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016e4cdd16d89/Desktop/DA14/Projects/lookups-da14-bergen-christensen/"/>
    </mc:Choice>
  </mc:AlternateContent>
  <xr:revisionPtr revIDLastSave="311" documentId="8_{19ED61FC-0AAB-4DAC-83F6-00D6AC42053B}" xr6:coauthVersionLast="47" xr6:coauthVersionMax="47" xr10:uidLastSave="{1383CE28-40C2-4845-9BC6-EC5845B853B9}"/>
  <bookViews>
    <workbookView xWindow="120" yWindow="0" windowWidth="18900" windowHeight="1017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1" l="1"/>
  <c r="C91" i="1"/>
  <c r="C92" i="1"/>
  <c r="B92" i="1" a="1"/>
  <c r="B92" i="1" s="1"/>
  <c r="B93" i="1" a="1"/>
  <c r="B93" i="1" s="1"/>
  <c r="B91" i="1" a="1"/>
  <c r="B91" i="1" s="1"/>
  <c r="C86" i="1"/>
  <c r="C85" i="1"/>
  <c r="B86" i="1"/>
  <c r="B85" i="1"/>
  <c r="B84" i="1"/>
  <c r="G100" i="1"/>
  <c r="G99" i="1"/>
  <c r="G98" i="1"/>
  <c r="F100" i="1"/>
  <c r="F99" i="1"/>
  <c r="F98" i="1"/>
  <c r="E100" i="1"/>
  <c r="E99" i="1"/>
  <c r="E98" i="1"/>
  <c r="D100" i="1"/>
  <c r="D99" i="1"/>
  <c r="D98" i="1"/>
  <c r="C100" i="1"/>
  <c r="C99" i="1"/>
  <c r="C98" i="1"/>
  <c r="B100" i="1"/>
  <c r="B99" i="1"/>
  <c r="G93" i="1"/>
  <c r="G92" i="1"/>
  <c r="G91" i="1"/>
  <c r="F93" i="1"/>
  <c r="F92" i="1"/>
  <c r="F91" i="1"/>
  <c r="O3" i="1"/>
  <c r="P9" i="1" s="1"/>
  <c r="O4" i="1"/>
  <c r="O5" i="1"/>
  <c r="P5" i="1" s="1"/>
  <c r="O6" i="1"/>
  <c r="O7" i="1"/>
  <c r="O8" i="1"/>
  <c r="O9" i="1"/>
  <c r="O10" i="1"/>
  <c r="O11" i="1"/>
  <c r="P11" i="1" s="1"/>
  <c r="O12" i="1"/>
  <c r="O13" i="1"/>
  <c r="P13" i="1" s="1"/>
  <c r="O14" i="1"/>
  <c r="O15" i="1"/>
  <c r="O16" i="1"/>
  <c r="O17" i="1"/>
  <c r="O18" i="1"/>
  <c r="P18" i="1" s="1"/>
  <c r="O19" i="1"/>
  <c r="P19" i="1" s="1"/>
  <c r="O20" i="1"/>
  <c r="O21" i="1"/>
  <c r="P21" i="1" s="1"/>
  <c r="O22" i="1"/>
  <c r="O23" i="1"/>
  <c r="O24" i="1"/>
  <c r="O25" i="1"/>
  <c r="O26" i="1"/>
  <c r="P26" i="1" s="1"/>
  <c r="O27" i="1"/>
  <c r="P27" i="1" s="1"/>
  <c r="O28" i="1"/>
  <c r="O29" i="1"/>
  <c r="P29" i="1" s="1"/>
  <c r="O30" i="1"/>
  <c r="O31" i="1"/>
  <c r="O32" i="1"/>
  <c r="O33" i="1"/>
  <c r="O34" i="1"/>
  <c r="O35" i="1"/>
  <c r="P35" i="1" s="1"/>
  <c r="O36" i="1"/>
  <c r="O37" i="1"/>
  <c r="P37" i="1" s="1"/>
  <c r="O38" i="1"/>
  <c r="O39" i="1"/>
  <c r="O40" i="1"/>
  <c r="O41" i="1"/>
  <c r="O42" i="1"/>
  <c r="O43" i="1"/>
  <c r="P43" i="1" s="1"/>
  <c r="O44" i="1"/>
  <c r="O45" i="1"/>
  <c r="P45" i="1" s="1"/>
  <c r="O46" i="1"/>
  <c r="O47" i="1"/>
  <c r="O48" i="1"/>
  <c r="O49" i="1"/>
  <c r="O50" i="1"/>
  <c r="O51" i="1"/>
  <c r="P51" i="1" s="1"/>
  <c r="O52" i="1"/>
  <c r="O2" i="1"/>
  <c r="P7" i="1"/>
  <c r="P8" i="1"/>
  <c r="P10" i="1"/>
  <c r="P15" i="1"/>
  <c r="P16" i="1"/>
  <c r="P23" i="1"/>
  <c r="P24" i="1"/>
  <c r="P31" i="1"/>
  <c r="P32" i="1"/>
  <c r="P34" i="1"/>
  <c r="P39" i="1"/>
  <c r="P40" i="1"/>
  <c r="P42" i="1"/>
  <c r="P47" i="1"/>
  <c r="P48" i="1"/>
  <c r="P5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C84" i="1"/>
  <c r="N3" i="1"/>
  <c r="N4" i="1"/>
  <c r="N5" i="1"/>
  <c r="N6" i="1"/>
  <c r="N7" i="1"/>
  <c r="N8" i="1"/>
  <c r="N9" i="1"/>
  <c r="N10" i="1"/>
  <c r="D74" i="1" s="1"/>
  <c r="N11" i="1"/>
  <c r="D75" i="1" s="1"/>
  <c r="N12" i="1"/>
  <c r="N13" i="1"/>
  <c r="N14" i="1"/>
  <c r="N15" i="1"/>
  <c r="N16" i="1"/>
  <c r="N17" i="1"/>
  <c r="N18" i="1"/>
  <c r="D76" i="1" s="1"/>
  <c r="N19" i="1"/>
  <c r="N20" i="1"/>
  <c r="N21" i="1"/>
  <c r="N22" i="1"/>
  <c r="N23" i="1"/>
  <c r="N24" i="1"/>
  <c r="D68" i="1" s="1"/>
  <c r="N25" i="1"/>
  <c r="D60" i="1" s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D61" i="1" s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C74" i="1" s="1"/>
  <c r="I11" i="1"/>
  <c r="C66" i="1" s="1"/>
  <c r="I12" i="1"/>
  <c r="I13" i="1"/>
  <c r="I14" i="1"/>
  <c r="I15" i="1"/>
  <c r="I16" i="1"/>
  <c r="I17" i="1"/>
  <c r="I18" i="1"/>
  <c r="C76" i="1" s="1"/>
  <c r="I19" i="1"/>
  <c r="I20" i="1"/>
  <c r="I21" i="1"/>
  <c r="I22" i="1"/>
  <c r="I23" i="1"/>
  <c r="I24" i="1"/>
  <c r="C77" i="1" s="1"/>
  <c r="I25" i="1"/>
  <c r="C78" i="1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C79" i="1" s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B74" i="1" s="1"/>
  <c r="D11" i="1"/>
  <c r="B57" i="1" s="1"/>
  <c r="D12" i="1"/>
  <c r="D13" i="1"/>
  <c r="D14" i="1"/>
  <c r="D15" i="1"/>
  <c r="D16" i="1"/>
  <c r="D17" i="1"/>
  <c r="D18" i="1"/>
  <c r="B58" i="1" s="1"/>
  <c r="D19" i="1"/>
  <c r="D20" i="1"/>
  <c r="D21" i="1"/>
  <c r="D22" i="1"/>
  <c r="D23" i="1"/>
  <c r="D24" i="1"/>
  <c r="B59" i="1" s="1"/>
  <c r="D25" i="1"/>
  <c r="B60" i="1" s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B79" i="1" s="1"/>
  <c r="D42" i="1"/>
  <c r="D43" i="1"/>
  <c r="D44" i="1"/>
  <c r="D45" i="1"/>
  <c r="D46" i="1"/>
  <c r="D47" i="1"/>
  <c r="D48" i="1"/>
  <c r="D49" i="1"/>
  <c r="D50" i="1"/>
  <c r="D51" i="1"/>
  <c r="D52" i="1"/>
  <c r="D2" i="1"/>
  <c r="P46" i="1" l="1"/>
  <c r="P38" i="1"/>
  <c r="P30" i="1"/>
  <c r="P22" i="1"/>
  <c r="P14" i="1"/>
  <c r="P6" i="1"/>
  <c r="P2" i="1"/>
  <c r="P52" i="1"/>
  <c r="P44" i="1"/>
  <c r="P36" i="1"/>
  <c r="P28" i="1"/>
  <c r="P20" i="1"/>
  <c r="P12" i="1"/>
  <c r="P4" i="1"/>
  <c r="E93" i="1" s="1"/>
  <c r="P3" i="1"/>
  <c r="P49" i="1"/>
  <c r="P41" i="1"/>
  <c r="P33" i="1"/>
  <c r="P25" i="1"/>
  <c r="P17" i="1"/>
  <c r="D93" i="1"/>
  <c r="B56" i="1"/>
  <c r="D57" i="1"/>
  <c r="D59" i="1"/>
  <c r="D67" i="1"/>
  <c r="B69" i="1"/>
  <c r="B78" i="1"/>
  <c r="C75" i="1"/>
  <c r="D56" i="1"/>
  <c r="C57" i="1"/>
  <c r="D58" i="1"/>
  <c r="D66" i="1"/>
  <c r="B68" i="1"/>
  <c r="B77" i="1"/>
  <c r="D79" i="1"/>
  <c r="C56" i="1"/>
  <c r="C61" i="1"/>
  <c r="B65" i="1"/>
  <c r="C70" i="1"/>
  <c r="B67" i="1"/>
  <c r="B76" i="1"/>
  <c r="D78" i="1"/>
  <c r="B61" i="1"/>
  <c r="C60" i="1"/>
  <c r="D65" i="1"/>
  <c r="C69" i="1"/>
  <c r="B66" i="1"/>
  <c r="B75" i="1"/>
  <c r="D77" i="1"/>
  <c r="C59" i="1"/>
  <c r="C65" i="1"/>
  <c r="C68" i="1"/>
  <c r="C58" i="1"/>
  <c r="D70" i="1"/>
  <c r="C67" i="1"/>
  <c r="D69" i="1"/>
  <c r="B70" i="1"/>
  <c r="E92" i="1" l="1"/>
  <c r="D92" i="1"/>
  <c r="C93" i="1"/>
  <c r="E91" i="1"/>
  <c r="D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<sst xmlns="http://schemas.openxmlformats.org/spreadsheetml/2006/main" count="150" uniqueCount="90">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</sst>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87" workbookViewId="0">
      <selection activeCell="B99" sqref="B99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C2 -B2</f>
        <v>-15396420.870000005</v>
      </c>
      <c r="E2" s="5">
        <f>IFERROR(D2 / B2,0)</f>
        <v>-4.3170750765267295E-2</v>
      </c>
      <c r="F2">
        <f>_xlfn.RANK.EQ(E2, $E$2:$E$52, 1)</f>
        <v>14</v>
      </c>
      <c r="G2">
        <v>382685200</v>
      </c>
      <c r="H2">
        <v>346340810.81999999</v>
      </c>
      <c r="I2">
        <f>H2 - G2</f>
        <v>-36344389.180000007</v>
      </c>
      <c r="J2" s="5">
        <f>IFERROR(I2 / G2, 0)</f>
        <v>-9.4972027086493035E-2</v>
      </c>
      <c r="K2">
        <f>_xlfn.RANK.EQ(J2, $J$2:$J$52,1)</f>
        <v>10</v>
      </c>
      <c r="L2">
        <v>376548600</v>
      </c>
      <c r="M2">
        <v>355279492.22999901</v>
      </c>
      <c r="N2">
        <f>M2 - L2</f>
        <v>-21269107.770000994</v>
      </c>
      <c r="O2" s="5">
        <f>IFERROR(N2 / L2,0)</f>
        <v>-5.6484362894991494E-2</v>
      </c>
      <c r="P2">
        <f>_xlfn.RANK.EQ(O2,$O$2:$O$52, 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C3 -B3</f>
        <v>-7585.4099999999744</v>
      </c>
      <c r="E3" s="5">
        <f t="shared" ref="E3:E52" si="1">IFERROR(D3 / B3,0)</f>
        <v>-2.3069981751824741E-2</v>
      </c>
      <c r="F3">
        <f t="shared" ref="F3:F52" si="2">_xlfn.RANK.EQ(E3, $E$2:$E$52, 1)</f>
        <v>22</v>
      </c>
      <c r="G3">
        <v>334800</v>
      </c>
      <c r="H3">
        <v>312433.70999999897</v>
      </c>
      <c r="I3">
        <f t="shared" ref="I3:I52" si="3">H3 - G3</f>
        <v>-22366.290000001027</v>
      </c>
      <c r="J3" s="5">
        <f t="shared" ref="J3:J52" si="4">IFERROR(I3 / G3, 0)</f>
        <v>-6.6804928315415249E-2</v>
      </c>
      <c r="K3">
        <f t="shared" ref="K3:K52" si="5">_xlfn.RANK.EQ(J3, $J$2:$J$52,1)</f>
        <v>14</v>
      </c>
      <c r="L3">
        <v>322700</v>
      </c>
      <c r="M3">
        <v>322263.03999999998</v>
      </c>
      <c r="N3">
        <f t="shared" ref="N3:N52" si="6">M3 - L3</f>
        <v>-436.96000000002095</v>
      </c>
      <c r="O3" s="5">
        <f t="shared" ref="O3:O52" si="7">IFERROR(N3 / L3,0)</f>
        <v>-1.3540749922529313E-3</v>
      </c>
      <c r="P3">
        <f t="shared" ref="P3:P52" si="8">_xlfn.RANK.EQ(O3,$O$2:$O$52, 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INDEX($A$2:$P$52,MATCH($A56,$A$2:$A$52,0),MATCH(B$55,$A$1:$P$1,0))</f>
        <v>-36209.630000000005</v>
      </c>
      <c r="C56">
        <f t="shared" ref="C56:D56" si="9">INDEX($A$2:$P$52,MATCH($A56,$A$2:$A$52,0),MATCH(C$55,$A$1:$P$1,0))</f>
        <v>-27292.159999999974</v>
      </c>
      <c r="D56">
        <f t="shared" si="9"/>
        <v>-9181.0800000000163</v>
      </c>
    </row>
    <row r="57" spans="1:16" x14ac:dyDescent="0.35">
      <c r="A57" t="s">
        <v>25</v>
      </c>
      <c r="B57">
        <f t="shared" ref="B57:D61" si="10">INDEX($A$2:$P$52,MATCH($A57,$A$2:$A$52,0),MATCH(B$55,$A$1:$P$1,0))</f>
        <v>0</v>
      </c>
      <c r="C57">
        <f t="shared" si="10"/>
        <v>0</v>
      </c>
      <c r="D57">
        <f t="shared" si="10"/>
        <v>-311228.08999999997</v>
      </c>
    </row>
    <row r="58" spans="1:16" x14ac:dyDescent="0.35">
      <c r="A58" t="s">
        <v>32</v>
      </c>
      <c r="B58">
        <f t="shared" si="10"/>
        <v>-149396.10000000987</v>
      </c>
      <c r="C58">
        <f t="shared" si="10"/>
        <v>-189254.06000000006</v>
      </c>
      <c r="D58">
        <f t="shared" si="10"/>
        <v>-374962.91000000015</v>
      </c>
    </row>
    <row r="59" spans="1:16" x14ac:dyDescent="0.35">
      <c r="A59" t="s">
        <v>38</v>
      </c>
      <c r="B59">
        <f t="shared" si="10"/>
        <v>-12230.810000000056</v>
      </c>
      <c r="C59">
        <f t="shared" si="10"/>
        <v>-45485.580000000075</v>
      </c>
      <c r="D59">
        <f t="shared" si="10"/>
        <v>-72.879999999888241</v>
      </c>
    </row>
    <row r="60" spans="1:16" x14ac:dyDescent="0.35">
      <c r="A60" t="s">
        <v>39</v>
      </c>
      <c r="B60">
        <f t="shared" si="10"/>
        <v>-4950.4699999999721</v>
      </c>
      <c r="C60">
        <f t="shared" si="10"/>
        <v>-8005.7900000010268</v>
      </c>
      <c r="D60">
        <f t="shared" si="10"/>
        <v>-1724.9000000000233</v>
      </c>
    </row>
    <row r="61" spans="1:16" x14ac:dyDescent="0.35">
      <c r="A61" t="s">
        <v>55</v>
      </c>
      <c r="B61">
        <f t="shared" si="10"/>
        <v>-184239.79000001028</v>
      </c>
      <c r="C61">
        <f t="shared" si="10"/>
        <v>-133456.33000001032</v>
      </c>
      <c r="D61">
        <f t="shared" si="10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INDEX($A$2:$P$52,MATCH($A65,$A$2:$A$52,0),MATCH(B$64,$A$1:$P$1,0))</f>
        <v>-36209.630000000005</v>
      </c>
      <c r="C65">
        <f t="shared" ref="C65:D70" si="11">INDEX($A$2:$P$52,MATCH($A65,$A$2:$A$52,0),MATCH(C$64,$A$1:$P$1,0))</f>
        <v>-27292.159999999974</v>
      </c>
      <c r="D65">
        <f t="shared" si="11"/>
        <v>-9181.0800000000163</v>
      </c>
    </row>
    <row r="66" spans="1:4" x14ac:dyDescent="0.35">
      <c r="A66" t="s">
        <v>25</v>
      </c>
      <c r="B66">
        <f t="shared" ref="B66:B70" si="12">INDEX($A$2:$P$52,MATCH($A66,$A$2:$A$52,0),MATCH(B$64,$A$1:$P$1,0))</f>
        <v>0</v>
      </c>
      <c r="C66">
        <f t="shared" si="11"/>
        <v>0</v>
      </c>
      <c r="D66">
        <f t="shared" si="11"/>
        <v>-311228.08999999997</v>
      </c>
    </row>
    <row r="67" spans="1:4" x14ac:dyDescent="0.35">
      <c r="A67" t="s">
        <v>32</v>
      </c>
      <c r="B67">
        <f t="shared" si="12"/>
        <v>-149396.10000000987</v>
      </c>
      <c r="C67">
        <f t="shared" si="11"/>
        <v>-189254.06000000006</v>
      </c>
      <c r="D67">
        <f t="shared" si="11"/>
        <v>-374962.91000000015</v>
      </c>
    </row>
    <row r="68" spans="1:4" x14ac:dyDescent="0.35">
      <c r="A68" t="s">
        <v>38</v>
      </c>
      <c r="B68">
        <f t="shared" si="12"/>
        <v>-12230.810000000056</v>
      </c>
      <c r="C68">
        <f t="shared" si="11"/>
        <v>-45485.580000000075</v>
      </c>
      <c r="D68">
        <f t="shared" si="11"/>
        <v>-72.879999999888241</v>
      </c>
    </row>
    <row r="69" spans="1:4" x14ac:dyDescent="0.35">
      <c r="A69" t="s">
        <v>39</v>
      </c>
      <c r="B69">
        <f t="shared" si="12"/>
        <v>-4950.4699999999721</v>
      </c>
      <c r="C69">
        <f t="shared" si="11"/>
        <v>-8005.7900000010268</v>
      </c>
      <c r="D69">
        <f t="shared" si="11"/>
        <v>-1724.9000000000233</v>
      </c>
    </row>
    <row r="70" spans="1:4" x14ac:dyDescent="0.35">
      <c r="A70" t="s">
        <v>55</v>
      </c>
      <c r="B70">
        <f t="shared" si="12"/>
        <v>-184239.79000001028</v>
      </c>
      <c r="C70">
        <f t="shared" si="11"/>
        <v>-133456.33000001032</v>
      </c>
      <c r="D70">
        <f t="shared" si="11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INDEX($A$2:$P$52,MATCH($A74,$A$2:$A$52,0),MATCH(B$73,$A$1:$P$1,0))</f>
        <v>-36209.630000000005</v>
      </c>
      <c r="C74">
        <f t="shared" ref="C74:D79" si="13">INDEX($A$2:$P$52,MATCH($A74,$A$2:$A$52,0),MATCH(C$73,$A$1:$P$1,0))</f>
        <v>-27292.159999999974</v>
      </c>
      <c r="D74">
        <f t="shared" si="13"/>
        <v>-9181.0800000000163</v>
      </c>
    </row>
    <row r="75" spans="1:4" x14ac:dyDescent="0.35">
      <c r="A75" t="s">
        <v>25</v>
      </c>
      <c r="B75">
        <f t="shared" ref="B75:B79" si="14">INDEX($A$2:$P$52,MATCH($A75,$A$2:$A$52,0),MATCH(B$73,$A$1:$P$1,0))</f>
        <v>0</v>
      </c>
      <c r="C75">
        <f t="shared" si="13"/>
        <v>0</v>
      </c>
      <c r="D75">
        <f t="shared" si="13"/>
        <v>-311228.08999999997</v>
      </c>
    </row>
    <row r="76" spans="1:4" x14ac:dyDescent="0.35">
      <c r="A76" t="s">
        <v>32</v>
      </c>
      <c r="B76">
        <f t="shared" si="14"/>
        <v>-149396.10000000987</v>
      </c>
      <c r="C76">
        <f t="shared" si="13"/>
        <v>-189254.06000000006</v>
      </c>
      <c r="D76">
        <f t="shared" si="13"/>
        <v>-374962.91000000015</v>
      </c>
    </row>
    <row r="77" spans="1:4" x14ac:dyDescent="0.35">
      <c r="A77" t="s">
        <v>38</v>
      </c>
      <c r="B77">
        <f t="shared" si="14"/>
        <v>-12230.810000000056</v>
      </c>
      <c r="C77">
        <f t="shared" si="13"/>
        <v>-45485.580000000075</v>
      </c>
      <c r="D77">
        <f t="shared" si="13"/>
        <v>-72.879999999888241</v>
      </c>
    </row>
    <row r="78" spans="1:4" x14ac:dyDescent="0.35">
      <c r="A78" t="s">
        <v>39</v>
      </c>
      <c r="B78">
        <f t="shared" si="14"/>
        <v>-4950.4699999999721</v>
      </c>
      <c r="C78">
        <f t="shared" si="13"/>
        <v>-8005.7900000010268</v>
      </c>
      <c r="D78">
        <f t="shared" si="13"/>
        <v>-1724.9000000000233</v>
      </c>
    </row>
    <row r="79" spans="1:4" x14ac:dyDescent="0.35">
      <c r="A79" t="s">
        <v>55</v>
      </c>
      <c r="B79">
        <f t="shared" si="14"/>
        <v>-184239.79000001028</v>
      </c>
      <c r="C79">
        <f t="shared" si="13"/>
        <v>-133456.33000001032</v>
      </c>
      <c r="D79">
        <f t="shared" si="13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  <c r="B82" t="s">
        <v>31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INDEX($A$2:$P$52, MATCH($B$82,$A$2:$A$52, 0), MATCH("FY17_Budget",$A$1:$F$1,0))</f>
        <v>14860800</v>
      </c>
      <c r="C84" s="6">
        <f>INDEX($A$2:$F$52, MATCH($B$82,$A$2:$A$52, 0), MATCH("FY17_Actual",$A$1:$F$1,0))</f>
        <v>14439480.050000001</v>
      </c>
    </row>
    <row r="85" spans="1:7" x14ac:dyDescent="0.35">
      <c r="A85" t="s">
        <v>74</v>
      </c>
      <c r="B85" s="6">
        <f>INDEX($A$2:$P$52, MATCH($B$82,$A$2:$A$52, 0), MATCH("FY18_Budget",$A$1:$P$1,0))</f>
        <v>15309700</v>
      </c>
      <c r="C85" s="6">
        <f>INDEX($A$2:$P$52, MATCH($B$82,$A$2:$A$52, 0), MATCH("FY18_Actual",$A$1:$K$1,0))</f>
        <v>14645233.51</v>
      </c>
    </row>
    <row r="86" spans="1:7" x14ac:dyDescent="0.35">
      <c r="A86" t="s">
        <v>75</v>
      </c>
      <c r="B86" s="6">
        <f>INDEX($A$2:$P$52, MATCH($B$82,$A$2:$A$52,0), MATCH("FY19_Budget",$A$1:$P$1,0))</f>
        <v>15311800</v>
      </c>
      <c r="C86" s="6">
        <f>INDEX($A$2:$P$52, MATCH($B$82,$A$2:$A$52, 0), MATCH("FY19_Actual",$A$1:$P$1,0))</f>
        <v>14346057.039999999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B91" t="str" cm="1">
        <f t="array" ref="B91">_xlfn.XLOOKUP($B$89,INDEX($A$2:$P$52,,MATCH(A91&amp;"_rank",$A$1:$P$1,0)), $A$2:$A$52)</f>
        <v>Clerk and Master - Chancery</v>
      </c>
      <c r="C91" s="5">
        <f>_xlfn.XLOOKUP($B$89,$F$2:$F$52,$E$2:$E$52)</f>
        <v>-0.15235918433091292</v>
      </c>
      <c r="D91" t="str">
        <f>_xlfn.XLOOKUP($D$89,$F$2:$F$52,$A$2:$A$52)</f>
        <v>Circuit Court Clerk</v>
      </c>
      <c r="E91" s="5">
        <f>_xlfn.XLOOKUP($D$89,$F$2:$F$52,$E$2:$E$52)</f>
        <v>-0.11502817362571344</v>
      </c>
      <c r="F91" t="str">
        <f>_xlfn.XLOOKUP($F$89,$F$2:$F$52,$A$2:$A$52)</f>
        <v>Internal Audit</v>
      </c>
      <c r="G91" s="5">
        <f>_xlfn.XLOOKUP($F$89,$F$2:$F$52,$E$2:$E$52)</f>
        <v>-9.5782760864849215E-2</v>
      </c>
    </row>
    <row r="92" spans="1:7" x14ac:dyDescent="0.35">
      <c r="A92" t="s">
        <v>74</v>
      </c>
      <c r="B92" t="str" cm="1">
        <f t="array" ref="B92">_xlfn.XLOOKUP($B$89,INDEX($A$2:$P$52,,MATCH(A92&amp;"_rank",$A$1:$P$1,0)), $A$2:$A$52)</f>
        <v>Metropolitan Clerk</v>
      </c>
      <c r="C92" s="5">
        <f>_xlfn.XLOOKUP($B$89,$K$2:$K$52,$J$2:$J$52)</f>
        <v>-0.17551246244575608</v>
      </c>
      <c r="D92" t="str">
        <f>_xlfn.XLOOKUP($D$89,$K$2:$K$52,$A$2:$A$52)</f>
        <v>Internal Audit</v>
      </c>
      <c r="E92" s="5">
        <f>_xlfn.XLOOKUP($D$89,$K$2:$K$52,$J$2:$J$52)</f>
        <v>-0.17103239309050916</v>
      </c>
      <c r="F92" t="str">
        <f>_xlfn.XLOOKUP($F$89,$K$2:$K$52,$A$2:$A$52)</f>
        <v>Office of Family Safety</v>
      </c>
      <c r="G92" s="5">
        <f>_xlfn.XLOOKUP($F$89,$K$2:$K$52,$J$2:$J$52)</f>
        <v>-0.13918241656366656</v>
      </c>
    </row>
    <row r="93" spans="1:7" x14ac:dyDescent="0.35">
      <c r="A93" t="s">
        <v>75</v>
      </c>
      <c r="B93" t="str" cm="1">
        <f t="array" ref="B93">_xlfn.XLOOKUP($B$89,INDEX($A$2:$P$52,,MATCH(A93&amp;"_rank",$A$1:$P$1,0)), $A$2:$A$52)</f>
        <v>Community Oversight Board</v>
      </c>
      <c r="C93" s="5">
        <f>_xlfn.XLOOKUP($B$89,$P$2:$P$52,$O$2:$O$52)</f>
        <v>-0.82994157333333329</v>
      </c>
      <c r="D93" t="str">
        <f>_xlfn.XLOOKUP($D$89,$P$2:$P$52,$A$2:$A$52)</f>
        <v>Clerk and Master - Chancery</v>
      </c>
      <c r="E93" s="5">
        <f>_xlfn.XLOOKUP($D$89,$P$2:$P$52,$O$2:$O$52)</f>
        <v>-0.15295680364719175</v>
      </c>
      <c r="F93" t="str">
        <f>_xlfn.XLOOKUP($F$89,$P$2:$P$52,$A$2:$A$52)</f>
        <v>Election Commission</v>
      </c>
      <c r="G93" s="5">
        <f>_xlfn.XLOOKUP($F$89,$P$2:$P$52,$O$2:$O$52)</f>
        <v>-0.12882667147667154</v>
      </c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B98" t="e">
        <f>INDEX($A$2:$P$52,MATCH($B$96,INDEX($A$2:$P$52,,MATCH(A98&amp;"_rank",$A$1:$P$1,0)),0))</f>
        <v>#REF!</v>
      </c>
      <c r="C98" s="5">
        <f>INDEX($A$2:$P$52,MATCH($B96,$F$2:$F$52,0),5)</f>
        <v>-0.15235918433091292</v>
      </c>
      <c r="D98" t="str">
        <f>INDEX($A$2:$P$52,MATCH($D$96,$F$2:$F$52,0),1)</f>
        <v>Circuit Court Clerk</v>
      </c>
      <c r="E98" s="4">
        <f>INDEX($A$2:$P$52,MATCH($D$96,$F$2:$F$52,0),5)</f>
        <v>-0.11502817362571344</v>
      </c>
      <c r="F98" t="str">
        <f>INDEX($A$2:$P$52,MATCH($F$96,$F$2:$F$52,0),1)</f>
        <v>Internal Audit</v>
      </c>
      <c r="G98" s="4">
        <f>INDEX($A$2:$P$52,MATCH($F$96,$F$2:$F$52,0),5)</f>
        <v>-9.5782760864849215E-2</v>
      </c>
      <c r="I98" s="4"/>
    </row>
    <row r="99" spans="1:9" x14ac:dyDescent="0.35">
      <c r="A99" t="s">
        <v>74</v>
      </c>
      <c r="B99" t="str">
        <f>INDEX($A$2:$P$52,MATCH($B$96,$K$2:$K$52,0),1)</f>
        <v>Metropolitan Clerk</v>
      </c>
      <c r="C99" s="5">
        <f>INDEX($A$2:$P$52,MATCH($B$96,$K$2:$K$52,0),10)</f>
        <v>-0.17551246244575608</v>
      </c>
      <c r="D99" t="str">
        <f>INDEX($A$2:$P$52,MATCH($D$96,$K$2:$K$52,0),1)</f>
        <v>Internal Audit</v>
      </c>
      <c r="E99" s="4">
        <f>INDEX($A$2:$P$52,MATCH($D$96,$K$2:$K$52,0),10)</f>
        <v>-0.17103239309050916</v>
      </c>
      <c r="F99" t="str">
        <f>INDEX($A$2:$P$52,MATCH($F$96,$K$2:$K$52,0),1)</f>
        <v>Office of Family Safety</v>
      </c>
      <c r="G99" s="4">
        <f>INDEX($A$2:$P$52,MATCH($F$96,$K$2:$K$52,0),10)</f>
        <v>-0.13918241656366656</v>
      </c>
      <c r="I99" s="4"/>
    </row>
    <row r="100" spans="1:9" x14ac:dyDescent="0.35">
      <c r="A100" t="s">
        <v>75</v>
      </c>
      <c r="B100" t="str">
        <f>INDEX($A$2:$P$52,MATCH($B$96,$P$2:$P$52,0),1)</f>
        <v>Community Oversight Board</v>
      </c>
      <c r="C100" s="5">
        <f>INDEX($A$2:$P$52,MATCH($B$96,$P$2:$P$52,0),15)</f>
        <v>-0.82994157333333329</v>
      </c>
      <c r="D100" t="str">
        <f>INDEX($A$2:$P$52,MATCH($D$96,$P$2:$P$52,0),1)</f>
        <v>Clerk and Master - Chancery</v>
      </c>
      <c r="E100" s="4">
        <f>INDEX($A$2:$P$52,MATCH($D$96,$P$2:$P$52,0),15)</f>
        <v>-0.15295680364719175</v>
      </c>
      <c r="F100" t="str">
        <f>INDEX($A$2:$P$52,MATCH($F$96,$P$2:$P$52,0),1)</f>
        <v>Election Commission</v>
      </c>
      <c r="G100" s="4">
        <f>INDEX($A$2:$P$52,MATCH($F$96,$P$2:$P$52,0),15)</f>
        <v>-0.12882667147667154</v>
      </c>
      <c r="I100" s="4"/>
    </row>
  </sheetData>
  <dataValidations disablePrompts="1" count="2">
    <dataValidation type="list" allowBlank="1" showInputMessage="1" showErrorMessage="1" sqref="A83 B82 D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Bergen Christensen</cp:lastModifiedBy>
  <cp:revision/>
  <dcterms:created xsi:type="dcterms:W3CDTF">2020-02-26T17:00:38Z</dcterms:created>
  <dcterms:modified xsi:type="dcterms:W3CDTF">2025-01-25T19:42:02Z</dcterms:modified>
  <cp:category/>
  <cp:contentStatus/>
</cp:coreProperties>
</file>