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van Valkenburg\Desktop\"/>
    </mc:Choice>
  </mc:AlternateContent>
  <xr:revisionPtr revIDLastSave="0" documentId="8_{A6EF8566-EE35-4C8F-B687-F0BAC0292991}" xr6:coauthVersionLast="47" xr6:coauthVersionMax="47" xr10:uidLastSave="{00000000-0000-0000-0000-000000000000}"/>
  <bookViews>
    <workbookView xWindow="135" yWindow="90" windowWidth="21877" windowHeight="13080" xr2:uid="{00000000-000D-0000-FFFF-FFFF00000000}"/>
  </bookViews>
  <sheets>
    <sheet name="metro_budget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1" l="1"/>
  <c r="B100" i="1"/>
  <c r="B99" i="1"/>
  <c r="B98" i="1"/>
  <c r="G92" i="1" a="1"/>
  <c r="G92" i="1"/>
  <c r="G93" i="1" a="1"/>
  <c r="G93" i="1"/>
  <c r="F92" i="1" a="1"/>
  <c r="F92" i="1"/>
  <c r="F93" i="1" a="1"/>
  <c r="F93" i="1"/>
  <c r="E92" i="1" a="1"/>
  <c r="E92" i="1"/>
  <c r="E93" i="1" a="1"/>
  <c r="E93" i="1"/>
  <c r="D92" i="1" a="1"/>
  <c r="D92" i="1"/>
  <c r="D93" i="1" a="1"/>
  <c r="D93" i="1"/>
  <c r="F91" i="1" a="1"/>
  <c r="F91" i="1"/>
  <c r="D91" i="1" a="1"/>
  <c r="D91" i="1"/>
  <c r="G91" i="1" a="1"/>
  <c r="G91" i="1"/>
  <c r="E91" i="1" a="1"/>
  <c r="E9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50" i="1"/>
  <c r="B91" i="1" a="1"/>
  <c r="B91" i="1"/>
  <c r="B93" i="1" a="1"/>
  <c r="B93" i="1"/>
  <c r="C93" i="1" a="1"/>
  <c r="C93" i="1"/>
  <c r="K11" i="1"/>
  <c r="K27" i="1"/>
  <c r="K35" i="1"/>
  <c r="C91" i="1" a="1"/>
  <c r="C9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2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86" i="1"/>
  <c r="B86" i="1"/>
  <c r="C85" i="1"/>
  <c r="B85" i="1"/>
  <c r="C84" i="1"/>
  <c r="B84" i="1"/>
  <c r="D75" i="1"/>
  <c r="D76" i="1"/>
  <c r="D77" i="1"/>
  <c r="D78" i="1"/>
  <c r="D79" i="1"/>
  <c r="C75" i="1"/>
  <c r="C76" i="1"/>
  <c r="C77" i="1"/>
  <c r="C78" i="1"/>
  <c r="C79" i="1"/>
  <c r="D74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D57" i="1"/>
  <c r="D58" i="1"/>
  <c r="D59" i="1"/>
  <c r="D60" i="1"/>
  <c r="D61" i="1"/>
  <c r="D56" i="1"/>
  <c r="C57" i="1"/>
  <c r="C58" i="1"/>
  <c r="C59" i="1"/>
  <c r="C60" i="1"/>
  <c r="C61" i="1"/>
  <c r="C56" i="1"/>
  <c r="B65" i="1"/>
  <c r="B66" i="1"/>
  <c r="B67" i="1"/>
  <c r="B68" i="1"/>
  <c r="B69" i="1"/>
  <c r="B70" i="1"/>
  <c r="B56" i="1"/>
  <c r="B61" i="1"/>
  <c r="B60" i="1"/>
  <c r="B59" i="1"/>
  <c r="B58" i="1"/>
  <c r="B57" i="1"/>
  <c r="K3" i="1" l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B92" i="1" l="1" a="1"/>
  <c r="B92" i="1" s="1"/>
  <c r="C92" i="1" a="1"/>
  <c r="C9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<sst xmlns="http://schemas.openxmlformats.org/spreadsheetml/2006/main" count="150" uniqueCount="90">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</sst>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242424"/>
      <name val="Consolas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wrapText="1"/>
    </xf>
    <xf numFmtId="0" fontId="2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metro_budget!$B$81:$B$83</c:f>
              <c:strCache>
                <c:ptCount val="3"/>
                <c:pt idx="0">
                  <c:v>Question 6</c:v>
                </c:pt>
                <c:pt idx="1">
                  <c:v>Department</c:v>
                </c:pt>
                <c:pt idx="2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14860800</c:v>
                </c:pt>
                <c:pt idx="1">
                  <c:v>15309700</c:v>
                </c:pt>
                <c:pt idx="2">
                  <c:v>15311800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2-4827-BB23-E53A7237B88E}"/>
            </c:ext>
          </c:extLst>
        </c:ser>
        <c:ser>
          <c:idx val="1"/>
          <c:order val="1"/>
          <c:tx>
            <c:strRef>
              <c:f>metro_budget!$C$81:$C$83</c:f>
              <c:strCache>
                <c:ptCount val="3"/>
                <c:pt idx="0">
                  <c:v>Question 6</c:v>
                </c:pt>
                <c:pt idx="1">
                  <c:v>Department</c:v>
                </c:pt>
                <c:pt idx="2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14439480.050000001</c:v>
                </c:pt>
                <c:pt idx="1">
                  <c:v>14645233.51</c:v>
                </c:pt>
                <c:pt idx="2">
                  <c:v>14346057.039999999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A2-4827-BB23-E53A7237B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618632"/>
        <c:axId val="982620680"/>
      </c:barChart>
      <c:catAx>
        <c:axId val="98261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20680"/>
        <c:crosses val="autoZero"/>
        <c:auto val="1"/>
        <c:lblAlgn val="ctr"/>
        <c:lblOffset val="100"/>
        <c:noMultiLvlLbl val="0"/>
      </c:catAx>
      <c:valAx>
        <c:axId val="98262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1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70</xdr:row>
      <xdr:rowOff>133350</xdr:rowOff>
    </xdr:from>
    <xdr:to>
      <xdr:col>7</xdr:col>
      <xdr:colOff>1381125</xdr:colOff>
      <xdr:row>88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AA8C3-DCA4-9464-C788-8D6404691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89" workbookViewId="0">
      <selection activeCell="C99" sqref="C99"/>
    </sheetView>
  </sheetViews>
  <sheetFormatPr defaultRowHeight="14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IFERROR((D2/(B2)),"N/A")</f>
        <v>-4.3170750765267295E-2</v>
      </c>
      <c r="F2" s="11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IFERROR(ABS((I2/(G2))),"N/A")</f>
        <v>9.4972027086493035E-2</v>
      </c>
      <c r="K2" s="11">
        <f>IFERROR(_xlfn.RANK.EQ(J2,J$2:J$52,1),"N/a")</f>
        <v>39</v>
      </c>
      <c r="L2">
        <v>376548600</v>
      </c>
      <c r="M2">
        <v>355279492.22999901</v>
      </c>
      <c r="N2">
        <f>M2-L2</f>
        <v>-21269107.770000994</v>
      </c>
      <c r="O2" s="5">
        <f>IFERROR(ABS((N2)/(L2)),"N/A")</f>
        <v>5.6484362894991494E-2</v>
      </c>
      <c r="P2">
        <f>IFERROR(_xlfn.RANK.EQ(O2,O$2:O$52,1),"N/a")</f>
        <v>35</v>
      </c>
    </row>
    <row r="3" spans="1:16" ht="1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IFERROR((D3/(B3)),0)</f>
        <v>-2.3069981751824741E-2</v>
      </c>
      <c r="F3" s="11">
        <f t="shared" ref="F3:F52" si="2">_xlfn.RANK.EQ(E3,E$2:E$52,1)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IFERROR(ABS((I3/(G3))),"N/A")</f>
        <v>6.6804928315415249E-2</v>
      </c>
      <c r="K3" s="11">
        <f t="shared" ref="K3:K52" si="5">IFERROR(_xlfn.RANK.EQ(J3,J$2:J$52,1),"N/a")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IFERROR(ABS((N3)/(L3)),"N/A")</f>
        <v>1.3540749922529313E-3</v>
      </c>
      <c r="P3">
        <f t="shared" ref="P3:P52" si="8">IFERROR(_xlfn.RANK.EQ(O3,O$2:O$52,1),"N/a")</f>
        <v>12</v>
      </c>
    </row>
    <row r="4" spans="1:16" ht="1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 s="11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1.7141743558856015E-2</v>
      </c>
      <c r="K4" s="11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2.6599210899959033E-2</v>
      </c>
      <c r="P4">
        <f t="shared" si="8"/>
        <v>24</v>
      </c>
    </row>
    <row r="5" spans="1:16" ht="1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 s="11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0.118932605449092</v>
      </c>
      <c r="K5" s="11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3.3800336357544182E-2</v>
      </c>
      <c r="P5">
        <f t="shared" si="8"/>
        <v>27</v>
      </c>
    </row>
    <row r="6" spans="1:16" ht="1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 s="11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1.7301283547257551E-3</v>
      </c>
      <c r="K6" s="11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1.925202156356929E-4</v>
      </c>
      <c r="P6">
        <f t="shared" si="8"/>
        <v>10</v>
      </c>
    </row>
    <row r="7" spans="1:16" ht="1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 s="11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0.10009631366303927</v>
      </c>
      <c r="K7" s="11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0.11920361114432618</v>
      </c>
      <c r="P7">
        <f t="shared" si="8"/>
        <v>45</v>
      </c>
    </row>
    <row r="8" spans="1:16" ht="1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 s="11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0.13000189224870184</v>
      </c>
      <c r="K8" s="11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0.15295680364719175</v>
      </c>
      <c r="P8">
        <f t="shared" si="8"/>
        <v>47</v>
      </c>
    </row>
    <row r="9" spans="1:16" ht="1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 s="11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0.10336567542917005</v>
      </c>
      <c r="K9" s="11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7.3852043000788653E-2</v>
      </c>
      <c r="P9">
        <f t="shared" si="8"/>
        <v>40</v>
      </c>
    </row>
    <row r="10" spans="1:16" ht="1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 s="11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5.5113408723747932E-2</v>
      </c>
      <c r="K10" s="11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1.883298461538465E-2</v>
      </c>
      <c r="P10">
        <f t="shared" si="8"/>
        <v>20</v>
      </c>
    </row>
    <row r="11" spans="1:16" ht="15">
      <c r="A11" t="s">
        <v>25</v>
      </c>
      <c r="B11">
        <v>0</v>
      </c>
      <c r="C11">
        <v>0</v>
      </c>
      <c r="D11">
        <f t="shared" si="0"/>
        <v>0</v>
      </c>
      <c r="E11" s="9">
        <f>IFERROR((D11/(B11)),0)</f>
        <v>0</v>
      </c>
      <c r="F11" s="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s="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0.82994157333333329</v>
      </c>
      <c r="P11">
        <f t="shared" si="8"/>
        <v>48</v>
      </c>
    </row>
    <row r="12" spans="1:16" ht="1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 s="11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0.10527708280146378</v>
      </c>
      <c r="K12" s="11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6.5433934755654441E-2</v>
      </c>
      <c r="P12">
        <f t="shared" si="8"/>
        <v>39</v>
      </c>
    </row>
    <row r="13" spans="1:16" ht="1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 s="11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5.0552253482656594E-2</v>
      </c>
      <c r="K13" s="11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2.4217184605222895E-2</v>
      </c>
      <c r="P13">
        <f t="shared" si="8"/>
        <v>22</v>
      </c>
    </row>
    <row r="14" spans="1:16" ht="1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 s="11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1.1492968897266765E-2</v>
      </c>
      <c r="K14" s="11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4.0308095781071827E-2</v>
      </c>
      <c r="P14">
        <f t="shared" si="8"/>
        <v>30</v>
      </c>
    </row>
    <row r="15" spans="1:16" ht="1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 s="11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4.4532273014072019E-2</v>
      </c>
      <c r="K15" s="11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2.3829085727446114E-2</v>
      </c>
      <c r="P15">
        <f t="shared" si="8"/>
        <v>21</v>
      </c>
    </row>
    <row r="16" spans="1:16" ht="1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 s="11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2.769017341040361E-4</v>
      </c>
      <c r="K16" s="11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1.4464932677229222E-5</v>
      </c>
      <c r="P16">
        <f t="shared" si="8"/>
        <v>6</v>
      </c>
    </row>
    <row r="17" spans="1:16" ht="1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 s="11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4.3401666263871937E-2</v>
      </c>
      <c r="K17" s="11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6.3071811282801551E-2</v>
      </c>
      <c r="P17">
        <f t="shared" si="8"/>
        <v>38</v>
      </c>
    </row>
    <row r="18" spans="1:16" ht="1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 s="11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6.6149619014330668E-2</v>
      </c>
      <c r="K18" s="11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0.12882667147667154</v>
      </c>
      <c r="P18">
        <f t="shared" si="8"/>
        <v>46</v>
      </c>
    </row>
    <row r="19" spans="1:16" ht="1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 s="11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7.4289145810384635E-2</v>
      </c>
      <c r="K19" s="11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6.1687262121374278E-2</v>
      </c>
      <c r="P19">
        <f t="shared" si="8"/>
        <v>37</v>
      </c>
    </row>
    <row r="20" spans="1:16" ht="1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 s="11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7.4142392760188761E-5</v>
      </c>
      <c r="K20" s="11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8.9158438821450736E-7</v>
      </c>
      <c r="P20">
        <f t="shared" si="8"/>
        <v>3</v>
      </c>
    </row>
    <row r="21" spans="1:16" ht="1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 s="1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7.5167420624229556E-2</v>
      </c>
      <c r="K21" s="1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3.6546762734864152E-2</v>
      </c>
      <c r="P21">
        <f t="shared" si="8"/>
        <v>28</v>
      </c>
    </row>
    <row r="22" spans="1:16" ht="1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 s="11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1.5752170574348738E-2</v>
      </c>
      <c r="K22" s="11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6.2439674240938325E-5</v>
      </c>
      <c r="P22">
        <f t="shared" si="8"/>
        <v>7</v>
      </c>
    </row>
    <row r="23" spans="1:16" ht="1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 s="11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4.2394738976719144E-2</v>
      </c>
      <c r="K23" s="11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2.5892971236375011E-2</v>
      </c>
      <c r="P23">
        <f t="shared" si="8"/>
        <v>23</v>
      </c>
    </row>
    <row r="24" spans="1:16" ht="1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 s="11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4.087856565111897E-2</v>
      </c>
      <c r="K24" s="11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6.5504224339284781E-5</v>
      </c>
      <c r="P24">
        <f t="shared" si="8"/>
        <v>8</v>
      </c>
    </row>
    <row r="25" spans="1:16" ht="1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 s="11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1.5846773555029746E-2</v>
      </c>
      <c r="K25" s="11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3.4741188318228064E-3</v>
      </c>
      <c r="P25">
        <f t="shared" si="8"/>
        <v>14</v>
      </c>
    </row>
    <row r="26" spans="1:16" ht="1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 s="11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5.8776040939327839E-2</v>
      </c>
      <c r="K26" s="11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5.7720881286022069E-2</v>
      </c>
      <c r="P26">
        <f t="shared" si="8"/>
        <v>36</v>
      </c>
    </row>
    <row r="27" spans="1:16" ht="15">
      <c r="A27" t="s">
        <v>41</v>
      </c>
      <c r="B27">
        <v>0</v>
      </c>
      <c r="C27">
        <v>0</v>
      </c>
      <c r="D27">
        <f t="shared" si="0"/>
        <v>0</v>
      </c>
      <c r="E27" s="9">
        <f t="shared" si="1"/>
        <v>0</v>
      </c>
      <c r="F27" s="11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s="11" t="str">
        <f t="shared" si="5"/>
        <v>N/a</v>
      </c>
      <c r="L27">
        <v>0</v>
      </c>
      <c r="M27">
        <v>0</v>
      </c>
      <c r="N27">
        <f t="shared" si="6"/>
        <v>0</v>
      </c>
      <c r="O27" s="5" t="str">
        <f t="shared" si="7"/>
        <v>N/A</v>
      </c>
      <c r="P27" t="str">
        <f t="shared" si="8"/>
        <v>N/a</v>
      </c>
    </row>
    <row r="28" spans="1:16" ht="1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 s="11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0.17103239309050916</v>
      </c>
      <c r="K28" s="11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8.6909325643882263E-2</v>
      </c>
      <c r="P28">
        <f t="shared" si="8"/>
        <v>42</v>
      </c>
    </row>
    <row r="29" spans="1:16" ht="1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 s="11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4.1099320021590155E-2</v>
      </c>
      <c r="K29" s="11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1.2225336516860273E-5</v>
      </c>
      <c r="P29">
        <f t="shared" si="8"/>
        <v>5</v>
      </c>
    </row>
    <row r="30" spans="1:16" ht="1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 s="11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3.9561962641116366E-3</v>
      </c>
      <c r="K30" s="11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2.7439209100169185E-3</v>
      </c>
      <c r="P30">
        <f t="shared" si="8"/>
        <v>13</v>
      </c>
    </row>
    <row r="31" spans="1:16" ht="1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 s="1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3.3249136181648611E-2</v>
      </c>
      <c r="K31" s="1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3.7049585716576634E-2</v>
      </c>
      <c r="P31">
        <f t="shared" si="8"/>
        <v>29</v>
      </c>
    </row>
    <row r="32" spans="1:16" ht="1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 s="11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1.7837871035428981E-2</v>
      </c>
      <c r="K32" s="11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2.7581118653977402E-2</v>
      </c>
      <c r="P32">
        <f t="shared" si="8"/>
        <v>26</v>
      </c>
    </row>
    <row r="33" spans="1:16" ht="1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 s="11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2.6564903115433454E-3</v>
      </c>
      <c r="K33" s="11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5.5141067323084929E-3</v>
      </c>
      <c r="P33">
        <f t="shared" si="8"/>
        <v>15</v>
      </c>
    </row>
    <row r="34" spans="1:16" ht="1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 s="11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4.8961345561534093E-2</v>
      </c>
      <c r="K34" s="11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2.6647296115611244E-2</v>
      </c>
      <c r="P34">
        <f t="shared" si="8"/>
        <v>25</v>
      </c>
    </row>
    <row r="35" spans="1:16" ht="15">
      <c r="A35" t="s">
        <v>49</v>
      </c>
      <c r="B35">
        <v>0</v>
      </c>
      <c r="C35">
        <v>0</v>
      </c>
      <c r="D35">
        <f t="shared" si="0"/>
        <v>0</v>
      </c>
      <c r="E35" s="9">
        <f t="shared" si="1"/>
        <v>0</v>
      </c>
      <c r="F35" s="11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s="11" t="str">
        <f t="shared" si="5"/>
        <v>N/a</v>
      </c>
      <c r="L35">
        <v>0</v>
      </c>
      <c r="M35">
        <v>0</v>
      </c>
      <c r="N35">
        <f t="shared" si="6"/>
        <v>0</v>
      </c>
      <c r="O35" s="5" t="str">
        <f t="shared" si="7"/>
        <v>N/A</v>
      </c>
      <c r="P35" t="str">
        <f t="shared" si="8"/>
        <v>N/a</v>
      </c>
    </row>
    <row r="36" spans="1:16" ht="1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 s="11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0.17551246244575608</v>
      </c>
      <c r="K36" s="11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0.11509132414892521</v>
      </c>
      <c r="P36">
        <f t="shared" si="8"/>
        <v>44</v>
      </c>
    </row>
    <row r="37" spans="1:16" ht="1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 s="11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4.9460250314014013E-2</v>
      </c>
      <c r="K37" s="11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8.1928538464887526E-2</v>
      </c>
      <c r="P37">
        <f t="shared" si="8"/>
        <v>41</v>
      </c>
    </row>
    <row r="38" spans="1:16" ht="1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 s="11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4.9631735620585316E-2</v>
      </c>
      <c r="K38" s="11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1.7580354847003174E-4</v>
      </c>
      <c r="P38">
        <f t="shared" si="8"/>
        <v>9</v>
      </c>
    </row>
    <row r="39" spans="1:16" ht="1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 s="11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0.13918241656366656</v>
      </c>
      <c r="K39" s="11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4.4919653310605226E-2</v>
      </c>
      <c r="P39">
        <f t="shared" si="8"/>
        <v>32</v>
      </c>
    </row>
    <row r="40" spans="1:16" ht="1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 s="11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4.6782546934937892E-2</v>
      </c>
      <c r="K40" s="11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1.5178676768608648E-2</v>
      </c>
      <c r="P40">
        <f t="shared" si="8"/>
        <v>18</v>
      </c>
    </row>
    <row r="41" spans="1:16" ht="1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 s="1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2.6221894095689226E-2</v>
      </c>
      <c r="K41" s="1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1.7099804162586642E-2</v>
      </c>
      <c r="P41">
        <f t="shared" si="8"/>
        <v>19</v>
      </c>
    </row>
    <row r="42" spans="1:16" ht="1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 s="11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1.1928203241796942E-2</v>
      </c>
      <c r="K42" s="11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1.8129115815929696E-7</v>
      </c>
      <c r="P42">
        <f t="shared" si="8"/>
        <v>2</v>
      </c>
    </row>
    <row r="43" spans="1:16" ht="1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 s="11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4.5477990374731388E-2</v>
      </c>
      <c r="K43" s="11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4.0778750220654303E-2</v>
      </c>
      <c r="P43">
        <f t="shared" si="8"/>
        <v>31</v>
      </c>
    </row>
    <row r="44" spans="1:16" ht="1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 s="11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7.9569249404813532E-3</v>
      </c>
      <c r="K44" s="11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1.8780648419868168E-6</v>
      </c>
      <c r="P44">
        <f t="shared" si="8"/>
        <v>4</v>
      </c>
    </row>
    <row r="45" spans="1:16" ht="1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 s="11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3.8689222111488959E-2</v>
      </c>
      <c r="K45" s="11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1.1432866237947358E-2</v>
      </c>
      <c r="P45">
        <f t="shared" si="8"/>
        <v>17</v>
      </c>
    </row>
    <row r="46" spans="1:16" ht="1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 s="11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3.2319887218048821E-2</v>
      </c>
      <c r="K46" s="11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4.6225533508053113E-2</v>
      </c>
      <c r="P46">
        <f t="shared" si="8"/>
        <v>33</v>
      </c>
    </row>
    <row r="47" spans="1:16" ht="1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 s="11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3.3291600310348285E-4</v>
      </c>
      <c r="K47" s="11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2.9266019117572752E-4</v>
      </c>
      <c r="P47">
        <f t="shared" si="8"/>
        <v>11</v>
      </c>
    </row>
    <row r="48" spans="1:16" ht="1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 s="11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4.0559890224125802E-2</v>
      </c>
      <c r="K48" s="11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5.5893132870587676E-2</v>
      </c>
      <c r="P48">
        <f t="shared" si="8"/>
        <v>34</v>
      </c>
    </row>
    <row r="49" spans="1:16" ht="1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 s="11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6.9523586744639335E-2</v>
      </c>
      <c r="K49" s="11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N/A</v>
      </c>
      <c r="P49" t="str">
        <f t="shared" si="8"/>
        <v>N/a</v>
      </c>
    </row>
    <row r="50" spans="1:16" ht="1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11">
        <f t="shared" si="2"/>
        <v>47</v>
      </c>
      <c r="G50">
        <v>859100</v>
      </c>
      <c r="H50">
        <v>859100</v>
      </c>
      <c r="I50">
        <f>H50-G50</f>
        <v>0</v>
      </c>
      <c r="J50" s="5">
        <f t="shared" si="4"/>
        <v>0</v>
      </c>
      <c r="K50" s="11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ht="1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 s="1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3.6573903982970231E-2</v>
      </c>
      <c r="K51" s="1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1.1100045280114048E-2</v>
      </c>
      <c r="P51">
        <f t="shared" si="8"/>
        <v>16</v>
      </c>
    </row>
    <row r="52" spans="1:16" ht="1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 s="11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9.6704683082722218E-2</v>
      </c>
      <c r="K52" s="11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0.11404408166781529</v>
      </c>
      <c r="P52">
        <f t="shared" si="8"/>
        <v>43</v>
      </c>
    </row>
    <row r="54" spans="1:16" ht="15">
      <c r="A54" s="2" t="s">
        <v>67</v>
      </c>
    </row>
    <row r="55" spans="1:16">
      <c r="A55" s="1" t="s">
        <v>0</v>
      </c>
      <c r="B55" s="1" t="s">
        <v>3</v>
      </c>
      <c r="C55" s="1" t="s">
        <v>8</v>
      </c>
      <c r="D55" s="1" t="s">
        <v>13</v>
      </c>
    </row>
    <row r="56" spans="1:16">
      <c r="A56" t="s">
        <v>24</v>
      </c>
      <c r="B56">
        <f>VLOOKUP(A$56,A$2:D52,4,FALSE)</f>
        <v>-36209.630000000005</v>
      </c>
      <c r="C56">
        <f>VLOOKUP(A56,A$2:I$52,9,FALSE)</f>
        <v>-27292.159999999974</v>
      </c>
      <c r="D56">
        <f>VLOOKUP(A56,A$2:N$52,14,FALSE)</f>
        <v>-9181.0800000000163</v>
      </c>
    </row>
    <row r="57" spans="1:16">
      <c r="A57" t="s">
        <v>25</v>
      </c>
      <c r="B57">
        <f>VLOOKUP(A57,A2:D52,4,FALSE)</f>
        <v>0</v>
      </c>
      <c r="C57">
        <f t="shared" ref="C57:C61" si="9">VLOOKUP(A57,A$2:I$52,9,FALSE)</f>
        <v>0</v>
      </c>
      <c r="D57">
        <f t="shared" ref="D57:D61" si="10">VLOOKUP(A57,A$2:N$52,14,FALSE)</f>
        <v>-311228.08999999997</v>
      </c>
    </row>
    <row r="58" spans="1:16">
      <c r="A58" t="s">
        <v>32</v>
      </c>
      <c r="B58">
        <f>VLOOKUP(A58,A2:D52,4,FALSE)</f>
        <v>-149396.10000000987</v>
      </c>
      <c r="C58">
        <f t="shared" si="9"/>
        <v>-189254.06000000006</v>
      </c>
      <c r="D58">
        <f t="shared" si="10"/>
        <v>-374962.91000000015</v>
      </c>
    </row>
    <row r="59" spans="1:16">
      <c r="A59" t="s">
        <v>38</v>
      </c>
      <c r="B59">
        <f>VLOOKUP(A59,A2:D52,4,FALSE)</f>
        <v>-12230.810000000056</v>
      </c>
      <c r="C59">
        <f t="shared" si="9"/>
        <v>-45485.580000000075</v>
      </c>
      <c r="D59">
        <f t="shared" si="10"/>
        <v>-72.879999999888241</v>
      </c>
    </row>
    <row r="60" spans="1:16">
      <c r="A60" t="s">
        <v>39</v>
      </c>
      <c r="B60">
        <f>VLOOKUP(A60,A2:D52,4,FALSE)</f>
        <v>-4950.4699999999721</v>
      </c>
      <c r="C60">
        <f t="shared" si="9"/>
        <v>-8005.7900000010268</v>
      </c>
      <c r="D60">
        <f t="shared" si="10"/>
        <v>-1724.9000000000233</v>
      </c>
    </row>
    <row r="61" spans="1:16">
      <c r="A61" t="s">
        <v>55</v>
      </c>
      <c r="B61">
        <f>VLOOKUP(A61,A2:D52,4,FALSE)</f>
        <v>-184239.79000001028</v>
      </c>
      <c r="C61">
        <f t="shared" si="9"/>
        <v>-133456.33000001032</v>
      </c>
      <c r="D61">
        <f t="shared" si="10"/>
        <v>-82077.349999999627</v>
      </c>
    </row>
    <row r="63" spans="1:16" ht="15">
      <c r="A63" s="7" t="s">
        <v>68</v>
      </c>
    </row>
    <row r="64" spans="1:16">
      <c r="A64" s="1" t="s">
        <v>0</v>
      </c>
      <c r="B64" s="1" t="s">
        <v>3</v>
      </c>
      <c r="C64" s="1" t="s">
        <v>8</v>
      </c>
      <c r="D64" s="1" t="s">
        <v>13</v>
      </c>
    </row>
    <row r="65" spans="1:4" ht="15">
      <c r="A65" t="s">
        <v>24</v>
      </c>
      <c r="B65">
        <f>_xlfn.XLOOKUP(A65,A$2:A$52,D$2:D$52,"N/A",0)</f>
        <v>-36209.630000000005</v>
      </c>
      <c r="C65">
        <f>_xlfn.XLOOKUP(A65,A$2:A$52,I$2:I$52,"N/A",0)</f>
        <v>-27292.159999999974</v>
      </c>
      <c r="D65">
        <f>_xlfn.XLOOKUP(A65,A$2:A$52,N$2:N$52,"N/A",0)</f>
        <v>-9181.0800000000163</v>
      </c>
    </row>
    <row r="66" spans="1:4" ht="15">
      <c r="A66" t="s">
        <v>25</v>
      </c>
      <c r="B66">
        <f t="shared" ref="B66:B70" si="11">_xlfn.XLOOKUP(A66,A$2:A$52,D$2:D$52,"N/A",0)</f>
        <v>0</v>
      </c>
      <c r="C66">
        <f t="shared" ref="C66:C70" si="12">_xlfn.XLOOKUP(A66,A$2:A$52,I$2:I$52,"N/A",0)</f>
        <v>0</v>
      </c>
      <c r="D66">
        <f t="shared" ref="D66:D70" si="13">_xlfn.XLOOKUP(A66,A$2:A$52,N$2:N$52,"N/A",0)</f>
        <v>-311228.08999999997</v>
      </c>
    </row>
    <row r="67" spans="1:4" ht="15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</row>
    <row r="68" spans="1:4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</row>
    <row r="69" spans="1:4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</row>
    <row r="70" spans="1:4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</row>
    <row r="71" spans="1:4" ht="15"/>
    <row r="72" spans="1:4" ht="15">
      <c r="A72" s="7" t="s">
        <v>69</v>
      </c>
    </row>
    <row r="73" spans="1:4" ht="15">
      <c r="A73" s="1" t="s">
        <v>0</v>
      </c>
      <c r="B73" s="1" t="s">
        <v>3</v>
      </c>
      <c r="C73" s="1" t="s">
        <v>8</v>
      </c>
      <c r="D73" s="1" t="s">
        <v>13</v>
      </c>
    </row>
    <row r="74" spans="1:4" ht="15">
      <c r="A74" t="s">
        <v>24</v>
      </c>
      <c r="B74">
        <f>INDEX(D$2:D$52,MATCH(A74,A$2:A$52,0))</f>
        <v>-36209.630000000005</v>
      </c>
      <c r="C74">
        <f>INDEX(I$2:I$52,MATCH(A74,A$2:A$52,0))</f>
        <v>-27292.159999999974</v>
      </c>
      <c r="D74">
        <f>INDEX(N$2:N$52,MATCH(A74,A$2:A$52,0))</f>
        <v>-9181.0800000000163</v>
      </c>
    </row>
    <row r="75" spans="1:4" ht="15">
      <c r="A75" t="s">
        <v>25</v>
      </c>
      <c r="B75">
        <f t="shared" ref="B75:B79" si="14">INDEX(D$2:D$52,MATCH(A75,A$2:A$52,0))</f>
        <v>0</v>
      </c>
      <c r="C75">
        <f t="shared" ref="C75:C79" si="15">INDEX(I$2:I$52,MATCH(A75,A$2:A$52,0))</f>
        <v>0</v>
      </c>
      <c r="D75">
        <f t="shared" ref="D75:D79" si="16">INDEX(N$2:N$52,MATCH(A75,A$2:A$52,0))</f>
        <v>-311228.08999999997</v>
      </c>
    </row>
    <row r="76" spans="1:4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0" spans="1:4" ht="15">
      <c r="B80" s="10"/>
    </row>
    <row r="81" spans="1:7" ht="15">
      <c r="A81" s="7" t="s">
        <v>70</v>
      </c>
    </row>
    <row r="82" spans="1:7" ht="15">
      <c r="A82" t="s">
        <v>0</v>
      </c>
    </row>
    <row r="83" spans="1:7">
      <c r="A83" t="s">
        <v>31</v>
      </c>
      <c r="B83" s="1" t="s">
        <v>71</v>
      </c>
      <c r="C83" s="1" t="s">
        <v>72</v>
      </c>
    </row>
    <row r="84" spans="1:7">
      <c r="A84" t="s">
        <v>73</v>
      </c>
      <c r="B84" s="6">
        <f>INDEX(B2:B52,MATCH(A83,A$2:A$52,0))</f>
        <v>14860800</v>
      </c>
      <c r="C84" s="6">
        <f>INDEX(C2:C52,MATCH(A83,A$2:A$52,0))</f>
        <v>14439480.050000001</v>
      </c>
    </row>
    <row r="85" spans="1:7">
      <c r="A85" t="s">
        <v>74</v>
      </c>
      <c r="B85" s="6">
        <f>INDEX(G$2:G$52,MATCH(A$83,A$2:A$52,0))</f>
        <v>15309700</v>
      </c>
      <c r="C85" s="6">
        <f>INDEX(H$2:H$52,MATCH(A$83,A$2:A$52,0))</f>
        <v>14645233.51</v>
      </c>
    </row>
    <row r="86" spans="1:7">
      <c r="A86" t="s">
        <v>75</v>
      </c>
      <c r="B86" s="6">
        <f>INDEX(L$2:L$52,MATCH(A$83,A$2:A$52,0))</f>
        <v>15311800</v>
      </c>
      <c r="C86" s="6">
        <f>INDEX(M$2:M$52,MATCH(A$83,A$2:A$52,0))</f>
        <v>14346057.039999999</v>
      </c>
    </row>
    <row r="87" spans="1:7" ht="15"/>
    <row r="88" spans="1:7" ht="15">
      <c r="A88" s="7" t="s">
        <v>76</v>
      </c>
    </row>
    <row r="89" spans="1:7" ht="1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ht="1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>
      <c r="A91" t="s">
        <v>73</v>
      </c>
      <c r="B91" t="str" cm="1">
        <f t="array" ref="B91">_xlfn.XLOOKUP($B$89,INDEX($A$2:$P$52,,MATCH(A91&amp;"_rank",$A$1:$P$1,0)),$A$2:$A$52)</f>
        <v>Clerk and Master - Chancery</v>
      </c>
      <c r="C91" s="5" cm="1">
        <f t="array" ref="C91">_xlfn.XLOOKUP($B$89,INDEX($A$2:$P$52,,MATCH(A91&amp;"_rank",$A$1:$P$1,0)),INDEX($A$2:$P$52,,MATCH(A91&amp;"_diff_pct",$A$1:$P$1,0)))</f>
        <v>-0.15235918433091292</v>
      </c>
      <c r="D91" t="str" cm="1">
        <f t="array" ref="D91">_xlfn.XLOOKUP($D$89,INDEX($A$2:$P$52,,MATCH(A91&amp;"_rank",$A$1:$P$1,0)),$A$2:$A$52)</f>
        <v>Circuit Court Clerk</v>
      </c>
      <c r="E91" s="5" cm="1">
        <f t="array" ref="E91">_xlfn.XLOOKUP($B$89,INDEX($A$2:$P$52,,MATCH(A91&amp;"_rank",$A$1:$P$1,0)),INDEX($A$2:$P$52,,MATCH(A91&amp;"_diff_pct",$A$1:$P$1,0)))</f>
        <v>-0.15235918433091292</v>
      </c>
      <c r="F91" t="str" cm="1">
        <f t="array" ref="F91">_xlfn.XLOOKUP($F$89,INDEX($A$2:$P$52,,MATCH(A91&amp;"_rank",$A$1:$P$1,0)),$A$2:$A$52)</f>
        <v>Internal Audit</v>
      </c>
      <c r="G91" s="5" cm="1">
        <f t="array" ref="G91">_xlfn.XLOOKUP($B$89,INDEX($A$2:$P$52,,MATCH(A91&amp;"_rank",$A$1:$P$1,0)),INDEX($A$2:$P$52,,MATCH(A91&amp;"_diff_pct",$A$1:$P$1,0)))</f>
        <v>-0.15235918433091292</v>
      </c>
    </row>
    <row r="92" spans="1:7">
      <c r="A92" t="s">
        <v>74</v>
      </c>
      <c r="B92" t="str" cm="1">
        <f t="array" ref="B92">_xlfn.XLOOKUP($B$89,INDEX($A$2:$P$52,,MATCH(A92&amp;"_rank",$A$1:$P$1,0)),$A$2:$A$52,,0)</f>
        <v>Sports Authority</v>
      </c>
      <c r="C92" s="5" cm="1">
        <f t="array" ref="C92">_xlfn.XLOOKUP($B$89,INDEX($A$2:$P$52,,MATCH(A92&amp;"_rank",$A$1:$P$1,0)),INDEX($A$2:$P$52,,MATCH(A92&amp;"_diff_pct",$A$1:$P$1,0)))</f>
        <v>0</v>
      </c>
      <c r="D92" t="str" cm="1">
        <f t="array" ref="D92">_xlfn.XLOOKUP($D$89,INDEX($A$2:$P$52,,MATCH(A92&amp;"_rank",$A$1:$P$1,0)),$A$2:$A$52)</f>
        <v>Fire</v>
      </c>
      <c r="E92" s="5" cm="1">
        <f t="array" ref="E92">_xlfn.XLOOKUP($B$89,INDEX($A$2:$P$52,,MATCH(A92&amp;"_rank",$A$1:$P$1,0)),INDEX($A$2:$P$52,,MATCH(A92&amp;"_diff_pct",$A$1:$P$1,0)))</f>
        <v>0</v>
      </c>
      <c r="F92" t="str" cm="1">
        <f t="array" ref="F92">_xlfn.XLOOKUP($F$89,INDEX($A$2:$P$52,,MATCH(A92&amp;"_rank",$A$1:$P$1,0)),$A$2:$A$52)</f>
        <v>District Attorney</v>
      </c>
      <c r="G92" s="5" cm="1">
        <f t="array" ref="G92">_xlfn.XLOOKUP($B$89,INDEX($A$2:$P$52,,MATCH(A92&amp;"_rank",$A$1:$P$1,0)),INDEX($A$2:$P$52,,MATCH(A92&amp;"_diff_pct",$A$1:$P$1,0)))</f>
        <v>0</v>
      </c>
    </row>
    <row r="93" spans="1:7">
      <c r="A93" t="s">
        <v>75</v>
      </c>
      <c r="B93" t="str" cm="1">
        <f t="array" ref="B93">_xlfn.XLOOKUP($B$89,INDEX($A$2:$P$52,,MATCH(A93&amp;"_rank",$A$1:$P$1,0)),$A$2:$A$52)</f>
        <v>Sports Authority</v>
      </c>
      <c r="C93" s="5" cm="1">
        <f t="array" ref="C93">_xlfn.XLOOKUP($B$89,INDEX($A$2:$P$52,,MATCH(A93&amp;"_rank",$A$1:$P$1,0)),INDEX($A$2:$P$52,,MATCH(A93&amp;"_diff_pct",$A$1:$P$1,0)))</f>
        <v>0</v>
      </c>
      <c r="D93" t="str" cm="1">
        <f t="array" ref="D93">_xlfn.XLOOKUP($D$89,INDEX($A$2:$P$52,,MATCH(A93&amp;"_rank",$A$1:$P$1,0)),$A$2:$A$52)</f>
        <v>Police</v>
      </c>
      <c r="E93" s="5" cm="1">
        <f t="array" ref="E93">_xlfn.XLOOKUP($B$89,INDEX($A$2:$P$52,,MATCH(A93&amp;"_rank",$A$1:$P$1,0)),INDEX($A$2:$P$52,,MATCH(A93&amp;"_diff_pct",$A$1:$P$1,0)))</f>
        <v>0</v>
      </c>
      <c r="F93" t="str" cm="1">
        <f t="array" ref="F93">_xlfn.XLOOKUP($F$89,INDEX($A$2:$P$52,,MATCH(A93&amp;"_rank",$A$1:$P$1,0)),$A$2:$A$52)</f>
        <v>Fire</v>
      </c>
      <c r="G93" s="5" cm="1">
        <f t="array" ref="G93">_xlfn.XLOOKUP($B$89,INDEX($A$2:$P$52,,MATCH(A93&amp;"_rank",$A$1:$P$1,0)),INDEX($A$2:$P$52,,MATCH(A93&amp;"_diff_pct",$A$1:$P$1,0)))</f>
        <v>0</v>
      </c>
    </row>
    <row r="95" spans="1:7" ht="15">
      <c r="A95" s="7" t="s">
        <v>79</v>
      </c>
    </row>
    <row r="96" spans="1:7" ht="1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ht="1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>
      <c r="A98" t="s">
        <v>73</v>
      </c>
      <c r="B98" t="str">
        <f>INDEX($A$2:$A$52,MATCH(B96,INDEX($A$2:$P$52,,MATCH(A98&amp;"_rank",$A$1:$P$1,0)),0))</f>
        <v>Clerk and Master - Chancery</v>
      </c>
      <c r="C98" t="e">
        <f>INDEX($A$2:$A$52,MATCH($B$96,INDEX($A$2:$P$52,,MATCH(A98&amp;"_rank",$A$1:$P$1,0)),0),MATCH(A98&amp;"_diff_pct",$A$1:$P$1,0))</f>
        <v>#REF!</v>
      </c>
      <c r="E98" s="4"/>
      <c r="G98" s="4"/>
      <c r="I98" s="4"/>
    </row>
    <row r="99" spans="1:9">
      <c r="A99" t="s">
        <v>74</v>
      </c>
      <c r="B99" t="str">
        <f>INDEX($A$2:$A$52,MATCH(B96,INDEX($A$2:$P$52,,MATCH(A99&amp;"_rank",$A$1:$P$1,0)),0))</f>
        <v>Sports Authority</v>
      </c>
      <c r="C99" s="4"/>
      <c r="E99" s="4"/>
      <c r="G99" s="4"/>
      <c r="I99" s="4"/>
    </row>
    <row r="100" spans="1:9">
      <c r="A100" t="s">
        <v>75</v>
      </c>
      <c r="B100" t="str">
        <f>INDEX($A$2:$A$52,MATCH(B96,INDEX($A$2:$P$52,,MATCH(A100&amp;"_rank",$A$1:$P$1,0)),0))</f>
        <v>Sports Authority</v>
      </c>
      <c r="C100" s="4"/>
      <c r="E100" s="4"/>
      <c r="G100" s="4"/>
      <c r="I100" s="4"/>
    </row>
    <row r="102" spans="1:9" ht="15"/>
    <row r="103" spans="1:9" ht="15"/>
    <row r="104" spans="1:9" ht="15"/>
    <row r="105" spans="1:9" ht="15"/>
    <row r="106" spans="1:9" ht="15"/>
    <row r="107" spans="1:9" ht="15"/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A14" sqref="A14"/>
    </sheetView>
  </sheetViews>
  <sheetFormatPr defaultRowHeight="15"/>
  <cols>
    <col min="1" max="1" width="12.85546875" bestFit="1" customWidth="1"/>
    <col min="2" max="2" width="52.7109375" bestFit="1" customWidth="1"/>
  </cols>
  <sheetData>
    <row r="1" spans="1:2">
      <c r="A1" s="2" t="s">
        <v>0</v>
      </c>
      <c r="B1" s="3" t="s">
        <v>80</v>
      </c>
    </row>
    <row r="2" spans="1:2">
      <c r="A2" s="2" t="s">
        <v>1</v>
      </c>
      <c r="B2" s="3" t="s">
        <v>81</v>
      </c>
    </row>
    <row r="3" spans="1:2">
      <c r="A3" s="2" t="s">
        <v>2</v>
      </c>
      <c r="B3" s="3" t="s">
        <v>82</v>
      </c>
    </row>
    <row r="4" spans="1:2">
      <c r="A4" s="2" t="s">
        <v>3</v>
      </c>
      <c r="B4" s="3" t="s">
        <v>83</v>
      </c>
    </row>
    <row r="5" spans="1:2">
      <c r="A5" s="2" t="s">
        <v>6</v>
      </c>
      <c r="B5" s="3" t="s">
        <v>84</v>
      </c>
    </row>
    <row r="6" spans="1:2">
      <c r="A6" s="2" t="s">
        <v>7</v>
      </c>
      <c r="B6" s="3" t="s">
        <v>85</v>
      </c>
    </row>
    <row r="7" spans="1:2">
      <c r="A7" s="2" t="s">
        <v>8</v>
      </c>
      <c r="B7" s="3" t="s">
        <v>86</v>
      </c>
    </row>
    <row r="8" spans="1:2">
      <c r="A8" s="2" t="s">
        <v>11</v>
      </c>
      <c r="B8" s="3" t="s">
        <v>87</v>
      </c>
    </row>
    <row r="9" spans="1:2">
      <c r="A9" s="2" t="s">
        <v>12</v>
      </c>
      <c r="B9" s="3" t="s">
        <v>88</v>
      </c>
    </row>
    <row r="10" spans="1: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2020-02-26T17:00:38Z</dcterms:created>
  <dcterms:modified xsi:type="dcterms:W3CDTF">2025-01-25T19:31:42Z</dcterms:modified>
  <cp:category/>
  <cp:contentStatus/>
</cp:coreProperties>
</file>