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3\Documents\Data Analytics 14\Projects\lookups-da14-jmo703\"/>
    </mc:Choice>
  </mc:AlternateContent>
  <xr:revisionPtr revIDLastSave="0" documentId="13_ncr:1_{42A28D2C-441A-4582-B84D-675A7E407B8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E65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C56" i="1"/>
  <c r="D56" i="1"/>
  <c r="B56" i="1"/>
  <c r="C86" i="1"/>
  <c r="B86" i="1"/>
  <c r="C85" i="1"/>
  <c r="B85" i="1"/>
  <c r="B84" i="1"/>
  <c r="C84" i="1"/>
  <c r="D75" i="1"/>
  <c r="D76" i="1"/>
  <c r="D77" i="1"/>
  <c r="D78" i="1"/>
  <c r="D79" i="1"/>
  <c r="D74" i="1"/>
  <c r="C74" i="1"/>
  <c r="C75" i="1"/>
  <c r="C76" i="1"/>
  <c r="C77" i="1"/>
  <c r="C78" i="1"/>
  <c r="C79" i="1"/>
  <c r="B74" i="1"/>
  <c r="B75" i="1"/>
  <c r="B76" i="1"/>
  <c r="B77" i="1"/>
  <c r="B78" i="1"/>
  <c r="B79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4" i="1"/>
  <c r="J3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<sst xmlns="http://schemas.openxmlformats.org/spreadsheetml/2006/main" count="150" uniqueCount="90">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</sst>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 Spending Year Over Year</a:t>
            </a:r>
            <a:endParaRPr lang="en-US"/>
          </a:p>
        </c:rich>
      </c:tx>
      <c:layout>
        <c:manualLayout>
          <c:xMode val="edge"/>
          <c:yMode val="edge"/>
          <c:x val="0.18658192507277699"/>
          <c:y val="1.3898540653231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metro_budget!$B$81:$B$83</c:f>
              <c:strCache>
                <c:ptCount val="3"/>
                <c:pt idx="0">
                  <c:v>Question 6</c:v>
                </c:pt>
                <c:pt idx="1">
                  <c:v>Administrative</c:v>
                </c:pt>
                <c:pt idx="2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C-4ADB-8CE1-5CFBF1E027F5}"/>
            </c:ext>
          </c:extLst>
        </c:ser>
        <c:ser>
          <c:idx val="1"/>
          <c:order val="1"/>
          <c:tx>
            <c:strRef>
              <c:f>metro_budget!$C$81:$C$83</c:f>
              <c:strCache>
                <c:ptCount val="3"/>
                <c:pt idx="0">
                  <c:v>Question 6</c:v>
                </c:pt>
                <c:pt idx="1">
                  <c:v>Administrative</c:v>
                </c:pt>
                <c:pt idx="2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C-4ADB-8CE1-5CFBF1E0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189008"/>
        <c:axId val="2010187568"/>
      </c:barChart>
      <c:catAx>
        <c:axId val="20101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7568"/>
        <c:crosses val="autoZero"/>
        <c:auto val="1"/>
        <c:lblAlgn val="ctr"/>
        <c:lblOffset val="100"/>
        <c:noMultiLvlLbl val="0"/>
      </c:catAx>
      <c:valAx>
        <c:axId val="20101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1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72</xdr:row>
      <xdr:rowOff>37147</xdr:rowOff>
    </xdr:from>
    <xdr:to>
      <xdr:col>7</xdr:col>
      <xdr:colOff>1638300</xdr:colOff>
      <xdr:row>87</xdr:row>
      <xdr:rowOff>63817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18010-235E-9E2E-F42E-C2B0FF1CE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5" workbookViewId="0">
      <selection activeCell="G65" sqref="G65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IFERROR(RANK(E2,$E$2:$E$52), "Not Found")</f>
        <v>35</v>
      </c>
      <c r="G2">
        <v>382685200</v>
      </c>
      <c r="H2">
        <v>346340810.81999999</v>
      </c>
      <c r="I2">
        <f>(H2-G2)</f>
        <v>-36344389.180000007</v>
      </c>
      <c r="J2" s="5">
        <f>(I2/G2)</f>
        <v>-9.4972027086493035E-2</v>
      </c>
      <c r="K2">
        <f>IFERROR(RANK(J2,$J$2:$J$52), "Not Found")</f>
        <v>39</v>
      </c>
      <c r="L2">
        <v>376548600</v>
      </c>
      <c r="M2">
        <v>355279492.22999901</v>
      </c>
      <c r="N2">
        <f>(M2-L2)</f>
        <v>-21269107.770000994</v>
      </c>
      <c r="O2" s="5">
        <f>IFERROR(N2/L2, "Not Found")</f>
        <v>-5.6484362894991494E-2</v>
      </c>
      <c r="P2">
        <f>IFERROR(RANK(O2,$O$2:$O$52),"Not Found")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IFERROR(RANK(E3,$E$2:$E$52), "Not Found")</f>
        <v>27</v>
      </c>
      <c r="G3">
        <v>334800</v>
      </c>
      <c r="H3">
        <v>312433.70999999897</v>
      </c>
      <c r="I3">
        <f t="shared" ref="I3:I52" si="3">(H3-G3)</f>
        <v>-22366.290000001027</v>
      </c>
      <c r="J3" s="5">
        <f t="shared" ref="J3:J10" si="4">(I3/G3)</f>
        <v>-6.6804928315415249E-2</v>
      </c>
      <c r="K3">
        <f t="shared" ref="K3:K52" si="5">IFERROR(RANK(J3,$J$2:$J$52), "Not Found")</f>
        <v>35</v>
      </c>
      <c r="L3">
        <v>322700</v>
      </c>
      <c r="M3">
        <v>322263.03999999998</v>
      </c>
      <c r="N3">
        <f t="shared" ref="N3:N52" si="6">(M3-L3)</f>
        <v>-436.96000000002095</v>
      </c>
      <c r="O3" s="5">
        <f t="shared" ref="O3:O52" si="7">IFERROR(N3/L3, "Not Found")</f>
        <v>-1.3540749922529313E-3</v>
      </c>
      <c r="P3">
        <f t="shared" ref="P3:P52" si="8">IFERROR(RANK(O3,$O$2:$O$52),"Not Found")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>(I4/G4)</f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IFERROR(D11/B11,"Not Found")</f>
        <v>Not Found</v>
      </c>
      <c r="F11" t="str">
        <f t="shared" si="2"/>
        <v>Not Found</v>
      </c>
      <c r="G11">
        <v>0</v>
      </c>
      <c r="H11">
        <v>0</v>
      </c>
      <c r="I11">
        <f t="shared" si="3"/>
        <v>0</v>
      </c>
      <c r="J11" s="5" t="str">
        <f>IFERROR(I11/G11, "Not Found")</f>
        <v>Not Found</v>
      </c>
      <c r="K11" t="str">
        <f t="shared" si="5"/>
        <v>Not Found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IFERROR(D12/B12,"Not Found")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IFERROR(I12/G12, "Not Found")</f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9"/>
        <v>Not Found</v>
      </c>
      <c r="F27" t="str">
        <f t="shared" si="2"/>
        <v>Not Found</v>
      </c>
      <c r="G27">
        <v>0</v>
      </c>
      <c r="H27">
        <v>0</v>
      </c>
      <c r="I27">
        <f t="shared" si="3"/>
        <v>0</v>
      </c>
      <c r="J27" s="5" t="str">
        <f t="shared" si="10"/>
        <v>Not Found</v>
      </c>
      <c r="K27" t="str">
        <f t="shared" si="5"/>
        <v>Not Found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str">
        <f t="shared" si="8"/>
        <v>Not Found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10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9"/>
        <v>Not Found</v>
      </c>
      <c r="F35" t="str">
        <f t="shared" si="2"/>
        <v>Not Found</v>
      </c>
      <c r="G35">
        <v>0</v>
      </c>
      <c r="H35">
        <v>0</v>
      </c>
      <c r="I35">
        <f t="shared" si="3"/>
        <v>0</v>
      </c>
      <c r="J35" s="5" t="str">
        <f t="shared" si="10"/>
        <v>Not Found</v>
      </c>
      <c r="K35" t="str">
        <f t="shared" si="5"/>
        <v>Not Found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str">
        <f t="shared" si="8"/>
        <v>Not Found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str">
        <f t="shared" si="8"/>
        <v>Not Found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3">
      <c r="J53" s="9"/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VLOOKUP($A56,$A$1:$P$52,MATCH(B$55,$A$1:$P$1,0))</f>
        <v>-36209.630000000005</v>
      </c>
      <c r="C56">
        <f t="shared" ref="C56:D61" si="11">VLOOKUP($A56,$A$1:$P$52,MATCH(C$55,$A$1:$P$1,0))</f>
        <v>-27292.159999999974</v>
      </c>
      <c r="D56">
        <f t="shared" si="11"/>
        <v>-9181.0800000000163</v>
      </c>
    </row>
    <row r="57" spans="1:16" x14ac:dyDescent="0.3">
      <c r="A57" t="s">
        <v>25</v>
      </c>
      <c r="B57">
        <f t="shared" ref="B57:B61" si="12">VLOOKUP($A57,$A$1:$P$52,MATCH(B$55,$A$1:$P$1,0))</f>
        <v>0</v>
      </c>
      <c r="C57">
        <f t="shared" si="11"/>
        <v>0</v>
      </c>
      <c r="D57">
        <f t="shared" si="11"/>
        <v>-311228.08999999997</v>
      </c>
    </row>
    <row r="58" spans="1:16" x14ac:dyDescent="0.3">
      <c r="A58" t="s">
        <v>32</v>
      </c>
      <c r="B58">
        <f t="shared" si="12"/>
        <v>-149396.10000000987</v>
      </c>
      <c r="C58">
        <f t="shared" si="11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12"/>
        <v>-12230.810000000056</v>
      </c>
      <c r="C59">
        <f t="shared" si="11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12"/>
        <v>-4950.4699999999721</v>
      </c>
      <c r="C60">
        <f t="shared" si="11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12"/>
        <v>-184239.79000001028</v>
      </c>
      <c r="C61">
        <f t="shared" si="11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5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  <c r="E65" t="e">
        <f>_xlfn.XLOOKUP(A65,A2:A52,MATCH(B64,A1:P1,0))</f>
        <v>#VALUE!</v>
      </c>
    </row>
    <row r="66" spans="1:5" x14ac:dyDescent="0.3">
      <c r="A66" t="s">
        <v>25</v>
      </c>
      <c r="B66">
        <f t="shared" ref="B66:B70" si="13">_xlfn.XLOOKUP(A66,$A$1:$A$52,$D$1:$D$52)</f>
        <v>0</v>
      </c>
      <c r="C66">
        <f t="shared" ref="C66:C70" si="14">_xlfn.XLOOKUP(A66,$A$1:$A$52,$I$1:$I$52)</f>
        <v>0</v>
      </c>
      <c r="D66">
        <f t="shared" ref="D66:D70" si="15">_xlfn.XLOOKUP(A66,$A$1:$A$52,$N$1:$N$52)</f>
        <v>-311228.08999999997</v>
      </c>
    </row>
    <row r="67" spans="1:5" x14ac:dyDescent="0.3">
      <c r="A67" t="s">
        <v>32</v>
      </c>
      <c r="B67">
        <f t="shared" si="13"/>
        <v>-149396.10000000987</v>
      </c>
      <c r="C67">
        <f t="shared" si="14"/>
        <v>-189254.06000000006</v>
      </c>
      <c r="D67">
        <f t="shared" si="15"/>
        <v>-374962.91000000015</v>
      </c>
    </row>
    <row r="68" spans="1:5" x14ac:dyDescent="0.3">
      <c r="A68" t="s">
        <v>38</v>
      </c>
      <c r="B68">
        <f t="shared" si="13"/>
        <v>-12230.810000000056</v>
      </c>
      <c r="C68">
        <f t="shared" si="14"/>
        <v>-45485.580000000075</v>
      </c>
      <c r="D68">
        <f t="shared" si="15"/>
        <v>-72.879999999888241</v>
      </c>
    </row>
    <row r="69" spans="1:5" x14ac:dyDescent="0.3">
      <c r="A69" t="s">
        <v>39</v>
      </c>
      <c r="B69">
        <f t="shared" si="13"/>
        <v>-4950.4699999999721</v>
      </c>
      <c r="C69">
        <f t="shared" si="14"/>
        <v>-8005.7900000010268</v>
      </c>
      <c r="D69">
        <f t="shared" si="15"/>
        <v>-1724.9000000000233</v>
      </c>
    </row>
    <row r="70" spans="1:5" x14ac:dyDescent="0.3">
      <c r="A70" t="s">
        <v>55</v>
      </c>
      <c r="B70">
        <f t="shared" si="13"/>
        <v>-184239.79000001028</v>
      </c>
      <c r="C70">
        <f t="shared" si="14"/>
        <v>-133456.33000001032</v>
      </c>
      <c r="D70">
        <f t="shared" si="15"/>
        <v>-82077.349999999627</v>
      </c>
    </row>
    <row r="72" spans="1:5" x14ac:dyDescent="0.3">
      <c r="A72" s="7" t="s">
        <v>69</v>
      </c>
    </row>
    <row r="73" spans="1:5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5" x14ac:dyDescent="0.3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5" x14ac:dyDescent="0.3">
      <c r="A75" t="s">
        <v>25</v>
      </c>
      <c r="B75">
        <f t="shared" ref="B75:B79" si="16">INDEX($D$1:$D$52,MATCH(A75,$A$1:$A$52,0))</f>
        <v>0</v>
      </c>
      <c r="C75">
        <f t="shared" ref="C75:C79" si="17">INDEX($I$1:$I$52,MATCH(A75,$A$1:$A$52,0))</f>
        <v>0</v>
      </c>
      <c r="D75">
        <f t="shared" ref="D75:D79" si="18">INDEX($N$1:$N$52,MATCH(A75,$A$1:$A$52,0))</f>
        <v>-311228.08999999997</v>
      </c>
    </row>
    <row r="76" spans="1:5" x14ac:dyDescent="0.3">
      <c r="A76" t="s">
        <v>32</v>
      </c>
      <c r="B76">
        <f t="shared" si="16"/>
        <v>-149396.10000000987</v>
      </c>
      <c r="C76">
        <f t="shared" si="17"/>
        <v>-189254.06000000006</v>
      </c>
      <c r="D76">
        <f t="shared" si="18"/>
        <v>-374962.91000000015</v>
      </c>
    </row>
    <row r="77" spans="1:5" x14ac:dyDescent="0.3">
      <c r="A77" t="s">
        <v>38</v>
      </c>
      <c r="B77">
        <f t="shared" si="16"/>
        <v>-12230.810000000056</v>
      </c>
      <c r="C77">
        <f t="shared" si="17"/>
        <v>-45485.580000000075</v>
      </c>
      <c r="D77">
        <f t="shared" si="18"/>
        <v>-72.879999999888241</v>
      </c>
    </row>
    <row r="78" spans="1:5" x14ac:dyDescent="0.3">
      <c r="A78" t="s">
        <v>39</v>
      </c>
      <c r="B78">
        <f t="shared" si="16"/>
        <v>-4950.4699999999721</v>
      </c>
      <c r="C78">
        <f t="shared" si="17"/>
        <v>-8005.7900000010268</v>
      </c>
      <c r="D78">
        <f t="shared" si="18"/>
        <v>-1724.9000000000233</v>
      </c>
    </row>
    <row r="79" spans="1:5" x14ac:dyDescent="0.3">
      <c r="A79" t="s">
        <v>55</v>
      </c>
      <c r="B79">
        <f t="shared" si="16"/>
        <v>-184239.79000001028</v>
      </c>
      <c r="C79">
        <f t="shared" si="17"/>
        <v>-133456.33000001032</v>
      </c>
      <c r="D79">
        <f t="shared" si="18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  <c r="B82" t="s">
        <v>16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INDEX($B$1:$B$52,MATCH($B$82,$A$1:$A$52,0))</f>
        <v>356640100</v>
      </c>
      <c r="C84" s="6">
        <f>INDEX($C$1:$C$52,MATCH($B$82,$A$1:$A$52,0))</f>
        <v>341243679.13</v>
      </c>
    </row>
    <row r="85" spans="1:7" x14ac:dyDescent="0.3">
      <c r="A85" t="s">
        <v>74</v>
      </c>
      <c r="B85" s="6">
        <f>INDEX($G$1:$G$52,MATCH($B$82,$A$1:$A$52,0))</f>
        <v>382685200</v>
      </c>
      <c r="C85" s="6">
        <f>INDEX($H$1:$H$52,MATCH($B$82,$A$1:$A$52,0))</f>
        <v>346340810.81999999</v>
      </c>
    </row>
    <row r="86" spans="1:7" x14ac:dyDescent="0.3">
      <c r="A86" t="s">
        <v>75</v>
      </c>
      <c r="B86" s="6">
        <f>INDEX($L$1:$L$52,MATCH($B$82,$A$1:$A$52,0))</f>
        <v>376548600</v>
      </c>
      <c r="C86" s="6">
        <f>INDEX($M$1:$M$52,MATCH($B$82,$A$1:$A$52,0))</f>
        <v>355279492.22999901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Morgan</cp:lastModifiedBy>
  <cp:revision/>
  <dcterms:created xsi:type="dcterms:W3CDTF">2020-02-26T17:00:38Z</dcterms:created>
  <dcterms:modified xsi:type="dcterms:W3CDTF">2025-01-22T02:42:46Z</dcterms:modified>
  <cp:category/>
  <cp:contentStatus/>
</cp:coreProperties>
</file>