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ocuments\Data Analytics 14\Projects\lookups-da14-jmo703\"/>
    </mc:Choice>
  </mc:AlternateContent>
  <xr:revisionPtr revIDLastSave="0" documentId="13_ncr:1_{888C9A16-DC57-4519-9327-951FFFFA7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" i="1" l="1"/>
  <c r="G100" i="1"/>
  <c r="G98" i="1"/>
  <c r="E99" i="1"/>
  <c r="E100" i="1"/>
  <c r="E98" i="1"/>
  <c r="C98" i="1"/>
  <c r="F99" i="1"/>
  <c r="F100" i="1"/>
  <c r="F98" i="1"/>
  <c r="D99" i="1"/>
  <c r="D100" i="1"/>
  <c r="D98" i="1"/>
  <c r="B98" i="1"/>
  <c r="C99" i="1"/>
  <c r="C100" i="1"/>
  <c r="B99" i="1"/>
  <c r="B100" i="1"/>
  <c r="G92" i="1" a="1"/>
  <c r="G92" i="1"/>
  <c r="G93" i="1" a="1"/>
  <c r="G93" i="1"/>
  <c r="G91" i="1" a="1"/>
  <c r="G91" i="1" s="1"/>
  <c r="E91" i="1" a="1"/>
  <c r="E91" i="1"/>
  <c r="F92" i="1" a="1"/>
  <c r="F92" i="1"/>
  <c r="F93" i="1" a="1"/>
  <c r="F93" i="1" s="1"/>
  <c r="F91" i="1" a="1"/>
  <c r="F91" i="1" s="1"/>
  <c r="D91" i="1" a="1"/>
  <c r="D91" i="1" s="1"/>
  <c r="E92" i="1" a="1"/>
  <c r="E92" i="1" s="1"/>
  <c r="E93" i="1" a="1"/>
  <c r="E93" i="1" s="1"/>
  <c r="C91" i="1" a="1"/>
  <c r="C91" i="1" s="1"/>
  <c r="C92" i="1" a="1"/>
  <c r="C92" i="1" s="1"/>
  <c r="C93" i="1" a="1"/>
  <c r="C93" i="1"/>
  <c r="B91" i="1" a="1"/>
  <c r="B91" i="1" s="1"/>
  <c r="D92" i="1" a="1"/>
  <c r="D92" i="1" s="1"/>
  <c r="D93" i="1" a="1"/>
  <c r="D93" i="1" s="1"/>
  <c r="B92" i="1" a="1"/>
  <c r="B92" i="1" s="1"/>
  <c r="B93" i="1" a="1"/>
  <c r="B93" i="1" s="1"/>
  <c r="E3" i="1"/>
  <c r="E4" i="1"/>
  <c r="E5" i="1"/>
  <c r="E6" i="1"/>
  <c r="F6" i="1" s="1"/>
  <c r="E7" i="1"/>
  <c r="F7" i="1" s="1"/>
  <c r="E8" i="1"/>
  <c r="F8" i="1" s="1"/>
  <c r="E9" i="1"/>
  <c r="F37" i="1" s="1"/>
  <c r="E10" i="1"/>
  <c r="F26" i="1" s="1"/>
  <c r="E11" i="1"/>
  <c r="F39" i="1" s="1"/>
  <c r="E12" i="1"/>
  <c r="F4" i="1" s="1"/>
  <c r="E13" i="1"/>
  <c r="E14" i="1"/>
  <c r="E15" i="1"/>
  <c r="E16" i="1"/>
  <c r="E17" i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E27" i="1"/>
  <c r="E28" i="1"/>
  <c r="E29" i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E38" i="1"/>
  <c r="E39" i="1"/>
  <c r="E40" i="1"/>
  <c r="E41" i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E50" i="1"/>
  <c r="E51" i="1"/>
  <c r="E52" i="1"/>
  <c r="E2" i="1"/>
  <c r="J3" i="1"/>
  <c r="J4" i="1"/>
  <c r="K2" i="1" s="1"/>
  <c r="J5" i="1"/>
  <c r="K3" i="1" s="1"/>
  <c r="J6" i="1"/>
  <c r="J7" i="1"/>
  <c r="K4" i="1" s="1"/>
  <c r="J8" i="1"/>
  <c r="J9" i="1"/>
  <c r="J10" i="1"/>
  <c r="K6" i="1" s="1"/>
  <c r="J11" i="1"/>
  <c r="K10" i="1" s="1"/>
  <c r="J12" i="1"/>
  <c r="K46" i="1" s="1"/>
  <c r="J13" i="1"/>
  <c r="J14" i="1"/>
  <c r="K14" i="1" s="1"/>
  <c r="J15" i="1"/>
  <c r="J16" i="1"/>
  <c r="J17" i="1"/>
  <c r="K17" i="1" s="1"/>
  <c r="J18" i="1"/>
  <c r="J19" i="1"/>
  <c r="K19" i="1" s="1"/>
  <c r="J20" i="1"/>
  <c r="J21" i="1"/>
  <c r="J22" i="1"/>
  <c r="J23" i="1"/>
  <c r="J24" i="1"/>
  <c r="K24" i="1" s="1"/>
  <c r="J25" i="1"/>
  <c r="J26" i="1"/>
  <c r="K26" i="1" s="1"/>
  <c r="J27" i="1"/>
  <c r="J28" i="1"/>
  <c r="J29" i="1"/>
  <c r="K29" i="1" s="1"/>
  <c r="J30" i="1"/>
  <c r="J31" i="1"/>
  <c r="K31" i="1" s="1"/>
  <c r="J32" i="1"/>
  <c r="J33" i="1"/>
  <c r="J34" i="1"/>
  <c r="J35" i="1"/>
  <c r="J36" i="1"/>
  <c r="K11" i="1" s="1"/>
  <c r="J37" i="1"/>
  <c r="J38" i="1"/>
  <c r="K38" i="1" s="1"/>
  <c r="J39" i="1"/>
  <c r="J40" i="1"/>
  <c r="J41" i="1"/>
  <c r="K41" i="1" s="1"/>
  <c r="J42" i="1"/>
  <c r="J43" i="1"/>
  <c r="K43" i="1" s="1"/>
  <c r="J44" i="1"/>
  <c r="J45" i="1"/>
  <c r="J46" i="1"/>
  <c r="J47" i="1"/>
  <c r="J48" i="1"/>
  <c r="K48" i="1" s="1"/>
  <c r="J49" i="1"/>
  <c r="J50" i="1"/>
  <c r="K50" i="1" s="1"/>
  <c r="J51" i="1"/>
  <c r="J52" i="1"/>
  <c r="J2" i="1"/>
  <c r="O3" i="1"/>
  <c r="P3" i="1" s="1"/>
  <c r="O4" i="1"/>
  <c r="O5" i="1"/>
  <c r="O6" i="1"/>
  <c r="O7" i="1"/>
  <c r="O8" i="1"/>
  <c r="O9" i="1"/>
  <c r="P5" i="1" s="1"/>
  <c r="O10" i="1"/>
  <c r="P30" i="1" s="1"/>
  <c r="O11" i="1"/>
  <c r="P19" i="1" s="1"/>
  <c r="O12" i="1"/>
  <c r="P12" i="1" s="1"/>
  <c r="O13" i="1"/>
  <c r="P13" i="1" s="1"/>
  <c r="O14" i="1"/>
  <c r="P14" i="1" s="1"/>
  <c r="O15" i="1"/>
  <c r="P15" i="1" s="1"/>
  <c r="O16" i="1"/>
  <c r="O17" i="1"/>
  <c r="O18" i="1"/>
  <c r="O19" i="1"/>
  <c r="O20" i="1"/>
  <c r="O21" i="1"/>
  <c r="O22" i="1"/>
  <c r="P22" i="1" s="1"/>
  <c r="O23" i="1"/>
  <c r="O24" i="1"/>
  <c r="P24" i="1" s="1"/>
  <c r="O25" i="1"/>
  <c r="P25" i="1" s="1"/>
  <c r="O26" i="1"/>
  <c r="P26" i="1" s="1"/>
  <c r="O27" i="1"/>
  <c r="P27" i="1" s="1"/>
  <c r="O28" i="1"/>
  <c r="O29" i="1"/>
  <c r="O30" i="1"/>
  <c r="O31" i="1"/>
  <c r="O32" i="1"/>
  <c r="O33" i="1"/>
  <c r="O34" i="1"/>
  <c r="P34" i="1" s="1"/>
  <c r="O35" i="1"/>
  <c r="O36" i="1"/>
  <c r="P36" i="1" s="1"/>
  <c r="O37" i="1"/>
  <c r="P37" i="1" s="1"/>
  <c r="O38" i="1"/>
  <c r="P38" i="1" s="1"/>
  <c r="O39" i="1"/>
  <c r="P39" i="1" s="1"/>
  <c r="O40" i="1"/>
  <c r="O41" i="1"/>
  <c r="O42" i="1"/>
  <c r="O43" i="1"/>
  <c r="O44" i="1"/>
  <c r="O45" i="1"/>
  <c r="O46" i="1"/>
  <c r="P46" i="1" s="1"/>
  <c r="O47" i="1"/>
  <c r="O48" i="1"/>
  <c r="P48" i="1" s="1"/>
  <c r="O49" i="1"/>
  <c r="P49" i="1" s="1"/>
  <c r="O50" i="1"/>
  <c r="P50" i="1" s="1"/>
  <c r="O51" i="1"/>
  <c r="P51" i="1" s="1"/>
  <c r="O52" i="1"/>
  <c r="O2" i="1"/>
  <c r="P11" i="1"/>
  <c r="P21" i="1"/>
  <c r="P23" i="1"/>
  <c r="P33" i="1"/>
  <c r="P35" i="1"/>
  <c r="P45" i="1"/>
  <c r="P47" i="1"/>
  <c r="K23" i="1"/>
  <c r="K35" i="1"/>
  <c r="K47" i="1"/>
  <c r="F5" i="1"/>
  <c r="F17" i="1"/>
  <c r="F29" i="1"/>
  <c r="F41" i="1"/>
  <c r="F2" i="1"/>
  <c r="B66" i="1" a="1"/>
  <c r="B66" i="1" s="1"/>
  <c r="C66" i="1" a="1"/>
  <c r="C66" i="1" s="1"/>
  <c r="D66" i="1" a="1"/>
  <c r="D66" i="1" s="1"/>
  <c r="B67" i="1" a="1"/>
  <c r="B67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65" i="1" a="1"/>
  <c r="B65" i="1" s="1"/>
  <c r="B74" i="1"/>
  <c r="C56" i="1"/>
  <c r="D56" i="1"/>
  <c r="D75" i="1"/>
  <c r="D76" i="1"/>
  <c r="D77" i="1"/>
  <c r="D78" i="1"/>
  <c r="D79" i="1"/>
  <c r="C75" i="1"/>
  <c r="C76" i="1"/>
  <c r="C77" i="1"/>
  <c r="C78" i="1"/>
  <c r="C79" i="1"/>
  <c r="B75" i="1"/>
  <c r="B76" i="1"/>
  <c r="B77" i="1"/>
  <c r="B78" i="1"/>
  <c r="B79" i="1"/>
  <c r="C74" i="1"/>
  <c r="D74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56" i="1"/>
  <c r="C86" i="1"/>
  <c r="B86" i="1"/>
  <c r="C85" i="1"/>
  <c r="B85" i="1"/>
  <c r="B84" i="1"/>
  <c r="C8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40" i="1" l="1"/>
  <c r="F3" i="1"/>
  <c r="F38" i="1"/>
  <c r="F52" i="1"/>
  <c r="F16" i="1"/>
  <c r="F51" i="1"/>
  <c r="F27" i="1"/>
  <c r="F15" i="1"/>
  <c r="F50" i="1"/>
  <c r="F14" i="1"/>
  <c r="F49" i="1"/>
  <c r="F13" i="1"/>
  <c r="F12" i="1"/>
  <c r="F11" i="1"/>
  <c r="F10" i="1"/>
  <c r="F25" i="1"/>
  <c r="F9" i="1"/>
  <c r="F28" i="1"/>
  <c r="K34" i="1"/>
  <c r="K33" i="1"/>
  <c r="K44" i="1"/>
  <c r="K18" i="1"/>
  <c r="K49" i="1"/>
  <c r="K37" i="1"/>
  <c r="K25" i="1"/>
  <c r="K13" i="1"/>
  <c r="K36" i="1"/>
  <c r="K12" i="1"/>
  <c r="K20" i="1"/>
  <c r="K8" i="1"/>
  <c r="K7" i="1"/>
  <c r="K45" i="1"/>
  <c r="K32" i="1"/>
  <c r="K5" i="1"/>
  <c r="K42" i="1"/>
  <c r="K16" i="1"/>
  <c r="K21" i="1"/>
  <c r="K22" i="1"/>
  <c r="K9" i="1"/>
  <c r="K30" i="1"/>
  <c r="K52" i="1"/>
  <c r="K40" i="1"/>
  <c r="K28" i="1"/>
  <c r="K51" i="1"/>
  <c r="K39" i="1"/>
  <c r="K27" i="1"/>
  <c r="K15" i="1"/>
  <c r="P10" i="1"/>
  <c r="P2" i="1"/>
  <c r="P41" i="1"/>
  <c r="P29" i="1"/>
  <c r="P17" i="1"/>
  <c r="P9" i="1"/>
  <c r="P44" i="1"/>
  <c r="P20" i="1"/>
  <c r="P43" i="1"/>
  <c r="P31" i="1"/>
  <c r="P7" i="1"/>
  <c r="P42" i="1"/>
  <c r="P6" i="1"/>
  <c r="P52" i="1"/>
  <c r="P40" i="1"/>
  <c r="P28" i="1"/>
  <c r="P16" i="1"/>
  <c r="P4" i="1"/>
  <c r="P32" i="1"/>
  <c r="P18" i="1"/>
  <c r="P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<sst xmlns="http://schemas.openxmlformats.org/spreadsheetml/2006/main" count="150" uniqueCount="90">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</sst>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42" applyFont="1"/>
    <xf numFmtId="10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 Spending Year Over Year</a:t>
            </a:r>
            <a:endParaRPr lang="en-US"/>
          </a:p>
        </c:rich>
      </c:tx>
      <c:layout>
        <c:manualLayout>
          <c:xMode val="edge"/>
          <c:yMode val="edge"/>
          <c:x val="0.18658192507277699"/>
          <c:y val="1.3898540653231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metro_budget!$B$81:$B$83</c:f>
              <c:strCache>
                <c:ptCount val="3"/>
                <c:pt idx="0">
                  <c:v>Question 6</c:v>
                </c:pt>
                <c:pt idx="1">
                  <c:v>Administrative</c:v>
                </c:pt>
                <c:pt idx="2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C-4ADB-8CE1-5CFBF1E027F5}"/>
            </c:ext>
          </c:extLst>
        </c:ser>
        <c:ser>
          <c:idx val="1"/>
          <c:order val="1"/>
          <c:tx>
            <c:strRef>
              <c:f>metro_budget!$C$81:$C$83</c:f>
              <c:strCache>
                <c:ptCount val="3"/>
                <c:pt idx="0">
                  <c:v>Question 6</c:v>
                </c:pt>
                <c:pt idx="1">
                  <c:v>Administrative</c:v>
                </c:pt>
                <c:pt idx="2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C-4ADB-8CE1-5CFBF1E02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0189008"/>
        <c:axId val="2010187568"/>
      </c:barChart>
      <c:catAx>
        <c:axId val="201018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87568"/>
        <c:crosses val="autoZero"/>
        <c:auto val="1"/>
        <c:lblAlgn val="ctr"/>
        <c:lblOffset val="100"/>
        <c:noMultiLvlLbl val="0"/>
      </c:catAx>
      <c:valAx>
        <c:axId val="20101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8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63</xdr:row>
      <xdr:rowOff>159067</xdr:rowOff>
    </xdr:from>
    <xdr:to>
      <xdr:col>8</xdr:col>
      <xdr:colOff>274320</xdr:colOff>
      <xdr:row>79</xdr:row>
      <xdr:rowOff>2857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18010-235E-9E2E-F42E-C2B0FF1CE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5" workbookViewId="0">
      <selection activeCell="F107" sqref="F10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IFERROR((D2/B2),"0.00"%)</f>
        <v>-4.3170750765267295E-2</v>
      </c>
      <c r="F2">
        <f>IFERROR(RANK(E2,$E$2:$E$52,1), "Not Found")</f>
        <v>14</v>
      </c>
      <c r="G2">
        <v>382685200</v>
      </c>
      <c r="H2">
        <v>346340810.81999999</v>
      </c>
      <c r="I2">
        <f>(H2-G2)</f>
        <v>-36344389.180000007</v>
      </c>
      <c r="J2" s="10">
        <f>IFERROR((I2/G2),"0.00%")</f>
        <v>-9.4972027086493035E-2</v>
      </c>
      <c r="K2">
        <f>IFERROR(RANK(J2,$J$2:$J$52,1), "Not Found")</f>
        <v>10</v>
      </c>
      <c r="L2">
        <v>376548600</v>
      </c>
      <c r="M2">
        <v>355279492.22999901</v>
      </c>
      <c r="N2">
        <f>(M2-L2)</f>
        <v>-21269107.770000994</v>
      </c>
      <c r="O2" s="10">
        <f>IFERROR(N2/L2, "0.00%")</f>
        <v>-5.6484362894991494E-2</v>
      </c>
      <c r="P2">
        <f>IFERROR(RANK(O2,$O$2:$O$52,1),"Not Found")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IFERROR((D3/B3),"0.00"%)</f>
        <v>-2.3069981751824741E-2</v>
      </c>
      <c r="F3">
        <f t="shared" ref="F3:F52" si="2">IFERROR(RANK(E3,$E$2:$E$52,1), "Not Found")</f>
        <v>22</v>
      </c>
      <c r="G3">
        <v>334800</v>
      </c>
      <c r="H3">
        <v>312433.70999999897</v>
      </c>
      <c r="I3">
        <f t="shared" ref="I3:I52" si="3">(H3-G3)</f>
        <v>-22366.290000001027</v>
      </c>
      <c r="J3" s="10">
        <f t="shared" ref="J3:J52" si="4">IFERROR((I3/G3),"0.00%")</f>
        <v>-6.6804928315415249E-2</v>
      </c>
      <c r="K3">
        <f t="shared" ref="K3:K52" si="5">IFERROR(RANK(J3,$J$2:$J$52,1), "Not Found")</f>
        <v>14</v>
      </c>
      <c r="L3">
        <v>322700</v>
      </c>
      <c r="M3">
        <v>322263.03999999998</v>
      </c>
      <c r="N3">
        <f t="shared" ref="N3:N52" si="6">(M3-L3)</f>
        <v>-436.96000000002095</v>
      </c>
      <c r="O3" s="10">
        <f t="shared" ref="O3:O52" si="7">IFERROR(N3/L3, "0.00%")</f>
        <v>-1.3540749922529313E-3</v>
      </c>
      <c r="P3">
        <f t="shared" ref="P3:P52" si="8">IFERROR(RANK(O3,$O$2:$O$52,1),"Not Found")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10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10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10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10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10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10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10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10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10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10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10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10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10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10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10" t="str">
        <f t="shared" si="4"/>
        <v>0.00%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10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10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10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10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10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10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10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10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10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10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10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10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10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10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10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10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10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10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10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10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10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10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10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10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10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10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10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10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10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10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10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10" t="str">
        <f t="shared" si="4"/>
        <v>0.00%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10" t="str">
        <f t="shared" si="7"/>
        <v>0.00%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10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10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10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10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10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10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10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10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10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10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10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10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10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10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10" t="str">
        <f t="shared" si="4"/>
        <v>0.00%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10" t="str">
        <f t="shared" si="7"/>
        <v>0.00%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10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10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10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10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10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10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10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10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10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10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10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10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10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10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10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10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10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10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10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10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10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10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10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10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10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10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10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10" t="str">
        <f t="shared" si="7"/>
        <v>0.00%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10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10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10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10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10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10">
        <f t="shared" si="7"/>
        <v>-0.11404408166781529</v>
      </c>
      <c r="P52">
        <f t="shared" si="8"/>
        <v>6</v>
      </c>
    </row>
    <row r="53" spans="1:16" x14ac:dyDescent="0.3">
      <c r="J53" s="9"/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VLOOKUP($A56,$A$1:$P$52,MATCH(B$55,$A$1:$P$1,0))</f>
        <v>-36209.630000000005</v>
      </c>
      <c r="C56">
        <f t="shared" ref="C56:D56" si="9">VLOOKUP($A56,$A$1:$P$52,MATCH(C$55,$A$1:$P$1,0))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VLOOKUP($A57,$A$1:$P$52,MATCH(B$55,$A$1:$P$1,0))</f>
        <v>0</v>
      </c>
      <c r="C57">
        <f t="shared" ref="C56:D61" si="11">VLOOKUP($A57,$A$1:$P$52,MATCH(C$55,$A$1:$P$1,0))</f>
        <v>0</v>
      </c>
      <c r="D57">
        <f t="shared" si="11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_xlfn.XLOOKUP($A65,$A$2:$A$52,INDEX($A$2:$P$52,,MATCH(B$64,$A$1:$P$1,0)))</f>
        <v>-36209.630000000005</v>
      </c>
      <c r="C65" cm="1">
        <f t="array" ref="C65">_xlfn.XLOOKUP($A65,$A$2:$A$52,INDEX($A$2:$P$52,,MATCH(C$64,$A$1:$P$1,0)))</f>
        <v>-27292.159999999974</v>
      </c>
      <c r="D65" cm="1">
        <f t="array" ref="D65">_xlfn.XLOOKUP($A65,$A$2:$A$52,INDEX($A$2:$P$52,,MATCH(D$64,$A$1:$P$1,0)))</f>
        <v>-9181.0800000000163</v>
      </c>
    </row>
    <row r="66" spans="1:4" x14ac:dyDescent="0.3">
      <c r="A66" t="s">
        <v>25</v>
      </c>
      <c r="B66" cm="1">
        <f t="array" ref="B66">_xlfn.XLOOKUP($A66,$A$2:$A$52,INDEX($A$2:$P$52,,MATCH(B$64,$A$1:$P$1,0)))</f>
        <v>0</v>
      </c>
      <c r="C66" cm="1">
        <f t="array" ref="C66">_xlfn.XLOOKUP($A66,$A$2:$A$52,INDEX($A$2:$P$52,,MATCH(C$64,$A$1:$P$1,0)))</f>
        <v>0</v>
      </c>
      <c r="D66" cm="1">
        <f t="array" ref="D66">_xlfn.XLOOKUP($A66,$A$2:$A$52,INDEX($A$2:$P$52,,MATCH(D$64,$A$1:$P$1,0)))</f>
        <v>-311228.08999999997</v>
      </c>
    </row>
    <row r="67" spans="1:4" x14ac:dyDescent="0.3">
      <c r="A67" t="s">
        <v>32</v>
      </c>
      <c r="B67" cm="1">
        <f t="array" ref="B67">_xlfn.XLOOKUP($A67,$A$2:$A$52,INDEX($A$2:$P$52,,MATCH(B$64,$A$1:$P$1,0)))</f>
        <v>-149396.10000000987</v>
      </c>
      <c r="C67" cm="1">
        <f t="array" ref="C67">_xlfn.XLOOKUP($A67,$A$2:$A$52,INDEX($A$2:$P$52,,MATCH(C$64,$A$1:$P$1,0)))</f>
        <v>-189254.06000000006</v>
      </c>
      <c r="D67" cm="1">
        <f t="array" ref="D67">_xlfn.XLOOKUP($A67,$A$2:$A$52,INDEX($A$2:$P$52,,MATCH(D$64,$A$1:$P$1,0)))</f>
        <v>-374962.91000000015</v>
      </c>
    </row>
    <row r="68" spans="1:4" x14ac:dyDescent="0.3">
      <c r="A68" t="s">
        <v>38</v>
      </c>
      <c r="B68" cm="1">
        <f t="array" ref="B68">_xlfn.XLOOKUP($A68,$A$2:$A$52,INDEX($A$2:$P$52,,MATCH(B$64,$A$1:$P$1,0)))</f>
        <v>-12230.810000000056</v>
      </c>
      <c r="C68" cm="1">
        <f t="array" ref="C68">_xlfn.XLOOKUP($A68,$A$2:$A$52,INDEX($A$2:$P$52,,MATCH(C$64,$A$1:$P$1,0)))</f>
        <v>-45485.580000000075</v>
      </c>
      <c r="D68" cm="1">
        <f t="array" ref="D68">_xlfn.XLOOKUP($A68,$A$2:$A$52,INDEX($A$2:$P$52,,MATCH(D$64,$A$1:$P$1,0)))</f>
        <v>-72.879999999888241</v>
      </c>
    </row>
    <row r="69" spans="1:4" x14ac:dyDescent="0.3">
      <c r="A69" t="s">
        <v>39</v>
      </c>
      <c r="B69" cm="1">
        <f t="array" ref="B69">_xlfn.XLOOKUP($A69,$A$2:$A$52,INDEX($A$2:$P$52,,MATCH(B$64,$A$1:$P$1,0)))</f>
        <v>-4950.4699999999721</v>
      </c>
      <c r="C69" cm="1">
        <f t="array" ref="C69">_xlfn.XLOOKUP($A69,$A$2:$A$52,INDEX($A$2:$P$52,,MATCH(C$64,$A$1:$P$1,0)))</f>
        <v>-8005.7900000010268</v>
      </c>
      <c r="D69" cm="1">
        <f t="array" ref="D69">_xlfn.XLOOKUP($A69,$A$2:$A$52,INDEX($A$2:$P$52,,MATCH(D$64,$A$1:$P$1,0)))</f>
        <v>-1724.9000000000233</v>
      </c>
    </row>
    <row r="70" spans="1:4" x14ac:dyDescent="0.3">
      <c r="A70" t="s">
        <v>55</v>
      </c>
      <c r="B70" cm="1">
        <f t="array" ref="B70">_xlfn.XLOOKUP($A70,$A$2:$A$52,INDEX($A$2:$P$52,,MATCH(B$64,$A$1:$P$1,0)))</f>
        <v>-184239.79000001028</v>
      </c>
      <c r="C70" cm="1">
        <f t="array" ref="C70">_xlfn.XLOOKUP($A70,$A$2:$A$52,INDEX($A$2:$P$52,,MATCH(C$64,$A$1:$P$1,0)))</f>
        <v>-133456.33000001032</v>
      </c>
      <c r="D70" cm="1">
        <f t="array" ref="D70">_xlfn.XLOOKUP($A70,$A$2:$A$52,INDEX($A$2:$P$52,,MATCH(D$64,$A$1:$P$1,0)))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 MATCH($A74,$A$2:$A$52,0),MATCH(B$73,$A$1:$P$1,0))</f>
        <v>-36209.630000000005</v>
      </c>
      <c r="C74">
        <f t="shared" ref="C74:D79" si="12">INDEX($A$2:$P$52, MATCH($A74,$A$2:$A$52,0),MATCH(C$73,$A$1:$P$1,0))</f>
        <v>-27292.159999999974</v>
      </c>
      <c r="D74">
        <f t="shared" si="12"/>
        <v>-9181.0800000000163</v>
      </c>
    </row>
    <row r="75" spans="1:4" x14ac:dyDescent="0.3">
      <c r="A75" t="s">
        <v>25</v>
      </c>
      <c r="B75">
        <f t="shared" ref="B75:B79" si="13">INDEX($A$2:$P$52, MATCH($A75,$A$2:$A$52,0),MATCH(B$73,$A$1:$P$1,0))</f>
        <v>0</v>
      </c>
      <c r="C75">
        <f t="shared" si="12"/>
        <v>0</v>
      </c>
      <c r="D75">
        <f t="shared" si="12"/>
        <v>-311228.08999999997</v>
      </c>
    </row>
    <row r="76" spans="1:4" x14ac:dyDescent="0.3">
      <c r="A76" t="s">
        <v>32</v>
      </c>
      <c r="B76">
        <f t="shared" si="13"/>
        <v>-149396.10000000987</v>
      </c>
      <c r="C76">
        <f t="shared" si="12"/>
        <v>-189254.06000000006</v>
      </c>
      <c r="D76">
        <f t="shared" si="12"/>
        <v>-374962.91000000015</v>
      </c>
    </row>
    <row r="77" spans="1:4" x14ac:dyDescent="0.3">
      <c r="A77" t="s">
        <v>38</v>
      </c>
      <c r="B77">
        <f t="shared" si="13"/>
        <v>-12230.810000000056</v>
      </c>
      <c r="C77">
        <f t="shared" si="12"/>
        <v>-45485.580000000075</v>
      </c>
      <c r="D77">
        <f t="shared" si="12"/>
        <v>-72.879999999888241</v>
      </c>
    </row>
    <row r="78" spans="1:4" x14ac:dyDescent="0.3">
      <c r="A78" t="s">
        <v>39</v>
      </c>
      <c r="B78">
        <f t="shared" si="13"/>
        <v>-4950.4699999999721</v>
      </c>
      <c r="C78">
        <f t="shared" si="12"/>
        <v>-8005.7900000010268</v>
      </c>
      <c r="D78">
        <f t="shared" si="12"/>
        <v>-1724.9000000000233</v>
      </c>
    </row>
    <row r="79" spans="1:4" x14ac:dyDescent="0.3">
      <c r="A79" t="s">
        <v>55</v>
      </c>
      <c r="B79">
        <f t="shared" si="13"/>
        <v>-184239.79000001028</v>
      </c>
      <c r="C79">
        <f t="shared" si="12"/>
        <v>-133456.33000001032</v>
      </c>
      <c r="D79">
        <f t="shared" si="12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  <c r="B82" t="s">
        <v>16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INDEX($B$1:$B$52,MATCH($B$82,$A$1:$A$52,0))</f>
        <v>356640100</v>
      </c>
      <c r="C84" s="6">
        <f>INDEX($C$1:$C$52,MATCH($B$82,$A$1:$A$52,0))</f>
        <v>341243679.13</v>
      </c>
    </row>
    <row r="85" spans="1:7" x14ac:dyDescent="0.3">
      <c r="A85" t="s">
        <v>74</v>
      </c>
      <c r="B85" s="6">
        <f>INDEX($G$1:$G$52,MATCH($B$82,$A$1:$A$52,0))</f>
        <v>382685200</v>
      </c>
      <c r="C85" s="6">
        <f>INDEX($H$1:$H$52,MATCH($B$82,$A$1:$A$52,0))</f>
        <v>346340810.81999999</v>
      </c>
    </row>
    <row r="86" spans="1:7" x14ac:dyDescent="0.3">
      <c r="A86" t="s">
        <v>75</v>
      </c>
      <c r="B86" s="6">
        <f>INDEX($L$1:$L$52,MATCH($B$82,$A$1:$A$52,0))</f>
        <v>376548600</v>
      </c>
      <c r="C86" s="6">
        <f>INDEX($M$1:$M$52,MATCH($B$82,$A$1:$A$52,0))</f>
        <v>355279492.22999901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ref="B91">_xlfn.XLOOKUP($B$89,INDEX($A$2:$P$52,,MATCH( A91&amp;"_rank",$A$1:$P$1,0)),$A$2:$A$52)</f>
        <v>Clerk and Master - Chancery</v>
      </c>
      <c r="C91" s="5" cm="1">
        <f t="array" ref="C91">_xlfn.XLOOKUP($B$89,INDEX($A$2:$P$52,,MATCH( A91&amp;"_rank",$A$1:$P$1,0)),INDEX($A$2:$P$52,,MATCH(A91&amp;"_diff_pct",$A$1:$P$1,0)))</f>
        <v>-0.15235918433091292</v>
      </c>
      <c r="D91" t="str" cm="1">
        <f t="array" ref="D91">_xlfn.XLOOKUP($D$89,INDEX($A$2:$P$52,,MATCH( A91&amp;"_rank",$A$1:$P$1,0)),$A$2:$A$52)</f>
        <v>Circuit Court Clerk</v>
      </c>
      <c r="E91" s="5" cm="1">
        <f t="array" ref="E91">_xlfn.XLOOKUP($D$89,INDEX($A$2:$P$52,,MATCH( A91&amp;"_rank",$A$1:$P$1,0)),INDEX($A$2:$P$52,,MATCH(A91&amp;"_diff_pct",$A$1:$P$1,0)))</f>
        <v>-0.11502817362571344</v>
      </c>
      <c r="F91" t="str" cm="1">
        <f t="array" ref="F91">_xlfn.XLOOKUP($F$89,INDEX($A$2:$P$52,,MATCH( A91&amp;"_rank",$A$1:$P$1,0)),$A$2:$A$52)</f>
        <v>Internal Audit</v>
      </c>
      <c r="G91" s="5" cm="1">
        <f t="array" ref="G91">_xlfn.XLOOKUP($F$89,INDEX($A$2:$P$52,,MATCH( A91&amp;"_rank",$A$1:$P$1,0)),INDEX($A$2:$P$52,,MATCH(A91&amp;"_diff_pct",$A$1:$P$1,0)))</f>
        <v>-9.5782760864849215E-2</v>
      </c>
    </row>
    <row r="92" spans="1:7" x14ac:dyDescent="0.3">
      <c r="A92" t="s">
        <v>74</v>
      </c>
      <c r="B92" t="str" cm="1">
        <f t="array" ref="B92">_xlfn.XLOOKUP($B$89,INDEX($A$2:$P$52,,MATCH( A92&amp;"_rank",$A$1:$P$1,0)),$A$2:$A$52)</f>
        <v>Metropolitan Clerk</v>
      </c>
      <c r="C92" s="5" cm="1">
        <f t="array" ref="C92">_xlfn.XLOOKUP($B$89,INDEX($A$2:$P$52,,MATCH( A92&amp;"_rank",$A$1:$P$1,0)),INDEX($A$2:$P$52,,MATCH(A92&amp;"_diff_pct",$A$1:$P$1,0)))</f>
        <v>-0.17551246244575608</v>
      </c>
      <c r="D92" t="str" cm="1">
        <f t="array" ref="D92">_xlfn.XLOOKUP($D$89,INDEX($A$2:$P$52,,MATCH( A92&amp;"_rank",$A$1:$P$1,0)),$A$2:$A$52)</f>
        <v>Internal Audit</v>
      </c>
      <c r="E92" s="5" cm="1">
        <f t="array" ref="E92">_xlfn.XLOOKUP($D$89,INDEX($A$2:$P$52,,MATCH( A92&amp;"_rank",$A$1:$P$1,0)),INDEX($A$2:$P$52,,MATCH(A92&amp;"_diff_pct",$A$1:$P$1,0)))</f>
        <v>-0.17103239309050916</v>
      </c>
      <c r="F92" t="str" cm="1">
        <f t="array" ref="F92">_xlfn.XLOOKUP($F$89,INDEX($A$2:$P$52,,MATCH( A92&amp;"_rank",$A$1:$P$1,0)),$A$2:$A$52)</f>
        <v>Office of Family Safety</v>
      </c>
      <c r="G92" s="5" cm="1">
        <f t="array" ref="G92">_xlfn.XLOOKUP($F$89,INDEX($A$2:$P$52,,MATCH( A92&amp;"_rank",$A$1:$P$1,0)),INDEX($A$2:$P$52,,MATCH(A92&amp;"_diff_pct",$A$1:$P$1,0)))</f>
        <v>-0.13918241656366656</v>
      </c>
    </row>
    <row r="93" spans="1:7" x14ac:dyDescent="0.3">
      <c r="A93" t="s">
        <v>75</v>
      </c>
      <c r="B93" t="str" cm="1">
        <f t="array" ref="B93">_xlfn.XLOOKUP($B$89,INDEX($A$2:$P$52,,MATCH( A93&amp;"_rank",$A$1:$P$1,0)),$A$2:$A$52)</f>
        <v>Community Oversight Board</v>
      </c>
      <c r="C93" s="5" cm="1">
        <f t="array" ref="C93">_xlfn.XLOOKUP($B$89,INDEX($A$2:$P$52,,MATCH( A93&amp;"_rank",$A$1:$P$1,0)),INDEX($A$2:$P$52,,MATCH(A93&amp;"_diff_pct",$A$1:$P$1,0)))</f>
        <v>-0.82994157333333329</v>
      </c>
      <c r="D93" t="str" cm="1">
        <f t="array" ref="D93">_xlfn.XLOOKUP($D$89,INDEX($A$2:$P$52,,MATCH( A93&amp;"_rank",$A$1:$P$1,0)),$A$2:$A$52)</f>
        <v>Clerk and Master - Chancery</v>
      </c>
      <c r="E93" s="5" cm="1">
        <f t="array" ref="E93">_xlfn.XLOOKUP($D$89,INDEX($A$2:$P$52,,MATCH( A93&amp;"_rank",$A$1:$P$1,0)),INDEX($A$2:$P$52,,MATCH(A93&amp;"_diff_pct",$A$1:$P$1,0)))</f>
        <v>-0.15295680364719175</v>
      </c>
      <c r="F93" t="str" cm="1">
        <f t="array" ref="F93">_xlfn.XLOOKUP($F$89,INDEX($A$2:$P$52,,MATCH( A93&amp;"_rank",$A$1:$P$1,0)),$A$2:$A$52)</f>
        <v>Election Commission</v>
      </c>
      <c r="G93" s="5" cm="1">
        <f t="array" ref="G93">_xlfn.XLOOKUP($F$89,INDEX($A$2:$P$52,,MATCH( A93&amp;"_rank",$A$1:$P$1,0)),INDEX($A$2:$P$52,,MATCH(A93&amp;"_diff_pct",$A$1:$P$1,0)))</f>
        <v>-0.12882667147667154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INDEX($A$2:$A$52,MATCH($B$96,INDEX($A$2:$P$52,,MATCH(A98&amp;"_rank",$A$1:$P$1,0)),0))</f>
        <v>Clerk and Master - Chancery</v>
      </c>
      <c r="C98" s="4">
        <f>INDEX($A$2:$P$52,MATCH($B$96,INDEX($A$2:$P$52,,MATCH(A98&amp;"_rank",$A$1:$P$1,0)),0),MATCH(A98&amp;"_diff_pct",$A$1:$P$1,0))</f>
        <v>-0.15235918433091292</v>
      </c>
      <c r="D98" t="str">
        <f>INDEX($A$2:$A$52,MATCH($D$96,INDEX($A$2:$P$52,,MATCH(A98&amp;"_rank",$A$1:$P$1,0)),0))</f>
        <v>Circuit Court Clerk</v>
      </c>
      <c r="E98" s="4">
        <f>INDEX($A$2:$P$52,MATCH($D$96,INDEX($A$2:$P$52,,MATCH(A98&amp;"_rank",$A$1:$P$1,0)),0),MATCH(A98&amp;"_diff_pct",$A$1:$P$1,0))</f>
        <v>-0.11502817362571344</v>
      </c>
      <c r="F98" t="str">
        <f>INDEX($A$2:$A$52,MATCH($F$96,INDEX($A$2:$P$52,,MATCH(A98&amp;"_rank",$A$1:$P$1,0)),0))</f>
        <v>Internal Audit</v>
      </c>
      <c r="G98" s="4">
        <f>INDEX($A$2:$P$52,MATCH($F$96,INDEX($A$2:$P$52,,MATCH(A98&amp;"_rank",$A$1:$P$1,0)),0),MATCH(A98&amp;"_diff_pct",$A$1:$P$1,0))</f>
        <v>-9.5782760864849215E-2</v>
      </c>
      <c r="I98" s="4"/>
    </row>
    <row r="99" spans="1:9" x14ac:dyDescent="0.3">
      <c r="A99" t="s">
        <v>74</v>
      </c>
      <c r="B99" t="str">
        <f t="shared" ref="B99:B100" si="14">INDEX($A$2:$A$52,MATCH($B$96,INDEX($A$2:$P$52,,MATCH(A99&amp;"_rank",$A$1:$P$1,0)),0))</f>
        <v>Metropolitan Clerk</v>
      </c>
      <c r="C99" s="4">
        <f t="shared" ref="C99:C100" si="15">INDEX($A$2:$P$52,MATCH($B$96,INDEX($A$2:$P$52,,MATCH(A99&amp;"_rank",$A$1:$P$1,0)),0),MATCH(A99&amp;"_diff_pct",$A$1:$P$1,0))</f>
        <v>-0.17551246244575608</v>
      </c>
      <c r="D99" t="str">
        <f t="shared" ref="D99:D100" si="16">INDEX($A$2:$A$52,MATCH($D$96,INDEX($A$2:$P$52,,MATCH(A99&amp;"_rank",$A$1:$P$1,0)),0))</f>
        <v>Internal Audit</v>
      </c>
      <c r="E99" s="4">
        <f t="shared" ref="E99:E100" si="17">INDEX($A$2:$P$52,MATCH($D$96,INDEX($A$2:$P$52,,MATCH(A99&amp;"_rank",$A$1:$P$1,0)),0),MATCH(A99&amp;"_diff_pct",$A$1:$P$1,0))</f>
        <v>-0.17103239309050916</v>
      </c>
      <c r="F99" t="str">
        <f t="shared" ref="F99:F100" si="18">INDEX($A$2:$A$52,MATCH($F$96,INDEX($A$2:$P$52,,MATCH(A99&amp;"_rank",$A$1:$P$1,0)),0))</f>
        <v>Office of Family Safety</v>
      </c>
      <c r="G99" s="4">
        <f t="shared" ref="G99:G100" si="19">INDEX($A$2:$P$52,MATCH($F$96,INDEX($A$2:$P$52,,MATCH(A99&amp;"_rank",$A$1:$P$1,0)),0),MATCH(A99&amp;"_diff_pct",$A$1:$P$1,0))</f>
        <v>-0.13918241656366656</v>
      </c>
      <c r="I99" s="4"/>
    </row>
    <row r="100" spans="1:9" x14ac:dyDescent="0.3">
      <c r="A100" t="s">
        <v>75</v>
      </c>
      <c r="B100" t="str">
        <f t="shared" si="14"/>
        <v>Community Oversight Board</v>
      </c>
      <c r="C100" s="4">
        <f t="shared" si="15"/>
        <v>-0.82994157333333329</v>
      </c>
      <c r="D100" t="str">
        <f t="shared" si="16"/>
        <v>Clerk and Master - Chancery</v>
      </c>
      <c r="E100" s="4">
        <f t="shared" si="17"/>
        <v>-0.15295680364719175</v>
      </c>
      <c r="F100" t="str">
        <f t="shared" si="18"/>
        <v>Election Commission</v>
      </c>
      <c r="G100" s="4">
        <f t="shared" si="19"/>
        <v>-0.12882667147667154</v>
      </c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Jimmy Morgan</cp:lastModifiedBy>
  <cp:revision/>
  <dcterms:created xsi:type="dcterms:W3CDTF">2020-02-26T17:00:38Z</dcterms:created>
  <dcterms:modified xsi:type="dcterms:W3CDTF">2025-01-25T19:29:42Z</dcterms:modified>
  <cp:category/>
  <cp:contentStatus/>
</cp:coreProperties>
</file>