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14\projects\lookups-da14-riyanjoy13\"/>
    </mc:Choice>
  </mc:AlternateContent>
  <xr:revisionPtr revIDLastSave="0" documentId="8_{22392274-5C02-4180-8BB6-775521D06E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0" i="1" l="1"/>
  <c r="E100" i="1"/>
  <c r="C100" i="1"/>
  <c r="G99" i="1"/>
  <c r="E99" i="1"/>
  <c r="C99" i="1"/>
  <c r="G98" i="1"/>
  <c r="E98" i="1"/>
  <c r="C98" i="1"/>
  <c r="F100" i="1"/>
  <c r="D100" i="1"/>
  <c r="F99" i="1"/>
  <c r="D99" i="1"/>
  <c r="B100" i="1"/>
  <c r="B99" i="1"/>
  <c r="F98" i="1"/>
  <c r="D98" i="1"/>
  <c r="B98" i="1"/>
  <c r="G93" i="1"/>
  <c r="E93" i="1"/>
  <c r="C93" i="1"/>
  <c r="G92" i="1"/>
  <c r="E92" i="1"/>
  <c r="C92" i="1"/>
  <c r="G91" i="1"/>
  <c r="E91" i="1"/>
  <c r="C91" i="1"/>
  <c r="F93" i="1"/>
  <c r="D93" i="1"/>
  <c r="B93" i="1"/>
  <c r="F92" i="1"/>
  <c r="D92" i="1"/>
  <c r="B92" i="1"/>
  <c r="F91" i="1"/>
  <c r="D91" i="1"/>
  <c r="B91" i="1"/>
  <c r="A104" i="1"/>
  <c r="C104" i="1"/>
  <c r="B116" i="1"/>
  <c r="B115" i="1"/>
  <c r="B111" i="1"/>
  <c r="B110" i="1"/>
  <c r="B114" i="1"/>
  <c r="B109" i="1"/>
  <c r="B104" i="1"/>
  <c r="B105" i="1"/>
  <c r="B106" i="1"/>
  <c r="C110" i="1"/>
  <c r="C111" i="1"/>
  <c r="C115" i="1"/>
  <c r="C116" i="1"/>
  <c r="C114" i="1"/>
  <c r="C109" i="1"/>
  <c r="C105" i="1"/>
  <c r="C106" i="1"/>
  <c r="A116" i="1"/>
  <c r="A115" i="1"/>
  <c r="A114" i="1"/>
  <c r="A111" i="1"/>
  <c r="A110" i="1"/>
  <c r="A109" i="1"/>
  <c r="A106" i="1"/>
  <c r="A105" i="1"/>
  <c r="B86" i="1"/>
  <c r="C86" i="1"/>
  <c r="C85" i="1"/>
  <c r="B85" i="1"/>
  <c r="C84" i="1"/>
  <c r="B84" i="1"/>
  <c r="D75" i="1"/>
  <c r="D76" i="1"/>
  <c r="D77" i="1"/>
  <c r="D78" i="1"/>
  <c r="D79" i="1"/>
  <c r="C75" i="1"/>
  <c r="C76" i="1"/>
  <c r="C77" i="1"/>
  <c r="C78" i="1"/>
  <c r="C79" i="1"/>
  <c r="D74" i="1"/>
  <c r="C74" i="1"/>
  <c r="B75" i="1"/>
  <c r="B76" i="1"/>
  <c r="B77" i="1"/>
  <c r="B78" i="1"/>
  <c r="B79" i="1"/>
  <c r="B74" i="1"/>
  <c r="D66" i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D57" i="1"/>
  <c r="D58" i="1"/>
  <c r="D59" i="1"/>
  <c r="D60" i="1"/>
  <c r="D61" i="1"/>
  <c r="C57" i="1"/>
  <c r="C58" i="1"/>
  <c r="C59" i="1"/>
  <c r="C60" i="1"/>
  <c r="C61" i="1"/>
  <c r="D56" i="1"/>
  <c r="C56" i="1"/>
  <c r="B57" i="1"/>
  <c r="B58" i="1"/>
  <c r="B59" i="1"/>
  <c r="B60" i="1"/>
  <c r="B61" i="1"/>
  <c r="B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F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<sst xmlns="http://schemas.openxmlformats.org/spreadsheetml/2006/main" count="159" uniqueCount="91">
  <si>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</si>
  <si>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</si>
  <si>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</si>
  <si>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</si>
  <si>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</si>
  <si>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</si>
  <si>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</si>
  <si>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</si>
  <si>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</si>
  <si>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</si>
  <si>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</si>
  <si>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</si>
  <si>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</si>
  <si>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</si>
  <si>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</si>
  <si>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</si>
  <si>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</si>
  <si>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</si>
  <si>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</si>
  <si>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</si>
  <si>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</si>
  <si>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</si>
  <si>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</si>
  <si>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</si>
  <si>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</si>
  <si>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</si>
  <si>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</si>
  <si>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</si>
  <si>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</si>
  <si>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</si>
  <si>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</si>
  <si>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</si>
  <si>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</si>
  <si>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</si>
  <si>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</si>
  <si>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</si>
  <si>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</si>
  <si>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</si>
  <si>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</si>
  <si>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</si>
  <si>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</si>
  <si>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</si>
  <si>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</si>
  <si>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</si>
  <si>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</si>
  <si>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</si>
  <si>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</si>
  <si>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</si>
  <si>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</si>
  <si>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</si>
  <si>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</si>
  <si>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</si>
  <si>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</si>
  <si>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</si>
  <si>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</si>
  <si>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</si>
  <si>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</si>
  <si>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</si>
  <si>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</si>
  <si>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</si>
  <si>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</si>
  <si>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</si>
  <si>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</si>
  <si>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</si>
  <si>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</si>
  <si>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</si>
  <si>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</si>
  <si>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</si>
  <si>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</si>
  <si>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</si>
  <si>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</si>
  <si>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</si>
  <si>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</si>
  <si>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</si>
  <si>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</si>
  <si>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</si>
  <si>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</si>
  <si>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</si>
  <si>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</si>
  <si>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</si>
  <si>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</si>
  <si>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</si>
  <si>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</si>
  <si>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</si>
  <si>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</si>
  <si>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</si>
  <si>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</si>
  <si>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</si>
  <si>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</si>
  <si>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</si>
  <si>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Department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</si>
</sst>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16" fillId="33" borderId="0" xfId="0" applyFont="1" applyFill="1"/>
    <xf numFmtId="10" fontId="16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6"/>
  <sheetViews>
    <sheetView tabSelected="1" workbookViewId="0">
      <pane ySplit="1" topLeftCell="A77" activePane="bottomLeft" state="frozen"/>
      <selection pane="bottomLeft" activeCell="F61" sqref="F61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s="7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IF(B2=0, 0, D2/B2)</f>
        <v>-4.3170750765267295E-2</v>
      </c>
      <c r="F2">
        <f>_xlfn.RANK.EQ(E2, E$2:E$52, 0)</f>
        <v>38</v>
      </c>
      <c r="G2">
        <v>382685200</v>
      </c>
      <c r="H2">
        <v>346340810.81999999</v>
      </c>
      <c r="I2">
        <f>H2-G2</f>
        <v>-36344389.180000007</v>
      </c>
      <c r="J2" s="5">
        <f>IF(G2=0, 0, I2/G2)</f>
        <v>-9.4972027086493035E-2</v>
      </c>
      <c r="K2">
        <f>_xlfn.RANK.EQ(J2, J$2:J$52, 0)</f>
        <v>42</v>
      </c>
      <c r="L2">
        <v>376548600</v>
      </c>
      <c r="M2">
        <v>355279492.22999901</v>
      </c>
      <c r="N2">
        <f>M2-L2</f>
        <v>-21269107.770000994</v>
      </c>
      <c r="O2" s="5">
        <f>IF(L2=0, 0, N2/L2)</f>
        <v>-5.6484362894991494E-2</v>
      </c>
      <c r="P2">
        <f>_xlfn.RANK.EQ(O2, O$2:O$52, 0)</f>
        <v>38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IF(B3=0, 0, D3/B3)</f>
        <v>-2.3069981751824741E-2</v>
      </c>
      <c r="F3">
        <f t="shared" ref="F3:F52" si="2">_xlfn.RANK.EQ(E3, E$2:E$52, 0)</f>
        <v>30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IF(G3=0, 0, I3/G3)</f>
        <v>-6.6804928315415249E-2</v>
      </c>
      <c r="K3">
        <f t="shared" ref="K3:K52" si="5">_xlfn.RANK.EQ(J3, J$2:J$52, 0)</f>
        <v>38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IF(L3=0, 0, N3/L3)</f>
        <v>-1.3540749922529313E-3</v>
      </c>
      <c r="P3">
        <f t="shared" ref="P3:P52" si="8">_xlfn.RANK.EQ(O3, O$2:O$52, 0)</f>
        <v>15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10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16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27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48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47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30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41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8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13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50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44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48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51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48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50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36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45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43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46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35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23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2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1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51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39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46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42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19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34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25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22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12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33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28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24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15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9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31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27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41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40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37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49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37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40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40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5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6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43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41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31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20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14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10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34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21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24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11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14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15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17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47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36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39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2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1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1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49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50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45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24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25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8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12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10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16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23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20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32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16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17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29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11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9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18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31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28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2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1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1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42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51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47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33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32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44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27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33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12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44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49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35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29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30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21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35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18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22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8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13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5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28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29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34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13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11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7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18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22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20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9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19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36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7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7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14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32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23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37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25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39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1</v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2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1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1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17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21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19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45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43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46</v>
      </c>
    </row>
    <row r="54" spans="1:16" x14ac:dyDescent="0.3">
      <c r="A54" s="2" t="s">
        <v>67</v>
      </c>
    </row>
    <row r="55" spans="1:16" s="7" customFormat="1" x14ac:dyDescent="0.3">
      <c r="A55" s="9" t="s">
        <v>0</v>
      </c>
      <c r="B55" s="9" t="s">
        <v>3</v>
      </c>
      <c r="C55" s="9" t="s">
        <v>8</v>
      </c>
      <c r="D55" s="9" t="s">
        <v>13</v>
      </c>
    </row>
    <row r="56" spans="1:16" x14ac:dyDescent="0.3">
      <c r="A56" t="s">
        <v>24</v>
      </c>
      <c r="B56">
        <f>VLOOKUP(A56, $A$2:$D$52, 4, FALSE)</f>
        <v>-36209.630000000005</v>
      </c>
      <c r="C56">
        <f>VLOOKUP(A56, $A$2:$I$52, 9, FALSE)</f>
        <v>-27292.159999999974</v>
      </c>
      <c r="D56">
        <f>VLOOKUP(A56, $A$2:$N$52, 14, FALSE)</f>
        <v>-9181.0800000000163</v>
      </c>
    </row>
    <row r="57" spans="1:16" x14ac:dyDescent="0.3">
      <c r="A57" t="s">
        <v>25</v>
      </c>
      <c r="B57">
        <f t="shared" ref="B57:B61" si="9">VLOOKUP(A57, $A$2:$D$52, 4, FALSE)</f>
        <v>0</v>
      </c>
      <c r="C57">
        <f t="shared" ref="C57:C61" si="10">VLOOKUP(A57, $A$2:$I$52, 9, FALSE)</f>
        <v>0</v>
      </c>
      <c r="D57">
        <f t="shared" ref="D57:D61" si="11">VLOOKUP(A57, $A$2:$N$52, 14, FALSE)</f>
        <v>-311228.08999999997</v>
      </c>
    </row>
    <row r="58" spans="1:16" x14ac:dyDescent="0.3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3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3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3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  <c r="B65">
        <f>_xlfn.XLOOKUP(A65, $A$2:$A$52, $D$2:$D$52, "")</f>
        <v>-36209.630000000005</v>
      </c>
      <c r="C65">
        <f>_xlfn.XLOOKUP(A65, $A$2:$A$52, $I$2:$I$52, "")</f>
        <v>-27292.159999999974</v>
      </c>
      <c r="D65">
        <f>_xlfn.XLOOKUP(A65, $A$2:$A$52, $N$2:$N$52, "")</f>
        <v>-9181.0800000000163</v>
      </c>
    </row>
    <row r="66" spans="1:4" x14ac:dyDescent="0.3">
      <c r="A66" t="s">
        <v>25</v>
      </c>
      <c r="B66">
        <f t="shared" ref="B66:B70" si="12">_xlfn.XLOOKUP(A66, $A$2:$A$52, $D$2:$D$52, "")</f>
        <v>0</v>
      </c>
      <c r="C66">
        <f t="shared" ref="C66:C70" si="13">_xlfn.XLOOKUP(A66, $A$2:$A$52, $I$2:$I$52, "")</f>
        <v>0</v>
      </c>
      <c r="D66">
        <f t="shared" ref="D66:D70" si="14">_xlfn.XLOOKUP(A66, $A$2:$A$52, $N$2:$N$52, "")</f>
        <v>-311228.08999999997</v>
      </c>
    </row>
    <row r="67" spans="1:4" x14ac:dyDescent="0.3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3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3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3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  <c r="B74">
        <f>INDEX($D$2:$D$52, MATCH(A74, $A$2:$A$52, 0))</f>
        <v>-36209.630000000005</v>
      </c>
      <c r="C74">
        <f>INDEX($I$2:$I$52, MATCH(A74, $A$2:$A$52, 0))</f>
        <v>-27292.159999999974</v>
      </c>
      <c r="D74">
        <f>INDEX($N$2:$N$52, MATCH(A74, $A$2:$A$52, 0))</f>
        <v>-9181.0800000000163</v>
      </c>
    </row>
    <row r="75" spans="1:4" x14ac:dyDescent="0.3">
      <c r="A75" t="s">
        <v>25</v>
      </c>
      <c r="B75">
        <f t="shared" ref="B75:B79" si="15">INDEX($D$2:$D$52, MATCH(A75, $A$2:$A$52, 0))</f>
        <v>0</v>
      </c>
      <c r="C75">
        <f t="shared" ref="C75:C79" si="16">INDEX($I$2:$I$52, MATCH(A75, $A$2:$A$52, 0))</f>
        <v>0</v>
      </c>
      <c r="D75">
        <f t="shared" ref="D75:D79" si="17">INDEX($N$2:$N$52, MATCH(A75, $A$2:$A$52, 0))</f>
        <v>-311228.08999999997</v>
      </c>
    </row>
    <row r="76" spans="1:4" x14ac:dyDescent="0.3">
      <c r="A76" t="s">
        <v>32</v>
      </c>
      <c r="B76">
        <f t="shared" si="15"/>
        <v>-149396.10000000987</v>
      </c>
      <c r="C76">
        <f t="shared" si="16"/>
        <v>-189254.06000000006</v>
      </c>
      <c r="D76">
        <f t="shared" si="17"/>
        <v>-374962.91000000015</v>
      </c>
    </row>
    <row r="77" spans="1:4" x14ac:dyDescent="0.3">
      <c r="A77" t="s">
        <v>38</v>
      </c>
      <c r="B77">
        <f t="shared" si="15"/>
        <v>-12230.810000000056</v>
      </c>
      <c r="C77">
        <f t="shared" si="16"/>
        <v>-45485.580000000075</v>
      </c>
      <c r="D77">
        <f t="shared" si="17"/>
        <v>-72.879999999888241</v>
      </c>
    </row>
    <row r="78" spans="1:4" x14ac:dyDescent="0.3">
      <c r="A78" t="s">
        <v>39</v>
      </c>
      <c r="B78">
        <f t="shared" si="15"/>
        <v>-4950.4699999999721</v>
      </c>
      <c r="C78">
        <f t="shared" si="16"/>
        <v>-8005.7900000010268</v>
      </c>
      <c r="D78">
        <f t="shared" si="17"/>
        <v>-1724.9000000000233</v>
      </c>
    </row>
    <row r="79" spans="1:4" x14ac:dyDescent="0.3">
      <c r="A79" t="s">
        <v>55</v>
      </c>
      <c r="B79">
        <f t="shared" si="15"/>
        <v>-184239.79000001028</v>
      </c>
      <c r="C79">
        <f t="shared" si="16"/>
        <v>-133456.33000001032</v>
      </c>
      <c r="D79">
        <f t="shared" si="17"/>
        <v>-82077.349999999627</v>
      </c>
    </row>
    <row r="81" spans="1:7" x14ac:dyDescent="0.3">
      <c r="A81" s="7" t="s">
        <v>70</v>
      </c>
    </row>
    <row r="82" spans="1:7" x14ac:dyDescent="0.3">
      <c r="A82" t="s">
        <v>0</v>
      </c>
      <c r="B82" t="s">
        <v>48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>
        <f>IFERROR(INDEX($B$2:$B$52, MATCH($B$82, $A$2:$A$52, 0)), "")</f>
        <v>4189300</v>
      </c>
      <c r="C84" s="6">
        <f>INDEX($C$2:$C$52, MATCH($B$82, $A$2:$A$52, 0))</f>
        <v>4109958.22</v>
      </c>
    </row>
    <row r="85" spans="1:7" x14ac:dyDescent="0.3">
      <c r="A85" t="s">
        <v>74</v>
      </c>
      <c r="B85" s="6">
        <f>IFERROR(INDEX($G$2:$G$52, MATCH($B$82, $A$2:$A$52, 0)), "")</f>
        <v>4350600</v>
      </c>
      <c r="C85" s="6">
        <f>INDEX($H$2:$H$52, MATCH($B$82, $A$2:$A$52, 0))</f>
        <v>4137588.7699999898</v>
      </c>
    </row>
    <row r="86" spans="1:7" x14ac:dyDescent="0.3">
      <c r="A86" t="s">
        <v>75</v>
      </c>
      <c r="B86" s="6">
        <f>IFERROR(INDEX($L$2:$L$52, MATCH($B$82, $A$2:$A$52, 0)), "")</f>
        <v>4345600</v>
      </c>
      <c r="C86" s="6">
        <f>INDEX($M$2:$M$52, MATCH($B$82, $A$2:$A$52, 0))</f>
        <v>4229801.51</v>
      </c>
    </row>
    <row r="88" spans="1:7" x14ac:dyDescent="0.3">
      <c r="A88" s="7" t="s">
        <v>76</v>
      </c>
    </row>
    <row r="89" spans="1:7" x14ac:dyDescent="0.3">
      <c r="A89" t="s">
        <v>77</v>
      </c>
      <c r="B89" s="13">
        <v>1</v>
      </c>
      <c r="C89" s="7"/>
      <c r="D89" s="11">
        <v>2</v>
      </c>
      <c r="E89" s="7"/>
      <c r="F89" s="12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B91" t="str">
        <f>_xlfn.XLOOKUP(SMALL($E$2:$E$52, 1), $E$2:$E$52, $A$2:$A$52)</f>
        <v>Clerk and Master - Chancery</v>
      </c>
      <c r="C91" s="5">
        <f>_xlfn.XLOOKUP(B91, $A$2:$A$52, $E$2:$E$52)</f>
        <v>-0.15235918433091292</v>
      </c>
      <c r="D91" t="str">
        <f>_xlfn.XLOOKUP(SMALL($E$2:$E$52, 2), $E$2:$E$52, $A$2:$A$52)</f>
        <v>Circuit Court Clerk</v>
      </c>
      <c r="E91" s="5">
        <f>_xlfn.XLOOKUP(D91, $A$2:$A$52, $E$2:$E$52)</f>
        <v>-0.11502817362571344</v>
      </c>
      <c r="F91" t="str">
        <f>_xlfn.XLOOKUP(SMALL($E$2:$E$52, 3), $E$2:$E$52, $A$2:$A$52)</f>
        <v>Internal Audit</v>
      </c>
      <c r="G91" s="5">
        <f>_xlfn.XLOOKUP(F91, $A$2:$A$52, $E$2:$E$52)</f>
        <v>-9.5782760864849215E-2</v>
      </c>
    </row>
    <row r="92" spans="1:7" x14ac:dyDescent="0.3">
      <c r="A92" t="s">
        <v>74</v>
      </c>
      <c r="B92" t="str">
        <f>_xlfn.XLOOKUP(SMALL($J$2:$J$52, 1), $J$2:$J$52, $A$2:$A$52)</f>
        <v>Metropolitan Clerk</v>
      </c>
      <c r="C92" s="5">
        <f>_xlfn.XLOOKUP(B92, $A$2:$A$52, $J$2:$J$52)</f>
        <v>-0.17551246244575608</v>
      </c>
      <c r="D92" t="str">
        <f>_xlfn.XLOOKUP(SMALL($J$2:$J$52, 2), $J$2:$J$52, $A$2:$A$52)</f>
        <v>Internal Audit</v>
      </c>
      <c r="E92" s="5">
        <f>_xlfn.XLOOKUP(D92, $A$2:$A$52, $J$2:$J$52)</f>
        <v>-0.17103239309050916</v>
      </c>
      <c r="F92" t="str">
        <f>_xlfn.XLOOKUP(SMALL($J$2:$J$52, 3), $J$2:$J$52, $A$2:$A$52)</f>
        <v>Office of Family Safety</v>
      </c>
      <c r="G92" s="5">
        <f>_xlfn.XLOOKUP(F92, $A$2:$A$52, $J$2:$J$52)</f>
        <v>-0.13918241656366656</v>
      </c>
    </row>
    <row r="93" spans="1:7" x14ac:dyDescent="0.3">
      <c r="A93" t="s">
        <v>75</v>
      </c>
      <c r="B93" t="str">
        <f>_xlfn.XLOOKUP(SMALL($O$2:$O$52, 1), $O$2:$O$52, $A$2:$A$52)</f>
        <v>Community Oversight Board</v>
      </c>
      <c r="C93" s="5">
        <f>_xlfn.XLOOKUP(B93, $A$2:$A$52, $O$2:$O$52)</f>
        <v>-0.82994157333333329</v>
      </c>
      <c r="D93" t="str">
        <f>_xlfn.XLOOKUP(SMALL($O$2:$O$52, 2), $O$2:$O$52, $A$2:$A$52)</f>
        <v>Clerk and Master - Chancery</v>
      </c>
      <c r="E93" s="5">
        <f>_xlfn.XLOOKUP(D93, $A$2:$A$52, $O$2:$O$52)</f>
        <v>-0.15295680364719175</v>
      </c>
      <c r="F93" t="str">
        <f>_xlfn.XLOOKUP(SMALL($O$2:$O$52, 3), $O$2:$O$52, $A$2:$A$52)</f>
        <v>Election Commission</v>
      </c>
      <c r="G93" s="5">
        <f>_xlfn.XLOOKUP(F93, $A$2:$A$52, $O$2:$O$52)</f>
        <v>-0.12882667147667154</v>
      </c>
    </row>
    <row r="95" spans="1:7" x14ac:dyDescent="0.3">
      <c r="A95" s="7" t="s">
        <v>79</v>
      </c>
    </row>
    <row r="96" spans="1:7" x14ac:dyDescent="0.3">
      <c r="A96" t="s">
        <v>77</v>
      </c>
      <c r="B96" s="13">
        <v>1</v>
      </c>
      <c r="C96" s="7"/>
      <c r="D96" s="11">
        <v>2</v>
      </c>
      <c r="E96" s="7"/>
      <c r="F96" s="12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B98" t="str">
        <f>INDEX($A$2:$A$52, MATCH(SMALL($E$2:$E$52, 1), $E$2:$E$52, 0))</f>
        <v>Clerk and Master - Chancery</v>
      </c>
      <c r="C98" s="5">
        <f>INDEX($E$2:$E$52, MATCH(B91, $A$2:$A$52, 0))</f>
        <v>-0.15235918433091292</v>
      </c>
      <c r="D98" t="str">
        <f>INDEX($A$2:$A$52, MATCH(SMALL($E$2:$E$52, 2), $E$2:$E$52, 0))</f>
        <v>Circuit Court Clerk</v>
      </c>
      <c r="E98" s="5">
        <f>INDEX($E$2:$E$52, MATCH(D98, $A$2:$A$52, 0))</f>
        <v>-0.11502817362571344</v>
      </c>
      <c r="F98" t="str">
        <f>INDEX($A$2:$A$52, MATCH(SMALL($E$2:$E$52, 3), $E$2:$E$52, 0))</f>
        <v>Internal Audit</v>
      </c>
      <c r="G98" s="5">
        <f>INDEX($E$2:$E$52, MATCH(F98, $A$2:$A$52, 0))</f>
        <v>-9.5782760864849215E-2</v>
      </c>
      <c r="I98" s="4"/>
    </row>
    <row r="99" spans="1:9" x14ac:dyDescent="0.3">
      <c r="A99" t="s">
        <v>74</v>
      </c>
      <c r="B99" t="str">
        <f>INDEX($A$2:$A$52, MATCH(SMALL($J$2:$J$52, 1), $J$2:$J$52, 0))</f>
        <v>Metropolitan Clerk</v>
      </c>
      <c r="C99" s="5">
        <f>INDEX($J$2:$J$52, MATCH(B99, $A$2:$A$52, 0))</f>
        <v>-0.17551246244575608</v>
      </c>
      <c r="D99" t="str">
        <f>INDEX($A$2:$A$52, MATCH(SMALL($J$2:$J$52, 2), $J$2:$J$52, 0))</f>
        <v>Internal Audit</v>
      </c>
      <c r="E99" s="5">
        <f>INDEX($J$2:$J$52, MATCH(D99, $A$2:$A$52, 0))</f>
        <v>-0.17103239309050916</v>
      </c>
      <c r="F99" t="str">
        <f>INDEX($A$2:$A$52, MATCH(SMALL($J$2:$J$52, 3), $J$2:$J$52, 0))</f>
        <v>Office of Family Safety</v>
      </c>
      <c r="G99" s="5">
        <f>INDEX($J$2:$J$52, MATCH(F99, $A$2:$A$52, 0))</f>
        <v>-0.13918241656366656</v>
      </c>
      <c r="I99" s="4"/>
    </row>
    <row r="100" spans="1:9" x14ac:dyDescent="0.3">
      <c r="A100" t="s">
        <v>75</v>
      </c>
      <c r="B100" t="str">
        <f>INDEX($A$2:$A$52, MATCH(SMALL($O$2:$O$52, 1), $O$2:$O$52, 0))</f>
        <v>Community Oversight Board</v>
      </c>
      <c r="C100" s="5">
        <f>INDEX($O$2:$O$52, MATCH(B100, $A$2:$A$52, 0))</f>
        <v>-0.82994157333333329</v>
      </c>
      <c r="D100" t="str">
        <f>INDEX($A$2:$A$52, MATCH(SMALL($O$2:$O$52, 2), $O$2:$O$52, 0))</f>
        <v>Clerk and Master - Chancery</v>
      </c>
      <c r="E100" s="5">
        <f>INDEX($O$2:$O$52, MATCH(D100, $A$2:$A$52, 0))</f>
        <v>-0.15295680364719175</v>
      </c>
      <c r="F100" t="str">
        <f>INDEX($A$2:$A$52, MATCH(SMALL($O$2:$O$52, 3), $O$2:$O$52, 0))</f>
        <v>Election Commission</v>
      </c>
      <c r="G100" s="5">
        <f>INDEX($O$2:$O$52, MATCH(F100, $A$2:$A$52, 0))</f>
        <v>-0.12882667147667154</v>
      </c>
      <c r="I100" s="4"/>
    </row>
    <row r="103" spans="1:9" x14ac:dyDescent="0.3">
      <c r="A103" s="7" t="s">
        <v>90</v>
      </c>
      <c r="B103" s="7" t="s">
        <v>4</v>
      </c>
      <c r="C103" s="7" t="s">
        <v>5</v>
      </c>
    </row>
    <row r="104" spans="1:9" x14ac:dyDescent="0.3">
      <c r="A104" t="str">
        <f>_xlfn.XLOOKUP(SMALL($E$2:$E$52, 1), $E$2:$E$52, $A$2:$A$52)</f>
        <v>Clerk and Master - Chancery</v>
      </c>
      <c r="B104" s="5">
        <f t="shared" ref="B104:B106" si="18">_xlfn.XLOOKUP(A104, $A$2:$A$52, $E$2:$E$52)</f>
        <v>-0.15235918433091292</v>
      </c>
      <c r="C104">
        <f>INDEX($F$2:$F$52, MATCH(A104, $A$2:$A$52, 0))</f>
        <v>51</v>
      </c>
    </row>
    <row r="105" spans="1:9" x14ac:dyDescent="0.3">
      <c r="A105" t="str">
        <f>_xlfn.XLOOKUP(SMALL($E$2:$E$52, 2), $E$2:$E$52, $A$2:$A$52)</f>
        <v>Circuit Court Clerk</v>
      </c>
      <c r="B105" s="5">
        <f t="shared" si="18"/>
        <v>-0.11502817362571344</v>
      </c>
      <c r="C105">
        <f t="shared" ref="C105:C106" si="19">INDEX($F$2:$F$52, MATCH(A105, $A$2:$A$52, 0))</f>
        <v>50</v>
      </c>
    </row>
    <row r="106" spans="1:9" x14ac:dyDescent="0.3">
      <c r="A106" t="str">
        <f>_xlfn.XLOOKUP(SMALL($E$2:$E$52, 3), $E$2:$E$52, $A$2:$A$52)</f>
        <v>Internal Audit</v>
      </c>
      <c r="B106" s="5">
        <f t="shared" si="18"/>
        <v>-9.5782760864849215E-2</v>
      </c>
      <c r="C106">
        <f t="shared" si="19"/>
        <v>49</v>
      </c>
    </row>
    <row r="107" spans="1:9" x14ac:dyDescent="0.3">
      <c r="B107" s="5"/>
    </row>
    <row r="108" spans="1:9" x14ac:dyDescent="0.3">
      <c r="A108" s="7" t="s">
        <v>90</v>
      </c>
      <c r="B108" s="10" t="s">
        <v>9</v>
      </c>
      <c r="C108" s="7" t="s">
        <v>10</v>
      </c>
    </row>
    <row r="109" spans="1:9" x14ac:dyDescent="0.3">
      <c r="A109" t="str">
        <f>_xlfn.XLOOKUP(SMALL($J$2:$J$52, 1), $J$2:$J$52, $A$2:$A$52)</f>
        <v>Metropolitan Clerk</v>
      </c>
      <c r="B109" s="5">
        <f>_xlfn.XLOOKUP(A109, $A$2:$A$52, $J$2:$J$52)</f>
        <v>-0.17551246244575608</v>
      </c>
      <c r="C109">
        <f>INDEX($K$2:$K$52, MATCH(A109, $A$2:$A$52, 0))</f>
        <v>51</v>
      </c>
    </row>
    <row r="110" spans="1:9" x14ac:dyDescent="0.3">
      <c r="A110" t="str">
        <f>_xlfn.XLOOKUP(SMALL($J$2:$J$52, 2), $J$2:$J$52, $A$2:$A$52)</f>
        <v>Internal Audit</v>
      </c>
      <c r="B110" s="5">
        <f>_xlfn.XLOOKUP(A110, $A$2:$A$52, $J$2:$J$52)</f>
        <v>-0.17103239309050916</v>
      </c>
      <c r="C110">
        <f t="shared" ref="C110:C111" si="20">INDEX($K$2:$K$52, MATCH(A110, $A$2:$A$52, 0))</f>
        <v>50</v>
      </c>
    </row>
    <row r="111" spans="1:9" x14ac:dyDescent="0.3">
      <c r="A111" t="str">
        <f>_xlfn.XLOOKUP(SMALL($J$2:$J$52, 3), $J$2:$J$52, $A$2:$A$52)</f>
        <v>Office of Family Safety</v>
      </c>
      <c r="B111" s="5">
        <f>_xlfn.XLOOKUP(A111, $A$2:$A$52, $J$2:$J$52)</f>
        <v>-0.13918241656366656</v>
      </c>
      <c r="C111">
        <f t="shared" si="20"/>
        <v>49</v>
      </c>
    </row>
    <row r="112" spans="1:9" x14ac:dyDescent="0.3">
      <c r="B112" s="5"/>
    </row>
    <row r="113" spans="1:3" x14ac:dyDescent="0.3">
      <c r="A113" s="7" t="s">
        <v>90</v>
      </c>
      <c r="B113" s="10" t="s">
        <v>14</v>
      </c>
      <c r="C113" s="7" t="s">
        <v>15</v>
      </c>
    </row>
    <row r="114" spans="1:3" x14ac:dyDescent="0.3">
      <c r="A114" t="str">
        <f>_xlfn.XLOOKUP(SMALL($O$2:$O$52, 1), $O$2:$O$52, $A$2:$A$52)</f>
        <v>Community Oversight Board</v>
      </c>
      <c r="B114" s="5">
        <f>_xlfn.XLOOKUP(A114, $A$2:$A$52, $O$2:$O$52)</f>
        <v>-0.82994157333333329</v>
      </c>
      <c r="C114">
        <f>INDEX($P$2:$P$52, MATCH(A114, $A$2:$A$52, 0))</f>
        <v>51</v>
      </c>
    </row>
    <row r="115" spans="1:3" x14ac:dyDescent="0.3">
      <c r="A115" t="str">
        <f>_xlfn.XLOOKUP(SMALL($O$2:$O$52, 2), $O$2:$O$52, $A$2:$A$52)</f>
        <v>Clerk and Master - Chancery</v>
      </c>
      <c r="B115" s="5">
        <f>_xlfn.XLOOKUP(A115, $A$2:$A$52, $O$2:$O$52)</f>
        <v>-0.15295680364719175</v>
      </c>
      <c r="C115">
        <f t="shared" ref="C115:C116" si="21">INDEX($P$2:$P$52, MATCH(A115, $A$2:$A$52, 0))</f>
        <v>50</v>
      </c>
    </row>
    <row r="116" spans="1:3" x14ac:dyDescent="0.3">
      <c r="A116" t="str">
        <f>_xlfn.XLOOKUP(SMALL($O$2:$O$52, 3), $O$2:$O$52, $A$2:$A$52)</f>
        <v>Election Commission</v>
      </c>
      <c r="B116" s="5">
        <f>_xlfn.XLOOKUP(A116, $A$2:$A$52, $O$2:$O$52)</f>
        <v>-0.12882667147667154</v>
      </c>
      <c r="C116">
        <f t="shared" si="21"/>
        <v>49</v>
      </c>
    </row>
  </sheetData>
  <dataValidations disablePrompts="1" count="2">
    <dataValidation type="list" allowBlank="1" showInputMessage="1" showErrorMessage="1" sqref="A83 B82" xr:uid="{0ECE0BAD-DC74-4E7B-8842-0609702F3664}">
      <formula1>$A$2:$A$52</formula1>
    </dataValidation>
    <dataValidation allowBlank="1" showInputMessage="1" showErrorMessage="1" sqref="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Joy Corpuz</dc:creator>
  <cp:keywords/>
  <dc:description/>
  <cp:lastModifiedBy>Joy Corpuz</cp:lastModifiedBy>
  <cp:revision/>
  <dcterms:created xsi:type="dcterms:W3CDTF">2020-02-26T17:00:38Z</dcterms:created>
  <dcterms:modified xsi:type="dcterms:W3CDTF">2025-01-25T17:56:15Z</dcterms:modified>
  <cp:category/>
  <cp:contentStatus/>
</cp:coreProperties>
</file>