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823d721cccbda469/Documents/DA14/lookups-da14-vena3/"/>
    </mc:Choice>
  </mc:AlternateContent>
  <xr:revisionPtr revIDLastSave="216" documentId="8_{19ED61FC-0AAB-4DAC-83F6-00D6AC42053B}" xr6:coauthVersionLast="47" xr6:coauthVersionMax="47" xr10:uidLastSave="{FCE006AE-D59B-4C68-A617-C6FCCF10432F}"/>
  <bookViews>
    <workbookView xWindow="-28920" yWindow="-15" windowWidth="29040" windowHeight="15720" activeTab="2" xr2:uid="{00000000-000D-0000-FFFF-FFFF00000000}"/>
  </bookViews>
  <sheets>
    <sheet name="Sheet1" sheetId="3" r:id="rId1"/>
    <sheet name="metro_budget" sheetId="1" r:id="rId2"/>
    <sheet name="data_dictionary"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1" l="1"/>
  <c r="B86" i="1"/>
  <c r="C85" i="1"/>
  <c r="B85" i="1"/>
  <c r="C84" i="1"/>
  <c r="B84" i="1"/>
  <c r="C59" i="1"/>
  <c r="C69" i="1"/>
  <c r="C70" i="1"/>
  <c r="C74" i="1"/>
  <c r="C75" i="1"/>
  <c r="C76" i="1"/>
  <c r="C77" i="1"/>
  <c r="B68" i="1"/>
  <c r="O3" i="1"/>
  <c r="O4" i="1"/>
  <c r="O5" i="1"/>
  <c r="O10" i="1"/>
  <c r="D56" i="1" s="1"/>
  <c r="O19" i="1"/>
  <c r="O20" i="1"/>
  <c r="O21" i="1"/>
  <c r="O51" i="1"/>
  <c r="O52" i="1"/>
  <c r="O2" i="1"/>
  <c r="J9" i="1"/>
  <c r="J10" i="1"/>
  <c r="J12" i="1"/>
  <c r="J16" i="1"/>
  <c r="J32" i="1"/>
  <c r="J33" i="1"/>
  <c r="J41" i="1"/>
  <c r="J42" i="1"/>
  <c r="D3" i="1"/>
  <c r="E3" i="1" s="1"/>
  <c r="E9" i="1"/>
  <c r="E11" i="1"/>
  <c r="B57" i="1" s="1"/>
  <c r="E30" i="1"/>
  <c r="E43" i="1"/>
  <c r="N3" i="1"/>
  <c r="N4" i="1"/>
  <c r="N5" i="1"/>
  <c r="N6" i="1"/>
  <c r="O6" i="1" s="1"/>
  <c r="N7" i="1"/>
  <c r="O7" i="1" s="1"/>
  <c r="N8" i="1"/>
  <c r="O8" i="1" s="1"/>
  <c r="N9" i="1"/>
  <c r="O9" i="1" s="1"/>
  <c r="N10" i="1"/>
  <c r="D65" i="1" s="1"/>
  <c r="N11" i="1"/>
  <c r="D75" i="1" s="1"/>
  <c r="N12" i="1"/>
  <c r="O12" i="1" s="1"/>
  <c r="N13" i="1"/>
  <c r="O13" i="1" s="1"/>
  <c r="N14" i="1"/>
  <c r="O14" i="1" s="1"/>
  <c r="N15" i="1"/>
  <c r="O15" i="1" s="1"/>
  <c r="N16" i="1"/>
  <c r="O16" i="1" s="1"/>
  <c r="N17" i="1"/>
  <c r="O17" i="1" s="1"/>
  <c r="N18" i="1"/>
  <c r="D76" i="1" s="1"/>
  <c r="N19" i="1"/>
  <c r="N20" i="1"/>
  <c r="N21" i="1"/>
  <c r="N22" i="1"/>
  <c r="O22" i="1" s="1"/>
  <c r="N23" i="1"/>
  <c r="O23" i="1" s="1"/>
  <c r="N24" i="1"/>
  <c r="D77" i="1" s="1"/>
  <c r="N25" i="1"/>
  <c r="D78"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D70" i="1" s="1"/>
  <c r="N42" i="1"/>
  <c r="O42" i="1" s="1"/>
  <c r="N43" i="1"/>
  <c r="O43" i="1" s="1"/>
  <c r="N44" i="1"/>
  <c r="O44" i="1" s="1"/>
  <c r="N45" i="1"/>
  <c r="O45" i="1" s="1"/>
  <c r="N46" i="1"/>
  <c r="O46" i="1" s="1"/>
  <c r="N47" i="1"/>
  <c r="O47" i="1" s="1"/>
  <c r="N48" i="1"/>
  <c r="O48" i="1" s="1"/>
  <c r="N49" i="1"/>
  <c r="O49" i="1" s="1"/>
  <c r="N50" i="1"/>
  <c r="O50" i="1" s="1"/>
  <c r="N51" i="1"/>
  <c r="N52" i="1"/>
  <c r="N2" i="1"/>
  <c r="I3" i="1"/>
  <c r="J3" i="1" s="1"/>
  <c r="I4" i="1"/>
  <c r="J4" i="1" s="1"/>
  <c r="I5" i="1"/>
  <c r="J5" i="1" s="1"/>
  <c r="I6" i="1"/>
  <c r="J6" i="1" s="1"/>
  <c r="I7" i="1"/>
  <c r="J7" i="1" s="1"/>
  <c r="I8" i="1"/>
  <c r="J8" i="1" s="1"/>
  <c r="I9" i="1"/>
  <c r="I10" i="1"/>
  <c r="C56" i="1" s="1"/>
  <c r="I11" i="1"/>
  <c r="C57" i="1" s="1"/>
  <c r="I12" i="1"/>
  <c r="I13" i="1"/>
  <c r="J13" i="1" s="1"/>
  <c r="I14" i="1"/>
  <c r="J14" i="1" s="1"/>
  <c r="I15" i="1"/>
  <c r="J15" i="1" s="1"/>
  <c r="I16" i="1"/>
  <c r="I17" i="1"/>
  <c r="J17" i="1" s="1"/>
  <c r="I18" i="1"/>
  <c r="J18" i="1" s="1"/>
  <c r="I19" i="1"/>
  <c r="J19" i="1" s="1"/>
  <c r="I20" i="1"/>
  <c r="J20" i="1" s="1"/>
  <c r="I21" i="1"/>
  <c r="J21" i="1" s="1"/>
  <c r="I22" i="1"/>
  <c r="J22" i="1" s="1"/>
  <c r="I23" i="1"/>
  <c r="J23" i="1" s="1"/>
  <c r="I24" i="1"/>
  <c r="J24" i="1" s="1"/>
  <c r="I25" i="1"/>
  <c r="C78" i="1" s="1"/>
  <c r="I26" i="1"/>
  <c r="J26" i="1" s="1"/>
  <c r="I27" i="1"/>
  <c r="J27" i="1" s="1"/>
  <c r="I28" i="1"/>
  <c r="J28" i="1" s="1"/>
  <c r="I29" i="1"/>
  <c r="J29" i="1" s="1"/>
  <c r="I30" i="1"/>
  <c r="J30" i="1" s="1"/>
  <c r="I31" i="1"/>
  <c r="J31" i="1" s="1"/>
  <c r="I32" i="1"/>
  <c r="I33" i="1"/>
  <c r="I34" i="1"/>
  <c r="J34" i="1" s="1"/>
  <c r="I35" i="1"/>
  <c r="J35" i="1" s="1"/>
  <c r="I36" i="1"/>
  <c r="J36" i="1" s="1"/>
  <c r="I37" i="1"/>
  <c r="J37" i="1" s="1"/>
  <c r="I38" i="1"/>
  <c r="J38" i="1" s="1"/>
  <c r="I39" i="1"/>
  <c r="J39" i="1" s="1"/>
  <c r="I40" i="1"/>
  <c r="J40" i="1" s="1"/>
  <c r="I41" i="1"/>
  <c r="C79" i="1" s="1"/>
  <c r="I42" i="1"/>
  <c r="I43" i="1"/>
  <c r="J43" i="1" s="1"/>
  <c r="I44" i="1"/>
  <c r="J44" i="1" s="1"/>
  <c r="I45" i="1"/>
  <c r="J45" i="1" s="1"/>
  <c r="I46" i="1"/>
  <c r="J46" i="1" s="1"/>
  <c r="I47" i="1"/>
  <c r="J47" i="1" s="1"/>
  <c r="I48" i="1"/>
  <c r="J48" i="1" s="1"/>
  <c r="I49" i="1"/>
  <c r="J49" i="1" s="1"/>
  <c r="I50" i="1"/>
  <c r="J50" i="1" s="1"/>
  <c r="I51" i="1"/>
  <c r="J51" i="1" s="1"/>
  <c r="I52" i="1"/>
  <c r="J52" i="1" s="1"/>
  <c r="I2" i="1"/>
  <c r="J2" i="1" s="1"/>
  <c r="D4" i="1"/>
  <c r="E4" i="1" s="1"/>
  <c r="D5" i="1"/>
  <c r="E5" i="1" s="1"/>
  <c r="D6" i="1"/>
  <c r="E6" i="1" s="1"/>
  <c r="D7" i="1"/>
  <c r="E7" i="1" s="1"/>
  <c r="D8" i="1"/>
  <c r="E8" i="1" s="1"/>
  <c r="D9" i="1"/>
  <c r="D10" i="1"/>
  <c r="B74" i="1" s="1"/>
  <c r="D11" i="1"/>
  <c r="B66"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D31" i="1"/>
  <c r="E31" i="1" s="1"/>
  <c r="D32" i="1"/>
  <c r="E32" i="1" s="1"/>
  <c r="D33" i="1"/>
  <c r="E33" i="1" s="1"/>
  <c r="D34" i="1"/>
  <c r="E34" i="1" s="1"/>
  <c r="D35" i="1"/>
  <c r="E35" i="1" s="1"/>
  <c r="D36" i="1"/>
  <c r="E36" i="1" s="1"/>
  <c r="D37" i="1"/>
  <c r="E37" i="1" s="1"/>
  <c r="D38" i="1"/>
  <c r="E38" i="1" s="1"/>
  <c r="D39" i="1"/>
  <c r="E39" i="1" s="1"/>
  <c r="D40" i="1"/>
  <c r="E40" i="1" s="1"/>
  <c r="D41" i="1"/>
  <c r="E41" i="1" s="1"/>
  <c r="B61" i="1" s="1"/>
  <c r="D42" i="1"/>
  <c r="E42" i="1" s="1"/>
  <c r="D43" i="1"/>
  <c r="D44" i="1"/>
  <c r="E44" i="1" s="1"/>
  <c r="D45" i="1"/>
  <c r="E45" i="1" s="1"/>
  <c r="D46" i="1"/>
  <c r="E46" i="1" s="1"/>
  <c r="D47" i="1"/>
  <c r="E47" i="1" s="1"/>
  <c r="D48" i="1"/>
  <c r="E48" i="1" s="1"/>
  <c r="D49" i="1"/>
  <c r="E49" i="1" s="1"/>
  <c r="D50" i="1"/>
  <c r="E50" i="1" s="1"/>
  <c r="D51" i="1"/>
  <c r="E51" i="1" s="1"/>
  <c r="D52" i="1"/>
  <c r="E52" i="1" s="1"/>
  <c r="F52" i="1" s="1"/>
  <c r="D2" i="1"/>
  <c r="E2" i="1" s="1"/>
  <c r="J11" i="1" l="1"/>
  <c r="E10" i="1"/>
  <c r="B56" i="1" s="1"/>
  <c r="D58" i="1"/>
  <c r="B65" i="1"/>
  <c r="B70" i="1"/>
  <c r="C68" i="1"/>
  <c r="F38" i="1"/>
  <c r="F22" i="1"/>
  <c r="F6" i="1"/>
  <c r="B69" i="1"/>
  <c r="C67" i="1"/>
  <c r="C66" i="1"/>
  <c r="C65" i="1"/>
  <c r="J25" i="1"/>
  <c r="K29" i="1" s="1"/>
  <c r="O18" i="1"/>
  <c r="B79" i="1"/>
  <c r="C61" i="1"/>
  <c r="B78" i="1"/>
  <c r="C60" i="1"/>
  <c r="B77" i="1"/>
  <c r="B75" i="1"/>
  <c r="C58" i="1"/>
  <c r="F47" i="1"/>
  <c r="F37" i="1"/>
  <c r="F11" i="1"/>
  <c r="F12" i="1"/>
  <c r="F13" i="1"/>
  <c r="F15" i="1"/>
  <c r="F23" i="1"/>
  <c r="F44" i="1"/>
  <c r="F45" i="1"/>
  <c r="F46" i="1"/>
  <c r="F43" i="1"/>
  <c r="F14" i="1"/>
  <c r="F3" i="1"/>
  <c r="K42" i="1"/>
  <c r="K12" i="1"/>
  <c r="K41" i="1"/>
  <c r="K11" i="1"/>
  <c r="F30" i="1"/>
  <c r="F27" i="1"/>
  <c r="F28" i="1"/>
  <c r="F29" i="1"/>
  <c r="F31" i="1"/>
  <c r="K10" i="1"/>
  <c r="F42" i="1"/>
  <c r="F9" i="1"/>
  <c r="F40" i="1"/>
  <c r="F8" i="1"/>
  <c r="K30" i="1"/>
  <c r="F39" i="1"/>
  <c r="F7" i="1"/>
  <c r="F36" i="1"/>
  <c r="F4" i="1"/>
  <c r="F2" i="1"/>
  <c r="F19" i="1"/>
  <c r="K49" i="1"/>
  <c r="K33" i="1"/>
  <c r="K2" i="1"/>
  <c r="K21" i="1"/>
  <c r="P8" i="1"/>
  <c r="K48" i="1"/>
  <c r="F34" i="1"/>
  <c r="F26" i="1"/>
  <c r="F5" i="1"/>
  <c r="F20" i="1"/>
  <c r="K6" i="1"/>
  <c r="F51" i="1"/>
  <c r="K52" i="1"/>
  <c r="K36" i="1"/>
  <c r="K4" i="1"/>
  <c r="F49" i="1"/>
  <c r="F33" i="1"/>
  <c r="F17" i="1"/>
  <c r="F25" i="1"/>
  <c r="K16" i="1"/>
  <c r="F21" i="1"/>
  <c r="K23" i="1"/>
  <c r="K38" i="1"/>
  <c r="F35" i="1"/>
  <c r="K5" i="1"/>
  <c r="F50" i="1"/>
  <c r="B58" i="1"/>
  <c r="F18" i="1"/>
  <c r="F48" i="1"/>
  <c r="F32" i="1"/>
  <c r="F16" i="1"/>
  <c r="K50" i="1"/>
  <c r="F24" i="1"/>
  <c r="K45" i="1"/>
  <c r="K15" i="1"/>
  <c r="D69" i="1"/>
  <c r="O41" i="1"/>
  <c r="O25" i="1"/>
  <c r="D68" i="1"/>
  <c r="O24" i="1"/>
  <c r="P38" i="1" s="1"/>
  <c r="D67" i="1"/>
  <c r="D66" i="1"/>
  <c r="D74" i="1"/>
  <c r="B67" i="1"/>
  <c r="B60" i="1"/>
  <c r="F10" i="1"/>
  <c r="F41" i="1"/>
  <c r="B76" i="1"/>
  <c r="D79" i="1"/>
  <c r="B59" i="1"/>
  <c r="O11" i="1"/>
  <c r="P6" i="1" s="1"/>
  <c r="P2" i="1" l="1"/>
  <c r="K28" i="1"/>
  <c r="K8" i="1"/>
  <c r="K17" i="1"/>
  <c r="K31" i="1"/>
  <c r="K13" i="1"/>
  <c r="K40" i="1"/>
  <c r="K24" i="1"/>
  <c r="K43" i="1"/>
  <c r="K9" i="1"/>
  <c r="K18" i="1"/>
  <c r="K46" i="1"/>
  <c r="K26" i="1"/>
  <c r="K32" i="1"/>
  <c r="K34" i="1"/>
  <c r="K47" i="1"/>
  <c r="K39" i="1"/>
  <c r="K19" i="1"/>
  <c r="K37" i="1"/>
  <c r="K27" i="1"/>
  <c r="K14" i="1"/>
  <c r="P32" i="1"/>
  <c r="K3" i="1"/>
  <c r="K35" i="1"/>
  <c r="K22" i="1"/>
  <c r="K7" i="1"/>
  <c r="K44" i="1"/>
  <c r="K20" i="1"/>
  <c r="K51" i="1"/>
  <c r="K25" i="1"/>
  <c r="P22" i="1"/>
  <c r="P49" i="1"/>
  <c r="P40" i="1"/>
  <c r="P5" i="1"/>
  <c r="P14" i="1"/>
  <c r="P27" i="1"/>
  <c r="P21" i="1"/>
  <c r="P30" i="1"/>
  <c r="P33" i="1"/>
  <c r="P37" i="1"/>
  <c r="P25" i="1"/>
  <c r="D60" i="1"/>
  <c r="P17" i="1"/>
  <c r="P50" i="1"/>
  <c r="P3" i="1"/>
  <c r="P46" i="1"/>
  <c r="P51" i="1"/>
  <c r="P31" i="1"/>
  <c r="P34" i="1"/>
  <c r="P36" i="1"/>
  <c r="P24" i="1"/>
  <c r="D59" i="1"/>
  <c r="P15" i="1"/>
  <c r="P39" i="1"/>
  <c r="P19" i="1"/>
  <c r="P12" i="1"/>
  <c r="P43" i="1"/>
  <c r="P13" i="1"/>
  <c r="P7" i="1"/>
  <c r="P48" i="1"/>
  <c r="P28" i="1"/>
  <c r="P4" i="1"/>
  <c r="P35" i="1"/>
  <c r="P29" i="1"/>
  <c r="P44" i="1"/>
  <c r="D57" i="1"/>
  <c r="P11" i="1"/>
  <c r="P41" i="1"/>
  <c r="D61" i="1"/>
  <c r="P45" i="1"/>
  <c r="P52" i="1"/>
  <c r="P20" i="1"/>
  <c r="P23" i="1"/>
  <c r="P18" i="1"/>
  <c r="P26" i="1"/>
  <c r="P47" i="1"/>
  <c r="P10" i="1"/>
  <c r="P16" i="1"/>
  <c r="P9" i="1"/>
  <c r="P42" i="1"/>
</calcChain>
</file>

<file path=xl/sharedStrings.xml><?xml version="1.0" encoding="utf-8"?>
<sst xmlns="http://schemas.openxmlformats.org/spreadsheetml/2006/main" count="166" uniqueCount="106">
  <si>
    <t>Department</t>
  </si>
  <si>
    <t>FY17_Budget</t>
  </si>
  <si>
    <t>FY17_Actual</t>
  </si>
  <si>
    <t>FY17_diff</t>
  </si>
  <si>
    <t>FY17_diff_pct</t>
  </si>
  <si>
    <t>FY17_rank</t>
  </si>
  <si>
    <t>FY18_Budget</t>
  </si>
  <si>
    <t>FY18_Actual</t>
  </si>
  <si>
    <t>FY18_diff</t>
  </si>
  <si>
    <t>FY18_diff_pct</t>
  </si>
  <si>
    <t>FY18_rank</t>
  </si>
  <si>
    <t>FY19_Budget</t>
  </si>
  <si>
    <t>FY19_Actual</t>
  </si>
  <si>
    <t>FY19_diff</t>
  </si>
  <si>
    <t>FY19_diff_pct</t>
  </si>
  <si>
    <t>FY19_rank</t>
  </si>
  <si>
    <t>Administrative</t>
  </si>
  <si>
    <t>Agricultural Extension</t>
  </si>
  <si>
    <t>Arts Commission</t>
  </si>
  <si>
    <t>Assessor of Property</t>
  </si>
  <si>
    <t>Beer Board</t>
  </si>
  <si>
    <t>Circuit Court Clerk</t>
  </si>
  <si>
    <t>Clerk and Master - Chancery</t>
  </si>
  <si>
    <t>Codes Administration</t>
  </si>
  <si>
    <t>Community Education Commission</t>
  </si>
  <si>
    <t>Community Oversight Board</t>
  </si>
  <si>
    <t>County Clerk</t>
  </si>
  <si>
    <t>Criminal Court Clerk</t>
  </si>
  <si>
    <t>Criminal Justice Planning</t>
  </si>
  <si>
    <t>Debt Service</t>
  </si>
  <si>
    <t>District Attorney</t>
  </si>
  <si>
    <t>ECC Emergency Comm Center</t>
  </si>
  <si>
    <t>Election Commission</t>
  </si>
  <si>
    <t>Finance</t>
  </si>
  <si>
    <t>Fire</t>
  </si>
  <si>
    <t>General Services</t>
  </si>
  <si>
    <t>General Sessions Court</t>
  </si>
  <si>
    <t>Health</t>
  </si>
  <si>
    <t>Historical Commission</t>
  </si>
  <si>
    <t>Human Relations Commission</t>
  </si>
  <si>
    <t>Human Resources</t>
  </si>
  <si>
    <t>Information Technology Service</t>
  </si>
  <si>
    <t>Internal Audit</t>
  </si>
  <si>
    <t>Justice Integration Services</t>
  </si>
  <si>
    <t>Juvenile Court</t>
  </si>
  <si>
    <t>Juvenile Court Clerk</t>
  </si>
  <si>
    <t>Law</t>
  </si>
  <si>
    <t>MNPS</t>
  </si>
  <si>
    <t>Mayor's Office</t>
  </si>
  <si>
    <t>Medical Examiner</t>
  </si>
  <si>
    <t>Metropolitan Clerk</t>
  </si>
  <si>
    <t>Metropolitan Council</t>
  </si>
  <si>
    <t>Office of Emergency Management</t>
  </si>
  <si>
    <t>Office of Family Safety</t>
  </si>
  <si>
    <t>Parks</t>
  </si>
  <si>
    <t>Planning Commission</t>
  </si>
  <si>
    <t>Police</t>
  </si>
  <si>
    <t>Public Defender</t>
  </si>
  <si>
    <t>Public Library</t>
  </si>
  <si>
    <t>Public Works</t>
  </si>
  <si>
    <t>Register of Deeds</t>
  </si>
  <si>
    <t>Sheriff</t>
  </si>
  <si>
    <t>Social Services</t>
  </si>
  <si>
    <t>Soil and Water Conservation</t>
  </si>
  <si>
    <t>Sports Authority</t>
  </si>
  <si>
    <t>State Trial Courts</t>
  </si>
  <si>
    <t>Trustee</t>
  </si>
  <si>
    <t>Question 3</t>
  </si>
  <si>
    <t>Question 4</t>
  </si>
  <si>
    <t>Question 5</t>
  </si>
  <si>
    <t>Question 6</t>
  </si>
  <si>
    <t>Budget</t>
  </si>
  <si>
    <t>Actual</t>
  </si>
  <si>
    <t>FY17</t>
  </si>
  <si>
    <t>FY18</t>
  </si>
  <si>
    <t>FY19</t>
  </si>
  <si>
    <t>Question 8</t>
  </si>
  <si>
    <t>Rank:</t>
  </si>
  <si>
    <t>Pct</t>
  </si>
  <si>
    <t>Question 9</t>
  </si>
  <si>
    <t>Metro Nashville government department name</t>
  </si>
  <si>
    <t>Department budget for fiscal year 2017</t>
  </si>
  <si>
    <t>Actual spending for fiscal year 2017</t>
  </si>
  <si>
    <t>Actual spending amount - budget amount for fiscal year 2017</t>
  </si>
  <si>
    <t>Department budget for fiscal year 2018</t>
  </si>
  <si>
    <t>Actual spending for fiscal year 2018</t>
  </si>
  <si>
    <t>Actual spending amount - budget amount for fiscal year 2018</t>
  </si>
  <si>
    <t>Department budget for fiscal year 2019</t>
  </si>
  <si>
    <t>Actual spending for fiscal year 2019</t>
  </si>
  <si>
    <t>Actual spending amount - budget amount for fiscal year 2019</t>
  </si>
  <si>
    <t>Learning Objectives:</t>
  </si>
  <si>
    <t>* Write a formula using IFERROR or IF.</t>
  </si>
  <si>
    <t>* Correctly utilize absolute cell references to allow for copying formulas.</t>
  </si>
  <si>
    <t>* Use VLOOKUP, XLOOKUP, and INDEX + MATCH to do two-way lookups.</t>
  </si>
  <si>
    <t>* Utilize data validation to create a dropdown menu.</t>
  </si>
  <si>
    <t>Directions:</t>
  </si>
  <si>
    <t>1. Fill in formulas to first calculate the difference between budget and actual (actual - budget) and then the percent difference between the actual and budgeted amount of each department (divide the difference by the budget).</t>
  </si>
  <si>
    <t>2. Fill in the rank columns to calculate for each year the rank of each department from lowest percentage difference to highest percentage difference. Order them so the department who came out with the highest percentage of their budget left over is number 1. Hint: You're likely to get a #DIV/0 error here. First, try and understand what might be leading to this error. Then correct the problem by using IFERROR or some other logical function in your percent difference column.</t>
  </si>
  <si>
    <t>3. Use VLOOKUP to fill in the first table at the bottom to retrieve the difference for the selected departments for each year. You may need to modify your VLOOKUP to bring in values from the correct column.  Your formula should be able to pull down, but not necessarily across.</t>
  </si>
  <si>
    <t xml:space="preserve">4. Repeat this in the next table, but this time use XLOOKUP. Your formula should be able to pull down, but not necessarily across. </t>
  </si>
  <si>
    <t>5. Repeat one more time, but use INDEX and MATCH to fill in the third table. Your formula should be able to pull down, but not necessarily across.</t>
  </si>
  <si>
    <t>6. Use Data Validation in cell B82 in order to create a dropdown where a department can be chosen. Then use INDEX and MATCH in order to fill in the table to retrieve the Budget and Actual for each financial year. Then take this table and create a bar chart to display the results. You can read about using data validation to create a drop-down list here: https://support.microsoft.com/en-us/office/create-a-drop-down-list-7693307a-59ef-400a-b769-c5402dce407b</t>
  </si>
  <si>
    <t xml:space="preserve">Challenge Questions (Save for last):  </t>
  </si>
  <si>
    <t>7. Modify your formulas from questions 3-5 using MATCH so that you can pull the formula both down and sideways to fill in the entire table.</t>
  </si>
  <si>
    <t>8. Use XLOOKUP to find, for each financial year, the three highest ranked departments in terms of the percentage below budget their actual spending was. Bonus: Combine XLOOKUP with INDEX and MATCH in order to write two formulas that can be copied and pasted to fill in the table.</t>
  </si>
  <si>
    <t>9. Do the same as above, but using only INDEX and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</si>
</sst>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ont>
    <font>
      <sz val="10"/>
      <color theme="1"/>
      <name val="Calibri"/>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33" borderId="0" xfId="0" applyFill="1"/>
    <xf numFmtId="0" fontId="18" fillId="0" borderId="0" xfId="0" applyFont="1"/>
    <xf numFmtId="0" fontId="19" fillId="0" borderId="0" xfId="0" applyFont="1"/>
    <xf numFmtId="164" fontId="0" fillId="0" borderId="0" xfId="0" applyNumberFormat="1"/>
    <xf numFmtId="10" fontId="0" fillId="0" borderId="0" xfId="0" applyNumberFormat="1"/>
    <xf numFmtId="0" fontId="16" fillId="0" borderId="0" xfId="0" applyFont="1"/>
    <xf numFmtId="0" fontId="16" fillId="0" borderId="0" xfId="0" applyFont="1" applyAlignment="1">
      <alignment horizontal="center"/>
    </xf>
    <xf numFmtId="0" fontId="0" fillId="34" borderId="0" xfId="0" applyFill="1"/>
    <xf numFmtId="0" fontId="0" fillId="35" borderId="0" xfId="0" applyFill="1"/>
    <xf numFmtId="10" fontId="0" fillId="35" borderId="0" xfId="0" applyNumberFormat="1" applyFill="1"/>
    <xf numFmtId="0" fontId="9" fillId="5" borderId="4" xfId="9"/>
    <xf numFmtId="0" fontId="0" fillId="8" borderId="8" xfId="15" applyFont="1"/>
    <xf numFmtId="0" fontId="10" fillId="6" borderId="5" xfId="10"/>
    <xf numFmtId="3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1426B-AFC2-4F17-A14A-685931E702B0}">
  <dimension ref="A3:AT21"/>
  <sheetViews>
    <sheetView workbookViewId="0">
      <selection activeCell="P10" sqref="P10"/>
    </sheetView>
  </sheetViews>
  <sheetFormatPr defaultRowHeight="15" x14ac:dyDescent="0.25"/>
  <sheetData>
    <row r="3" spans="1:46" x14ac:dyDescent="0.25">
      <c r="A3" t="s">
        <v>90</v>
      </c>
    </row>
    <row r="4" spans="1:46" x14ac:dyDescent="0.25">
      <c r="A4" t="s">
        <v>91</v>
      </c>
    </row>
    <row r="5" spans="1:46" x14ac:dyDescent="0.25">
      <c r="A5" t="s">
        <v>92</v>
      </c>
    </row>
    <row r="6" spans="1:46" x14ac:dyDescent="0.25">
      <c r="A6" t="s">
        <v>93</v>
      </c>
    </row>
    <row r="7" spans="1:46" x14ac:dyDescent="0.25">
      <c r="A7" t="s">
        <v>94</v>
      </c>
    </row>
    <row r="9" spans="1:46" x14ac:dyDescent="0.25">
      <c r="A9" t="s">
        <v>95</v>
      </c>
    </row>
    <row r="10" spans="1:46" x14ac:dyDescent="0.25">
      <c r="A10" s="1" t="s">
        <v>96</v>
      </c>
      <c r="B10" s="1"/>
      <c r="C10" s="1"/>
      <c r="D10" s="1"/>
      <c r="E10" s="1"/>
      <c r="F10" s="1"/>
      <c r="G10" s="1"/>
      <c r="H10" s="1"/>
      <c r="I10" s="1"/>
      <c r="J10" s="1"/>
      <c r="K10" s="1"/>
      <c r="L10" s="1"/>
      <c r="M10" s="1"/>
      <c r="N10" s="1"/>
      <c r="O10" s="1"/>
      <c r="P10" s="1"/>
      <c r="Q10" s="1"/>
      <c r="R10" s="1"/>
      <c r="S10" s="1"/>
      <c r="T10" s="1"/>
      <c r="U10" s="1"/>
      <c r="V10" s="1"/>
    </row>
    <row r="11" spans="1:46" x14ac:dyDescent="0.25">
      <c r="A11" s="8" t="s">
        <v>97</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row>
    <row r="12" spans="1:46" x14ac:dyDescent="0.25">
      <c r="A12" t="s">
        <v>98</v>
      </c>
    </row>
    <row r="13" spans="1:46" x14ac:dyDescent="0.25">
      <c r="A13" t="s">
        <v>99</v>
      </c>
    </row>
    <row r="14" spans="1:46" x14ac:dyDescent="0.25">
      <c r="A14" t="s">
        <v>100</v>
      </c>
    </row>
    <row r="15" spans="1:46" x14ac:dyDescent="0.25">
      <c r="A15" t="s">
        <v>101</v>
      </c>
    </row>
    <row r="17" spans="1:1" x14ac:dyDescent="0.25">
      <c r="A17" t="s">
        <v>102</v>
      </c>
    </row>
    <row r="19" spans="1:1" x14ac:dyDescent="0.25">
      <c r="A19" t="s">
        <v>103</v>
      </c>
    </row>
    <row r="20" spans="1:1" x14ac:dyDescent="0.25">
      <c r="A20" t="s">
        <v>104</v>
      </c>
    </row>
    <row r="21" spans="1:1" x14ac:dyDescent="0.25">
      <c r="A21"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A100" workbookViewId="0">
      <selection activeCell="B82" sqref="B82"/>
    </sheetView>
  </sheetViews>
  <sheetFormatPr defaultRowHeight="15" x14ac:dyDescent="0.25"/>
  <cols>
    <col min="1" max="1" width="32.28515625" bestFit="1" customWidth="1"/>
    <col min="2" max="4" width="26.28515625" bestFit="1" customWidth="1"/>
    <col min="5" max="5" width="15.85546875" customWidth="1"/>
    <col min="6" max="6" width="21" bestFit="1" customWidth="1"/>
    <col min="7" max="7" width="15.5703125" customWidth="1"/>
    <col min="8" max="8" width="26.28515625" bestFit="1" customWidth="1"/>
    <col min="9" max="12" width="15.85546875" customWidth="1"/>
    <col min="13" max="13" width="15.42578125" customWidth="1"/>
    <col min="14" max="15" width="17.85546875" customWidth="1"/>
    <col min="16" max="17" width="13.28515625" bestFit="1" customWidth="1"/>
  </cols>
  <sheetData>
    <row r="1" spans="1:16" x14ac:dyDescent="0.25">
      <c r="A1" t="s">
        <v>0</v>
      </c>
      <c r="B1" t="s">
        <v>1</v>
      </c>
      <c r="C1" t="s">
        <v>2</v>
      </c>
      <c r="D1" s="1" t="s">
        <v>3</v>
      </c>
      <c r="E1" s="9" t="s">
        <v>4</v>
      </c>
      <c r="F1" t="s">
        <v>5</v>
      </c>
      <c r="G1" t="s">
        <v>6</v>
      </c>
      <c r="H1" t="s">
        <v>7</v>
      </c>
      <c r="I1" s="1" t="s">
        <v>8</v>
      </c>
      <c r="J1" s="9" t="s">
        <v>9</v>
      </c>
      <c r="K1" t="s">
        <v>10</v>
      </c>
      <c r="L1" t="s">
        <v>11</v>
      </c>
      <c r="M1" t="s">
        <v>12</v>
      </c>
      <c r="N1" s="1" t="s">
        <v>13</v>
      </c>
      <c r="O1" s="9" t="s">
        <v>14</v>
      </c>
      <c r="P1" t="s">
        <v>15</v>
      </c>
    </row>
    <row r="2" spans="1:16" x14ac:dyDescent="0.25">
      <c r="A2" t="s">
        <v>16</v>
      </c>
      <c r="B2">
        <v>356640100</v>
      </c>
      <c r="C2">
        <v>341243679.13</v>
      </c>
      <c r="D2" s="1">
        <f>metro_budget!C2-metro_budget!B2</f>
        <v>-15396420.870000005</v>
      </c>
      <c r="E2" s="10">
        <f>IFERROR(D2/B2,0)</f>
        <v>-4.3170750765267295E-2</v>
      </c>
      <c r="F2">
        <f>_xlfn.RANK.EQ(E2,$E2:$E$52,1)</f>
        <v>14</v>
      </c>
      <c r="G2">
        <v>382685200</v>
      </c>
      <c r="H2">
        <v>346340810.81999999</v>
      </c>
      <c r="I2" s="1">
        <f>H2-G2</f>
        <v>-36344389.180000007</v>
      </c>
      <c r="J2" s="10">
        <f>IFERROR(I2/G2,0)</f>
        <v>-9.4972027086493035E-2</v>
      </c>
      <c r="K2">
        <f>_xlfn.RANK.EQ(J2,$J$2:$J$52,1)</f>
        <v>10</v>
      </c>
      <c r="L2">
        <v>376548600</v>
      </c>
      <c r="M2">
        <v>355279492.22999901</v>
      </c>
      <c r="N2" s="1">
        <f>M2-L2</f>
        <v>-21269107.770000994</v>
      </c>
      <c r="O2" s="10">
        <f>IFERROR(N2/L2,0)</f>
        <v>-5.6484362894991494E-2</v>
      </c>
      <c r="P2">
        <f>_xlfn.RANK.EQ(O2,$O$2:$O$52,1)</f>
        <v>14</v>
      </c>
    </row>
    <row r="3" spans="1:16" x14ac:dyDescent="0.25">
      <c r="A3" t="s">
        <v>17</v>
      </c>
      <c r="B3">
        <v>328800</v>
      </c>
      <c r="C3">
        <v>321214.59000000003</v>
      </c>
      <c r="D3" s="1">
        <f>metro_budget!C3-metro_budget!B3</f>
        <v>-7585.4099999999744</v>
      </c>
      <c r="E3" s="10">
        <f>IFERROR(D3/B3,0)</f>
        <v>-2.3069981751824741E-2</v>
      </c>
      <c r="F3">
        <f>_xlfn.RANK.EQ(E3,$E3:$E$52,1)</f>
        <v>21</v>
      </c>
      <c r="G3">
        <v>334800</v>
      </c>
      <c r="H3">
        <v>312433.70999999897</v>
      </c>
      <c r="I3" s="1">
        <f t="shared" ref="I3:I52" si="0">H3-G3</f>
        <v>-22366.290000001027</v>
      </c>
      <c r="J3" s="10">
        <f t="shared" ref="J3:J52" si="1">IFERROR(I3/G3,0)</f>
        <v>-6.6804928315415249E-2</v>
      </c>
      <c r="K3">
        <f t="shared" ref="K3:K52" si="2">_xlfn.RANK.EQ(J3,$J$2:$J$52,1)</f>
        <v>14</v>
      </c>
      <c r="L3">
        <v>322700</v>
      </c>
      <c r="M3">
        <v>322263.03999999998</v>
      </c>
      <c r="N3" s="1">
        <f t="shared" ref="N3:N52" si="3">M3-L3</f>
        <v>-436.96000000002095</v>
      </c>
      <c r="O3" s="10">
        <f t="shared" ref="O3:O52" si="4">IFERROR(N3/L3,0)</f>
        <v>-1.3540749922529313E-3</v>
      </c>
      <c r="P3">
        <f t="shared" ref="P3:P52" si="5">_xlfn.RANK.EQ(O3,$O$2:$O$52,1)</f>
        <v>37</v>
      </c>
    </row>
    <row r="4" spans="1:16" x14ac:dyDescent="0.25">
      <c r="A4" t="s">
        <v>18</v>
      </c>
      <c r="B4">
        <v>3130600</v>
      </c>
      <c r="C4">
        <v>3115157.5599999898</v>
      </c>
      <c r="D4" s="1">
        <f>metro_budget!C4-metro_budget!B4</f>
        <v>-15442.440000010189</v>
      </c>
      <c r="E4" s="10">
        <f>IFERROR(D4/B4,0)</f>
        <v>-4.9327413275443007E-3</v>
      </c>
      <c r="F4">
        <f>_xlfn.RANK.EQ(E4,$E4:$E$52,1)</f>
        <v>40</v>
      </c>
      <c r="G4">
        <v>3652300</v>
      </c>
      <c r="H4">
        <v>3589693.2099999902</v>
      </c>
      <c r="I4" s="1">
        <f t="shared" si="0"/>
        <v>-62606.790000009816</v>
      </c>
      <c r="J4" s="10">
        <f t="shared" si="1"/>
        <v>-1.7141743558856015E-2</v>
      </c>
      <c r="K4">
        <f t="shared" si="2"/>
        <v>36</v>
      </c>
      <c r="L4">
        <v>3662400</v>
      </c>
      <c r="M4">
        <v>3564983.04999999</v>
      </c>
      <c r="N4" s="1">
        <f t="shared" si="3"/>
        <v>-97416.950000009965</v>
      </c>
      <c r="O4" s="10">
        <f t="shared" si="4"/>
        <v>-2.6599210899959033E-2</v>
      </c>
      <c r="P4">
        <f t="shared" si="5"/>
        <v>25</v>
      </c>
    </row>
    <row r="5" spans="1:16" x14ac:dyDescent="0.25">
      <c r="A5" t="s">
        <v>19</v>
      </c>
      <c r="B5">
        <v>7670700</v>
      </c>
      <c r="C5">
        <v>6947552.6699999999</v>
      </c>
      <c r="D5" s="1">
        <f>metro_budget!C5-metro_budget!B5</f>
        <v>-723147.33000000007</v>
      </c>
      <c r="E5" s="10">
        <f>IFERROR(D5/B5,0)</f>
        <v>-9.4273968477453174E-2</v>
      </c>
      <c r="F5">
        <f>_xlfn.RANK.EQ(E5,$E5:$E$52,1)</f>
        <v>4</v>
      </c>
      <c r="G5">
        <v>7968300</v>
      </c>
      <c r="H5">
        <v>7020609.3200000003</v>
      </c>
      <c r="I5" s="1">
        <f t="shared" si="0"/>
        <v>-947690.6799999997</v>
      </c>
      <c r="J5" s="10">
        <f t="shared" si="1"/>
        <v>-0.118932605449092</v>
      </c>
      <c r="K5">
        <f t="shared" si="2"/>
        <v>5</v>
      </c>
      <c r="L5">
        <v>7759600</v>
      </c>
      <c r="M5">
        <v>7497322.9100000001</v>
      </c>
      <c r="N5" s="1">
        <f t="shared" si="3"/>
        <v>-262277.08999999985</v>
      </c>
      <c r="O5" s="10">
        <f t="shared" si="4"/>
        <v>-3.3800336357544182E-2</v>
      </c>
      <c r="P5">
        <f t="shared" si="5"/>
        <v>22</v>
      </c>
    </row>
    <row r="6" spans="1:16" x14ac:dyDescent="0.25">
      <c r="A6" t="s">
        <v>20</v>
      </c>
      <c r="B6">
        <v>409300</v>
      </c>
      <c r="C6">
        <v>385908.52</v>
      </c>
      <c r="D6" s="1">
        <f>metro_budget!C6-metro_budget!B6</f>
        <v>-23391.479999999981</v>
      </c>
      <c r="E6" s="10">
        <f>IFERROR(D6/B6,0)</f>
        <v>-5.7149963352064452E-2</v>
      </c>
      <c r="F6">
        <f>_xlfn.RANK.EQ(E6,$E6:$E$52,1)</f>
        <v>10</v>
      </c>
      <c r="G6">
        <v>428500</v>
      </c>
      <c r="H6">
        <v>427758.64</v>
      </c>
      <c r="I6" s="1">
        <f t="shared" si="0"/>
        <v>-741.35999999998603</v>
      </c>
      <c r="J6" s="10">
        <f t="shared" si="1"/>
        <v>-1.7301283547257551E-3</v>
      </c>
      <c r="K6">
        <f t="shared" si="2"/>
        <v>44</v>
      </c>
      <c r="L6">
        <v>445200</v>
      </c>
      <c r="M6">
        <v>445114.28999999899</v>
      </c>
      <c r="N6" s="1">
        <f t="shared" si="3"/>
        <v>-85.710000001010485</v>
      </c>
      <c r="O6" s="10">
        <f t="shared" si="4"/>
        <v>-1.925202156356929E-4</v>
      </c>
      <c r="P6">
        <f t="shared" si="5"/>
        <v>39</v>
      </c>
    </row>
    <row r="7" spans="1:16" x14ac:dyDescent="0.25">
      <c r="A7" t="s">
        <v>21</v>
      </c>
      <c r="B7">
        <v>3329000</v>
      </c>
      <c r="C7">
        <v>2946071.21</v>
      </c>
      <c r="D7" s="1">
        <f>metro_budget!C7-metro_budget!B7</f>
        <v>-382928.79000000004</v>
      </c>
      <c r="E7" s="10">
        <f>IFERROR(D7/B7,0)</f>
        <v>-0.11502817362571344</v>
      </c>
      <c r="F7">
        <f>_xlfn.RANK.EQ(E7,$E7:$E$52,1)</f>
        <v>2</v>
      </c>
      <c r="G7">
        <v>3390900</v>
      </c>
      <c r="H7">
        <v>3051483.41</v>
      </c>
      <c r="I7" s="1">
        <f t="shared" si="0"/>
        <v>-339416.58999999985</v>
      </c>
      <c r="J7" s="10">
        <f t="shared" si="1"/>
        <v>-0.10009631366303927</v>
      </c>
      <c r="K7">
        <f t="shared" si="2"/>
        <v>8</v>
      </c>
      <c r="L7">
        <v>3345200</v>
      </c>
      <c r="M7">
        <v>2946440.08</v>
      </c>
      <c r="N7" s="1">
        <f t="shared" si="3"/>
        <v>-398759.91999999993</v>
      </c>
      <c r="O7" s="10">
        <f t="shared" si="4"/>
        <v>-0.11920361114432618</v>
      </c>
      <c r="P7">
        <f t="shared" si="5"/>
        <v>4</v>
      </c>
    </row>
    <row r="8" spans="1:16" x14ac:dyDescent="0.25">
      <c r="A8" t="s">
        <v>22</v>
      </c>
      <c r="B8">
        <v>1552100</v>
      </c>
      <c r="C8">
        <v>1315623.30999999</v>
      </c>
      <c r="D8" s="1">
        <f>metro_budget!C8-metro_budget!B8</f>
        <v>-236476.69000000996</v>
      </c>
      <c r="E8" s="10">
        <f>IFERROR(D8/B8,0)</f>
        <v>-0.15235918433091292</v>
      </c>
      <c r="F8">
        <f>_xlfn.RANK.EQ(E8,$E8:$E$52,1)</f>
        <v>1</v>
      </c>
      <c r="G8">
        <v>1590700</v>
      </c>
      <c r="H8">
        <v>1383905.98999999</v>
      </c>
      <c r="I8" s="1">
        <f t="shared" si="0"/>
        <v>-206794.01000001002</v>
      </c>
      <c r="J8" s="10">
        <f t="shared" si="1"/>
        <v>-0.13000189224870184</v>
      </c>
      <c r="K8">
        <f t="shared" si="2"/>
        <v>4</v>
      </c>
      <c r="L8">
        <v>1579300</v>
      </c>
      <c r="M8">
        <v>1337735.3199999901</v>
      </c>
      <c r="N8" s="1">
        <f t="shared" si="3"/>
        <v>-241564.68000000995</v>
      </c>
      <c r="O8" s="10">
        <f t="shared" si="4"/>
        <v>-0.15295680364719175</v>
      </c>
      <c r="P8">
        <f t="shared" si="5"/>
        <v>2</v>
      </c>
    </row>
    <row r="9" spans="1:16" x14ac:dyDescent="0.25">
      <c r="A9" t="s">
        <v>23</v>
      </c>
      <c r="B9">
        <v>9349400</v>
      </c>
      <c r="C9">
        <v>8952825.2799999993</v>
      </c>
      <c r="D9" s="1">
        <f>metro_budget!C9-metro_budget!B9</f>
        <v>-396574.72000000067</v>
      </c>
      <c r="E9" s="10">
        <f>IFERROR(D9/B9,0)</f>
        <v>-4.2417130511048909E-2</v>
      </c>
      <c r="F9">
        <f>_xlfn.RANK.EQ(E9,$E9:$E$52,1)</f>
        <v>11</v>
      </c>
      <c r="G9">
        <v>11073700</v>
      </c>
      <c r="H9">
        <v>9929059.5199999996</v>
      </c>
      <c r="I9" s="1">
        <f t="shared" si="0"/>
        <v>-1144640.4800000004</v>
      </c>
      <c r="J9" s="10">
        <f t="shared" si="1"/>
        <v>-0.10336567542917005</v>
      </c>
      <c r="K9">
        <f t="shared" si="2"/>
        <v>7</v>
      </c>
      <c r="L9">
        <v>10790500</v>
      </c>
      <c r="M9">
        <v>9993599.52999999</v>
      </c>
      <c r="N9" s="1">
        <f t="shared" si="3"/>
        <v>-796900.47000000998</v>
      </c>
      <c r="O9" s="10">
        <f t="shared" si="4"/>
        <v>-7.3852043000788653E-2</v>
      </c>
      <c r="P9">
        <f t="shared" si="5"/>
        <v>9</v>
      </c>
    </row>
    <row r="10" spans="1:16" x14ac:dyDescent="0.25">
      <c r="A10" t="s">
        <v>24</v>
      </c>
      <c r="B10">
        <v>443300</v>
      </c>
      <c r="C10">
        <v>407090.37</v>
      </c>
      <c r="D10" s="1">
        <f>metro_budget!C10-metro_budget!B10</f>
        <v>-36209.630000000005</v>
      </c>
      <c r="E10" s="10">
        <f>IFERROR(D10/B10,0)</f>
        <v>-8.1681998646514792E-2</v>
      </c>
      <c r="F10">
        <f>_xlfn.RANK.EQ(E10,$E10:$E$52,1)</f>
        <v>3</v>
      </c>
      <c r="G10">
        <v>495200</v>
      </c>
      <c r="H10">
        <v>467907.84000000003</v>
      </c>
      <c r="I10" s="1">
        <f t="shared" si="0"/>
        <v>-27292.159999999974</v>
      </c>
      <c r="J10" s="10">
        <f t="shared" si="1"/>
        <v>-5.5113408723747932E-2</v>
      </c>
      <c r="K10">
        <f t="shared" si="2"/>
        <v>17</v>
      </c>
      <c r="L10">
        <v>487500</v>
      </c>
      <c r="M10">
        <v>478318.92</v>
      </c>
      <c r="N10" s="1">
        <f t="shared" si="3"/>
        <v>-9181.0800000000163</v>
      </c>
      <c r="O10" s="10">
        <f t="shared" si="4"/>
        <v>-1.883298461538465E-2</v>
      </c>
      <c r="P10">
        <f t="shared" si="5"/>
        <v>29</v>
      </c>
    </row>
    <row r="11" spans="1:16" x14ac:dyDescent="0.25">
      <c r="A11" t="s">
        <v>25</v>
      </c>
      <c r="B11">
        <v>0</v>
      </c>
      <c r="C11">
        <v>0</v>
      </c>
      <c r="D11" s="1">
        <f>metro_budget!C11-metro_budget!B11</f>
        <v>0</v>
      </c>
      <c r="E11" s="10">
        <f>IFERROR(D11/B11,0)</f>
        <v>0</v>
      </c>
      <c r="F11">
        <f>_xlfn.RANK.EQ(E11,$E11:$E$52,1)</f>
        <v>38</v>
      </c>
      <c r="G11">
        <v>0</v>
      </c>
      <c r="H11">
        <v>0</v>
      </c>
      <c r="I11" s="1">
        <f t="shared" si="0"/>
        <v>0</v>
      </c>
      <c r="J11" s="10">
        <f t="shared" si="1"/>
        <v>0</v>
      </c>
      <c r="K11">
        <f t="shared" si="2"/>
        <v>48</v>
      </c>
      <c r="L11">
        <v>375000</v>
      </c>
      <c r="M11">
        <v>63771.91</v>
      </c>
      <c r="N11" s="1">
        <f t="shared" si="3"/>
        <v>-311228.08999999997</v>
      </c>
      <c r="O11" s="10">
        <f t="shared" si="4"/>
        <v>-0.82994157333333329</v>
      </c>
      <c r="P11">
        <f t="shared" si="5"/>
        <v>1</v>
      </c>
    </row>
    <row r="12" spans="1:16" x14ac:dyDescent="0.25">
      <c r="A12" t="s">
        <v>26</v>
      </c>
      <c r="B12">
        <v>4280900</v>
      </c>
      <c r="C12">
        <v>4066595.33</v>
      </c>
      <c r="D12" s="1">
        <f>metro_budget!C12-metro_budget!B12</f>
        <v>-214304.66999999993</v>
      </c>
      <c r="E12" s="10">
        <f>IFERROR(D12/B12,0)</f>
        <v>-5.0060657805601608E-2</v>
      </c>
      <c r="F12">
        <f>_xlfn.RANK.EQ(E12,$E12:$E$52,1)</f>
        <v>8</v>
      </c>
      <c r="G12">
        <v>4700400</v>
      </c>
      <c r="H12">
        <v>4205555.5999999996</v>
      </c>
      <c r="I12" s="1">
        <f t="shared" si="0"/>
        <v>-494844.40000000037</v>
      </c>
      <c r="J12" s="10">
        <f t="shared" si="1"/>
        <v>-0.10527708280146378</v>
      </c>
      <c r="K12">
        <f t="shared" si="2"/>
        <v>6</v>
      </c>
      <c r="L12">
        <v>4677800</v>
      </c>
      <c r="M12">
        <v>4371713.1399999997</v>
      </c>
      <c r="N12" s="1">
        <f t="shared" si="3"/>
        <v>-306086.86000000034</v>
      </c>
      <c r="O12" s="10">
        <f t="shared" si="4"/>
        <v>-6.5433934755654441E-2</v>
      </c>
      <c r="P12">
        <f t="shared" si="5"/>
        <v>10</v>
      </c>
    </row>
    <row r="13" spans="1:16" x14ac:dyDescent="0.25">
      <c r="A13" t="s">
        <v>27</v>
      </c>
      <c r="B13">
        <v>5847800</v>
      </c>
      <c r="C13">
        <v>5772288.3300000001</v>
      </c>
      <c r="D13" s="1">
        <f>metro_budget!C13-metro_budget!B13</f>
        <v>-75511.669999999925</v>
      </c>
      <c r="E13" s="10">
        <f>IFERROR(D13/B13,0)</f>
        <v>-1.2912833886247806E-2</v>
      </c>
      <c r="F13">
        <f>_xlfn.RANK.EQ(E13,$E13:$E$52,1)</f>
        <v>24</v>
      </c>
      <c r="G13">
        <v>6223700</v>
      </c>
      <c r="H13">
        <v>5909077.9399999902</v>
      </c>
      <c r="I13" s="1">
        <f t="shared" si="0"/>
        <v>-314622.06000000983</v>
      </c>
      <c r="J13" s="10">
        <f t="shared" si="1"/>
        <v>-5.0552253482656594E-2</v>
      </c>
      <c r="K13">
        <f t="shared" si="2"/>
        <v>18</v>
      </c>
      <c r="L13">
        <v>6207300</v>
      </c>
      <c r="M13">
        <v>6056976.6699999999</v>
      </c>
      <c r="N13" s="1">
        <f t="shared" si="3"/>
        <v>-150323.33000000007</v>
      </c>
      <c r="O13" s="10">
        <f t="shared" si="4"/>
        <v>-2.4217184605222895E-2</v>
      </c>
      <c r="P13">
        <f t="shared" si="5"/>
        <v>27</v>
      </c>
    </row>
    <row r="14" spans="1:16" x14ac:dyDescent="0.25">
      <c r="A14" t="s">
        <v>28</v>
      </c>
      <c r="B14">
        <v>512000</v>
      </c>
      <c r="C14">
        <v>505017.37</v>
      </c>
      <c r="D14" s="1">
        <f>metro_budget!C14-metro_budget!B14</f>
        <v>-6982.6300000000047</v>
      </c>
      <c r="E14" s="10">
        <f>IFERROR(D14/B14,0)</f>
        <v>-1.3637949218750009E-2</v>
      </c>
      <c r="F14">
        <f>_xlfn.RANK.EQ(E14,$E14:$E$52,1)</f>
        <v>21</v>
      </c>
      <c r="G14">
        <v>530500</v>
      </c>
      <c r="H14">
        <v>524402.98</v>
      </c>
      <c r="I14" s="1">
        <f t="shared" si="0"/>
        <v>-6097.0200000000186</v>
      </c>
      <c r="J14" s="10">
        <f t="shared" si="1"/>
        <v>-1.1492968897266765E-2</v>
      </c>
      <c r="K14">
        <f t="shared" si="2"/>
        <v>40</v>
      </c>
      <c r="L14">
        <v>526200</v>
      </c>
      <c r="M14">
        <v>504989.88</v>
      </c>
      <c r="N14" s="1">
        <f t="shared" si="3"/>
        <v>-21210.119999999995</v>
      </c>
      <c r="O14" s="10">
        <f t="shared" si="4"/>
        <v>-4.0308095781071827E-2</v>
      </c>
      <c r="P14">
        <f t="shared" si="5"/>
        <v>19</v>
      </c>
    </row>
    <row r="15" spans="1:16" x14ac:dyDescent="0.25">
      <c r="A15" t="s">
        <v>29</v>
      </c>
      <c r="B15">
        <v>156049100</v>
      </c>
      <c r="C15">
        <v>156545919.90000001</v>
      </c>
      <c r="D15" s="1">
        <f>metro_budget!C15-metro_budget!B15</f>
        <v>496819.90000000596</v>
      </c>
      <c r="E15" s="10">
        <f>IFERROR(D15/B15,0)</f>
        <v>3.1837408866824991E-3</v>
      </c>
      <c r="F15">
        <f>_xlfn.RANK.EQ(E15,$E15:$E$52,1)</f>
        <v>38</v>
      </c>
      <c r="G15">
        <v>184167800</v>
      </c>
      <c r="H15">
        <v>175966389.24999899</v>
      </c>
      <c r="I15" s="1">
        <f t="shared" si="0"/>
        <v>-8201410.7500010133</v>
      </c>
      <c r="J15" s="10">
        <f t="shared" si="1"/>
        <v>-4.4532273014072019E-2</v>
      </c>
      <c r="K15">
        <f t="shared" si="2"/>
        <v>24</v>
      </c>
      <c r="L15">
        <v>188953500</v>
      </c>
      <c r="M15">
        <v>184450910.84999901</v>
      </c>
      <c r="N15" s="1">
        <f t="shared" si="3"/>
        <v>-4502589.1500009894</v>
      </c>
      <c r="O15" s="10">
        <f t="shared" si="4"/>
        <v>-2.3829085727446114E-2</v>
      </c>
      <c r="P15">
        <f t="shared" si="5"/>
        <v>28</v>
      </c>
    </row>
    <row r="16" spans="1:16" x14ac:dyDescent="0.25">
      <c r="A16" t="s">
        <v>30</v>
      </c>
      <c r="B16">
        <v>6600700</v>
      </c>
      <c r="C16">
        <v>6522480.4599999897</v>
      </c>
      <c r="D16" s="1">
        <f>metro_budget!C16-metro_budget!B16</f>
        <v>-78219.540000010282</v>
      </c>
      <c r="E16" s="10">
        <f>IFERROR(D16/B16,0)</f>
        <v>-1.1850188616360429E-2</v>
      </c>
      <c r="F16">
        <f>_xlfn.RANK.EQ(E16,$E16:$E$52,1)</f>
        <v>26</v>
      </c>
      <c r="G16">
        <v>7352500</v>
      </c>
      <c r="H16">
        <v>7350464.0800000001</v>
      </c>
      <c r="I16" s="1">
        <f t="shared" si="0"/>
        <v>-2035.9199999999255</v>
      </c>
      <c r="J16" s="10">
        <f t="shared" si="1"/>
        <v>-2.769017341040361E-4</v>
      </c>
      <c r="K16">
        <f t="shared" si="2"/>
        <v>46</v>
      </c>
      <c r="L16">
        <v>7397200</v>
      </c>
      <c r="M16">
        <v>7397093</v>
      </c>
      <c r="N16" s="1">
        <f t="shared" si="3"/>
        <v>-107</v>
      </c>
      <c r="O16" s="10">
        <f t="shared" si="4"/>
        <v>-1.4464932677229222E-5</v>
      </c>
      <c r="P16">
        <f t="shared" si="5"/>
        <v>43</v>
      </c>
    </row>
    <row r="17" spans="1:16" x14ac:dyDescent="0.25">
      <c r="A17" t="s">
        <v>31</v>
      </c>
      <c r="B17">
        <v>14860800</v>
      </c>
      <c r="C17">
        <v>14439480.050000001</v>
      </c>
      <c r="D17" s="1">
        <f>metro_budget!C17-metro_budget!B17</f>
        <v>-421319.94999999925</v>
      </c>
      <c r="E17" s="10">
        <f>IFERROR(D17/B17,0)</f>
        <v>-2.8351094826658003E-2</v>
      </c>
      <c r="F17">
        <f>_xlfn.RANK.EQ(E17,$E17:$E$52,1)</f>
        <v>13</v>
      </c>
      <c r="G17">
        <v>15309700</v>
      </c>
      <c r="H17">
        <v>14645233.51</v>
      </c>
      <c r="I17" s="1">
        <f t="shared" si="0"/>
        <v>-664466.49000000022</v>
      </c>
      <c r="J17" s="10">
        <f t="shared" si="1"/>
        <v>-4.3401666263871937E-2</v>
      </c>
      <c r="K17">
        <f t="shared" si="2"/>
        <v>25</v>
      </c>
      <c r="L17">
        <v>15311800</v>
      </c>
      <c r="M17">
        <v>14346057.039999999</v>
      </c>
      <c r="N17" s="1">
        <f t="shared" si="3"/>
        <v>-965742.96000000089</v>
      </c>
      <c r="O17" s="10">
        <f t="shared" si="4"/>
        <v>-6.3071811282801551E-2</v>
      </c>
      <c r="P17">
        <f t="shared" si="5"/>
        <v>11</v>
      </c>
    </row>
    <row r="18" spans="1:16" x14ac:dyDescent="0.25">
      <c r="A18" t="s">
        <v>32</v>
      </c>
      <c r="B18">
        <v>2764700</v>
      </c>
      <c r="C18">
        <v>2615303.8999999901</v>
      </c>
      <c r="D18" s="1">
        <f>metro_budget!C18-metro_budget!B18</f>
        <v>-149396.10000000987</v>
      </c>
      <c r="E18" s="10">
        <f>IFERROR(D18/B18,0)</f>
        <v>-5.4037002206391245E-2</v>
      </c>
      <c r="F18">
        <f>_xlfn.RANK.EQ(E18,$E18:$E$52,1)</f>
        <v>7</v>
      </c>
      <c r="G18">
        <v>2861000</v>
      </c>
      <c r="H18">
        <v>2671745.94</v>
      </c>
      <c r="I18" s="1">
        <f t="shared" si="0"/>
        <v>-189254.06000000006</v>
      </c>
      <c r="J18" s="10">
        <f t="shared" si="1"/>
        <v>-6.6149619014330668E-2</v>
      </c>
      <c r="K18">
        <f t="shared" si="2"/>
        <v>15</v>
      </c>
      <c r="L18">
        <v>2910600</v>
      </c>
      <c r="M18">
        <v>2535637.09</v>
      </c>
      <c r="N18" s="1">
        <f t="shared" si="3"/>
        <v>-374962.91000000015</v>
      </c>
      <c r="O18" s="10">
        <f t="shared" si="4"/>
        <v>-0.12882667147667154</v>
      </c>
      <c r="P18">
        <f t="shared" si="5"/>
        <v>3</v>
      </c>
    </row>
    <row r="19" spans="1:16" x14ac:dyDescent="0.25">
      <c r="A19" t="s">
        <v>33</v>
      </c>
      <c r="B19">
        <v>8837300</v>
      </c>
      <c r="C19">
        <v>8460963.1999999899</v>
      </c>
      <c r="D19" s="1">
        <f>metro_budget!C19-metro_budget!B19</f>
        <v>-376336.80000001006</v>
      </c>
      <c r="E19" s="10">
        <f>IFERROR(D19/B19,0)</f>
        <v>-4.258504294298146E-2</v>
      </c>
      <c r="F19">
        <f>_xlfn.RANK.EQ(E19,$E19:$E$52,1)</f>
        <v>7</v>
      </c>
      <c r="G19">
        <v>9713300</v>
      </c>
      <c r="H19">
        <v>8991707.2399999909</v>
      </c>
      <c r="I19" s="1">
        <f t="shared" si="0"/>
        <v>-721592.76000000909</v>
      </c>
      <c r="J19" s="10">
        <f t="shared" si="1"/>
        <v>-7.4289145810384635E-2</v>
      </c>
      <c r="K19">
        <f t="shared" si="2"/>
        <v>12</v>
      </c>
      <c r="L19">
        <v>9343000</v>
      </c>
      <c r="M19">
        <v>8766655.9100000001</v>
      </c>
      <c r="N19" s="1">
        <f t="shared" si="3"/>
        <v>-576344.08999999985</v>
      </c>
      <c r="O19" s="10">
        <f t="shared" si="4"/>
        <v>-6.1687262121374278E-2</v>
      </c>
      <c r="P19">
        <f t="shared" si="5"/>
        <v>12</v>
      </c>
    </row>
    <row r="20" spans="1:16" x14ac:dyDescent="0.25">
      <c r="A20" t="s">
        <v>34</v>
      </c>
      <c r="B20">
        <v>124385900</v>
      </c>
      <c r="C20">
        <v>124384360.159999</v>
      </c>
      <c r="D20" s="1">
        <f>metro_budget!C20-metro_budget!B20</f>
        <v>-1539.8400010019541</v>
      </c>
      <c r="E20" s="10">
        <f>IFERROR(D20/B20,0)</f>
        <v>-1.2379538203300809E-5</v>
      </c>
      <c r="F20">
        <f>_xlfn.RANK.EQ(E20,$E20:$E$52,1)</f>
        <v>30</v>
      </c>
      <c r="G20">
        <v>131849400</v>
      </c>
      <c r="H20">
        <v>131839624.37</v>
      </c>
      <c r="I20" s="1">
        <f t="shared" si="0"/>
        <v>-9775.6299999952316</v>
      </c>
      <c r="J20" s="10">
        <f t="shared" si="1"/>
        <v>-7.4142392760188761E-5</v>
      </c>
      <c r="K20">
        <f t="shared" si="2"/>
        <v>47</v>
      </c>
      <c r="L20">
        <v>130621400</v>
      </c>
      <c r="M20">
        <v>130621283.53999899</v>
      </c>
      <c r="N20" s="1">
        <f t="shared" si="3"/>
        <v>-116.46000100672245</v>
      </c>
      <c r="O20" s="10">
        <f t="shared" si="4"/>
        <v>-8.9158438821450736E-7</v>
      </c>
      <c r="P20">
        <f t="shared" si="5"/>
        <v>46</v>
      </c>
    </row>
    <row r="21" spans="1:16" x14ac:dyDescent="0.25">
      <c r="A21" t="s">
        <v>35</v>
      </c>
      <c r="B21">
        <v>24332100</v>
      </c>
      <c r="C21">
        <v>22408587.5499999</v>
      </c>
      <c r="D21" s="1">
        <f>metro_budget!C21-metro_budget!B21</f>
        <v>-1923512.4500000998</v>
      </c>
      <c r="E21" s="10">
        <f>IFERROR(D21/B21,0)</f>
        <v>-7.9052463618023094E-2</v>
      </c>
      <c r="F21">
        <f>_xlfn.RANK.EQ(E21,$E21:$E$52,1)</f>
        <v>5</v>
      </c>
      <c r="G21">
        <v>24497400</v>
      </c>
      <c r="H21">
        <v>22655993.629999999</v>
      </c>
      <c r="I21" s="1">
        <f t="shared" si="0"/>
        <v>-1841406.370000001</v>
      </c>
      <c r="J21" s="10">
        <f t="shared" si="1"/>
        <v>-7.5167420624229556E-2</v>
      </c>
      <c r="K21">
        <f t="shared" si="2"/>
        <v>11</v>
      </c>
      <c r="L21">
        <v>24323000</v>
      </c>
      <c r="M21">
        <v>23434073.089999899</v>
      </c>
      <c r="N21" s="1">
        <f t="shared" si="3"/>
        <v>-888926.91000010073</v>
      </c>
      <c r="O21" s="10">
        <f t="shared" si="4"/>
        <v>-3.6546762734864152E-2</v>
      </c>
      <c r="P21">
        <f t="shared" si="5"/>
        <v>21</v>
      </c>
    </row>
    <row r="22" spans="1:16" x14ac:dyDescent="0.25">
      <c r="A22" t="s">
        <v>36</v>
      </c>
      <c r="B22">
        <v>11566000</v>
      </c>
      <c r="C22">
        <v>11412339.8799999</v>
      </c>
      <c r="D22" s="1">
        <f>metro_budget!C22-metro_budget!B22</f>
        <v>-153660.12000009976</v>
      </c>
      <c r="E22" s="10">
        <f>IFERROR(D22/B22,0)</f>
        <v>-1.3285502334437123E-2</v>
      </c>
      <c r="F22">
        <f>_xlfn.RANK.EQ(E22,$E22:$E$52,1)</f>
        <v>18</v>
      </c>
      <c r="G22">
        <v>11980700</v>
      </c>
      <c r="H22">
        <v>11791977.9699999</v>
      </c>
      <c r="I22" s="1">
        <f t="shared" si="0"/>
        <v>-188722.03000009991</v>
      </c>
      <c r="J22" s="10">
        <f t="shared" si="1"/>
        <v>-1.5752170574348738E-2</v>
      </c>
      <c r="K22">
        <f t="shared" si="2"/>
        <v>38</v>
      </c>
      <c r="L22">
        <v>11935200</v>
      </c>
      <c r="M22">
        <v>11934454.77</v>
      </c>
      <c r="N22" s="1">
        <f t="shared" si="3"/>
        <v>-745.23000000044703</v>
      </c>
      <c r="O22" s="10">
        <f t="shared" si="4"/>
        <v>-6.2439674240938325E-5</v>
      </c>
      <c r="P22">
        <f t="shared" si="5"/>
        <v>42</v>
      </c>
    </row>
    <row r="23" spans="1:16" x14ac:dyDescent="0.25">
      <c r="A23" t="s">
        <v>37</v>
      </c>
      <c r="B23">
        <v>20862700</v>
      </c>
      <c r="C23">
        <v>20036743.4099999</v>
      </c>
      <c r="D23" s="1">
        <f>metro_budget!C23-metro_budget!B23</f>
        <v>-825956.59000010043</v>
      </c>
      <c r="E23" s="10">
        <f>IFERROR(D23/B23,0)</f>
        <v>-3.9590110100806722E-2</v>
      </c>
      <c r="F23">
        <f>_xlfn.RANK.EQ(E23,$E23:$E$52,1)</f>
        <v>7</v>
      </c>
      <c r="G23">
        <v>22683800</v>
      </c>
      <c r="H23">
        <v>21722126.219999898</v>
      </c>
      <c r="I23" s="1">
        <f t="shared" si="0"/>
        <v>-961673.78000010177</v>
      </c>
      <c r="J23" s="10">
        <f t="shared" si="1"/>
        <v>-4.2394738976719144E-2</v>
      </c>
      <c r="K23">
        <f t="shared" si="2"/>
        <v>26</v>
      </c>
      <c r="L23">
        <v>23220300</v>
      </c>
      <c r="M23">
        <v>22619057.440000001</v>
      </c>
      <c r="N23" s="1">
        <f t="shared" si="3"/>
        <v>-601242.55999999866</v>
      </c>
      <c r="O23" s="10">
        <f t="shared" si="4"/>
        <v>-2.5892971236375011E-2</v>
      </c>
      <c r="P23">
        <f t="shared" si="5"/>
        <v>26</v>
      </c>
    </row>
    <row r="24" spans="1:16" x14ac:dyDescent="0.25">
      <c r="A24" t="s">
        <v>38</v>
      </c>
      <c r="B24">
        <v>917200</v>
      </c>
      <c r="C24">
        <v>904969.19</v>
      </c>
      <c r="D24" s="1">
        <f>metro_budget!C24-metro_budget!B24</f>
        <v>-12230.810000000056</v>
      </c>
      <c r="E24" s="10">
        <f>IFERROR(D24/B24,0)</f>
        <v>-1.3334943305713101E-2</v>
      </c>
      <c r="F24">
        <f>_xlfn.RANK.EQ(E24,$E24:$E$52,1)</f>
        <v>16</v>
      </c>
      <c r="G24">
        <v>1112700</v>
      </c>
      <c r="H24">
        <v>1067214.42</v>
      </c>
      <c r="I24" s="1">
        <f t="shared" si="0"/>
        <v>-45485.580000000075</v>
      </c>
      <c r="J24" s="10">
        <f t="shared" si="1"/>
        <v>-4.087856565111897E-2</v>
      </c>
      <c r="K24">
        <f t="shared" si="2"/>
        <v>28</v>
      </c>
      <c r="L24">
        <v>1112600</v>
      </c>
      <c r="M24">
        <v>1112527.1200000001</v>
      </c>
      <c r="N24" s="1">
        <f t="shared" si="3"/>
        <v>-72.879999999888241</v>
      </c>
      <c r="O24" s="10">
        <f t="shared" si="4"/>
        <v>-6.5504224339284781E-5</v>
      </c>
      <c r="P24">
        <f t="shared" si="5"/>
        <v>41</v>
      </c>
    </row>
    <row r="25" spans="1:16" x14ac:dyDescent="0.25">
      <c r="A25" t="s">
        <v>39</v>
      </c>
      <c r="B25">
        <v>484100</v>
      </c>
      <c r="C25">
        <v>479149.53</v>
      </c>
      <c r="D25" s="1">
        <f>metro_budget!C25-metro_budget!B25</f>
        <v>-4950.4699999999721</v>
      </c>
      <c r="E25" s="10">
        <f>IFERROR(D25/B25,0)</f>
        <v>-1.0226130964676661E-2</v>
      </c>
      <c r="F25">
        <f>_xlfn.RANK.EQ(E25,$E25:$E$52,1)</f>
        <v>19</v>
      </c>
      <c r="G25">
        <v>505200</v>
      </c>
      <c r="H25">
        <v>497194.20999999897</v>
      </c>
      <c r="I25" s="1">
        <f t="shared" si="0"/>
        <v>-8005.7900000010268</v>
      </c>
      <c r="J25" s="10">
        <f t="shared" si="1"/>
        <v>-1.5846773555029746E-2</v>
      </c>
      <c r="K25">
        <f t="shared" si="2"/>
        <v>37</v>
      </c>
      <c r="L25">
        <v>496500</v>
      </c>
      <c r="M25">
        <v>494775.1</v>
      </c>
      <c r="N25" s="1">
        <f t="shared" si="3"/>
        <v>-1724.9000000000233</v>
      </c>
      <c r="O25" s="10">
        <f t="shared" si="4"/>
        <v>-3.4741188318228064E-3</v>
      </c>
      <c r="P25">
        <f t="shared" si="5"/>
        <v>35</v>
      </c>
    </row>
    <row r="26" spans="1:16" x14ac:dyDescent="0.25">
      <c r="A26" t="s">
        <v>40</v>
      </c>
      <c r="B26">
        <v>5249800</v>
      </c>
      <c r="C26">
        <v>4801960.08</v>
      </c>
      <c r="D26" s="1">
        <f>metro_budget!C26-metro_budget!B26</f>
        <v>-447839.91999999993</v>
      </c>
      <c r="E26" s="10">
        <f>IFERROR(D26/B26,0)</f>
        <v>-8.5306091660634673E-2</v>
      </c>
      <c r="F26">
        <f>_xlfn.RANK.EQ(E26,$E26:$E$52,1)</f>
        <v>2</v>
      </c>
      <c r="G26">
        <v>5442200</v>
      </c>
      <c r="H26">
        <v>5122329.02999999</v>
      </c>
      <c r="I26" s="1">
        <f t="shared" si="0"/>
        <v>-319870.97000000998</v>
      </c>
      <c r="J26" s="10">
        <f t="shared" si="1"/>
        <v>-5.8776040939327839E-2</v>
      </c>
      <c r="K26">
        <f t="shared" si="2"/>
        <v>16</v>
      </c>
      <c r="L26">
        <v>5430700</v>
      </c>
      <c r="M26">
        <v>5117235.21</v>
      </c>
      <c r="N26" s="1">
        <f t="shared" si="3"/>
        <v>-313464.79000000004</v>
      </c>
      <c r="O26" s="10">
        <f t="shared" si="4"/>
        <v>-5.7720881286022069E-2</v>
      </c>
      <c r="P26">
        <f t="shared" si="5"/>
        <v>13</v>
      </c>
    </row>
    <row r="27" spans="1:16" x14ac:dyDescent="0.25">
      <c r="A27" t="s">
        <v>41</v>
      </c>
      <c r="B27">
        <v>0</v>
      </c>
      <c r="C27">
        <v>0</v>
      </c>
      <c r="D27" s="1">
        <f>metro_budget!C27-metro_budget!B27</f>
        <v>0</v>
      </c>
      <c r="E27" s="10">
        <f>IFERROR(D27/B27,0)</f>
        <v>0</v>
      </c>
      <c r="F27">
        <f>_xlfn.RANK.EQ(E27,$E27:$E$52,1)</f>
        <v>24</v>
      </c>
      <c r="G27">
        <v>0</v>
      </c>
      <c r="H27">
        <v>0</v>
      </c>
      <c r="I27" s="1">
        <f t="shared" si="0"/>
        <v>0</v>
      </c>
      <c r="J27" s="10">
        <f t="shared" si="1"/>
        <v>0</v>
      </c>
      <c r="K27">
        <f t="shared" si="2"/>
        <v>48</v>
      </c>
      <c r="L27">
        <v>0</v>
      </c>
      <c r="M27">
        <v>0</v>
      </c>
      <c r="N27" s="1">
        <f t="shared" si="3"/>
        <v>0</v>
      </c>
      <c r="O27" s="10">
        <f t="shared" si="4"/>
        <v>0</v>
      </c>
      <c r="P27">
        <f t="shared" si="5"/>
        <v>48</v>
      </c>
    </row>
    <row r="28" spans="1:16" x14ac:dyDescent="0.25">
      <c r="A28" t="s">
        <v>42</v>
      </c>
      <c r="B28">
        <v>1382900</v>
      </c>
      <c r="C28">
        <v>1250442.02</v>
      </c>
      <c r="D28" s="1">
        <f>metro_budget!C28-metro_budget!B28</f>
        <v>-132457.97999999998</v>
      </c>
      <c r="E28" s="10">
        <f>IFERROR(D28/B28,0)</f>
        <v>-9.5782760864849215E-2</v>
      </c>
      <c r="F28">
        <f>_xlfn.RANK.EQ(E28,$E28:$E$52,1)</f>
        <v>1</v>
      </c>
      <c r="G28">
        <v>1545700</v>
      </c>
      <c r="H28">
        <v>1281335.23</v>
      </c>
      <c r="I28" s="1">
        <f t="shared" si="0"/>
        <v>-264364.77</v>
      </c>
      <c r="J28" s="10">
        <f t="shared" si="1"/>
        <v>-0.17103239309050916</v>
      </c>
      <c r="K28">
        <f t="shared" si="2"/>
        <v>2</v>
      </c>
      <c r="L28">
        <v>1525900</v>
      </c>
      <c r="M28">
        <v>1393285.06</v>
      </c>
      <c r="N28" s="1">
        <f t="shared" si="3"/>
        <v>-132614.93999999994</v>
      </c>
      <c r="O28" s="10">
        <f t="shared" si="4"/>
        <v>-8.6909325643882263E-2</v>
      </c>
      <c r="P28">
        <f t="shared" si="5"/>
        <v>7</v>
      </c>
    </row>
    <row r="29" spans="1:16" x14ac:dyDescent="0.25">
      <c r="A29" t="s">
        <v>43</v>
      </c>
      <c r="B29">
        <v>2561800</v>
      </c>
      <c r="C29">
        <v>2523884.71</v>
      </c>
      <c r="D29" s="1">
        <f>metro_budget!C29-metro_budget!B29</f>
        <v>-37915.290000000037</v>
      </c>
      <c r="E29" s="10">
        <f>IFERROR(D29/B29,0)</f>
        <v>-1.4800253727847622E-2</v>
      </c>
      <c r="F29">
        <f>_xlfn.RANK.EQ(E29,$E29:$E$52,1)</f>
        <v>12</v>
      </c>
      <c r="G29">
        <v>2779500</v>
      </c>
      <c r="H29">
        <v>2665264.4399999902</v>
      </c>
      <c r="I29" s="1">
        <f t="shared" si="0"/>
        <v>-114235.56000000983</v>
      </c>
      <c r="J29" s="10">
        <f t="shared" si="1"/>
        <v>-4.1099320021590155E-2</v>
      </c>
      <c r="K29">
        <f t="shared" si="2"/>
        <v>27</v>
      </c>
      <c r="L29">
        <v>2889900</v>
      </c>
      <c r="M29">
        <v>2889864.67</v>
      </c>
      <c r="N29" s="1">
        <f t="shared" si="3"/>
        <v>-35.330000000074506</v>
      </c>
      <c r="O29" s="10">
        <f t="shared" si="4"/>
        <v>-1.2225336516860273E-5</v>
      </c>
      <c r="P29">
        <f t="shared" si="5"/>
        <v>44</v>
      </c>
    </row>
    <row r="30" spans="1:16" x14ac:dyDescent="0.25">
      <c r="A30" t="s">
        <v>44</v>
      </c>
      <c r="B30">
        <v>12132200</v>
      </c>
      <c r="C30">
        <v>12030494.1</v>
      </c>
      <c r="D30" s="1">
        <f>metro_budget!C30-metro_budget!B30</f>
        <v>-101705.90000000037</v>
      </c>
      <c r="E30" s="10">
        <f>IFERROR(D30/B30,0)</f>
        <v>-8.3831374359143746E-3</v>
      </c>
      <c r="F30">
        <f>_xlfn.RANK.EQ(E30,$E30:$E$52,1)</f>
        <v>17</v>
      </c>
      <c r="G30">
        <v>12735900</v>
      </c>
      <c r="H30">
        <v>12685514.279999901</v>
      </c>
      <c r="I30" s="1">
        <f t="shared" si="0"/>
        <v>-50385.720000099391</v>
      </c>
      <c r="J30" s="10">
        <f t="shared" si="1"/>
        <v>-3.9561962641116366E-3</v>
      </c>
      <c r="K30">
        <f t="shared" si="2"/>
        <v>42</v>
      </c>
      <c r="L30">
        <v>12861300</v>
      </c>
      <c r="M30">
        <v>12826009.609999999</v>
      </c>
      <c r="N30" s="1">
        <f t="shared" si="3"/>
        <v>-35290.390000000596</v>
      </c>
      <c r="O30" s="10">
        <f t="shared" si="4"/>
        <v>-2.7439209100169185E-3</v>
      </c>
      <c r="P30">
        <f t="shared" si="5"/>
        <v>36</v>
      </c>
    </row>
    <row r="31" spans="1:16" x14ac:dyDescent="0.25">
      <c r="A31" t="s">
        <v>45</v>
      </c>
      <c r="B31">
        <v>1765600</v>
      </c>
      <c r="C31">
        <v>1740827.69</v>
      </c>
      <c r="D31" s="1">
        <f>metro_budget!C31-metro_budget!B31</f>
        <v>-24772.310000000056</v>
      </c>
      <c r="E31" s="10">
        <f>IFERROR(D31/B31,0)</f>
        <v>-1.4030533529678329E-2</v>
      </c>
      <c r="F31">
        <f>_xlfn.RANK.EQ(E31,$E31:$E$52,1)</f>
        <v>12</v>
      </c>
      <c r="G31">
        <v>1823300</v>
      </c>
      <c r="H31">
        <v>1762676.85</v>
      </c>
      <c r="I31" s="1">
        <f t="shared" si="0"/>
        <v>-60623.149999999907</v>
      </c>
      <c r="J31" s="10">
        <f t="shared" si="1"/>
        <v>-3.3249136181648611E-2</v>
      </c>
      <c r="K31">
        <f t="shared" si="2"/>
        <v>32</v>
      </c>
      <c r="L31">
        <v>1870700</v>
      </c>
      <c r="M31">
        <v>1801391.34</v>
      </c>
      <c r="N31" s="1">
        <f t="shared" si="3"/>
        <v>-69308.659999999916</v>
      </c>
      <c r="O31" s="10">
        <f t="shared" si="4"/>
        <v>-3.7049585716576634E-2</v>
      </c>
      <c r="P31">
        <f t="shared" si="5"/>
        <v>20</v>
      </c>
    </row>
    <row r="32" spans="1:16" x14ac:dyDescent="0.25">
      <c r="A32" t="s">
        <v>46</v>
      </c>
      <c r="B32">
        <v>5999400</v>
      </c>
      <c r="C32">
        <v>5925637.7199999904</v>
      </c>
      <c r="D32" s="1">
        <f>metro_budget!C32-metro_budget!B32</f>
        <v>-73762.280000009574</v>
      </c>
      <c r="E32" s="10">
        <f>IFERROR(D32/B32,0)</f>
        <v>-1.2294942827617691E-2</v>
      </c>
      <c r="F32">
        <f>_xlfn.RANK.EQ(E32,$E32:$E$52,1)</f>
        <v>14</v>
      </c>
      <c r="G32">
        <v>6195500</v>
      </c>
      <c r="H32">
        <v>6084985.4699999997</v>
      </c>
      <c r="I32" s="1">
        <f t="shared" si="0"/>
        <v>-110514.53000000026</v>
      </c>
      <c r="J32" s="10">
        <f t="shared" si="1"/>
        <v>-1.7837871035428981E-2</v>
      </c>
      <c r="K32">
        <f t="shared" si="2"/>
        <v>35</v>
      </c>
      <c r="L32">
        <v>6157400</v>
      </c>
      <c r="M32">
        <v>5987572.0199999996</v>
      </c>
      <c r="N32" s="1">
        <f t="shared" si="3"/>
        <v>-169827.98000000045</v>
      </c>
      <c r="O32" s="10">
        <f t="shared" si="4"/>
        <v>-2.7581118653977402E-2</v>
      </c>
      <c r="P32">
        <f t="shared" si="5"/>
        <v>23</v>
      </c>
    </row>
    <row r="33" spans="1:16" x14ac:dyDescent="0.25">
      <c r="A33" t="s">
        <v>47</v>
      </c>
      <c r="B33">
        <v>927703099.99999905</v>
      </c>
      <c r="C33">
        <v>920284264.73000002</v>
      </c>
      <c r="D33" s="1">
        <f>metro_budget!C33-metro_budget!B33</f>
        <v>-7418835.2699990273</v>
      </c>
      <c r="E33" s="10">
        <f>IFERROR(D33/B33,0)</f>
        <v>-7.9969930789269058E-3</v>
      </c>
      <c r="F33">
        <f>_xlfn.RANK.EQ(E33,$E33:$E$52,1)</f>
        <v>15</v>
      </c>
      <c r="G33">
        <v>979671000</v>
      </c>
      <c r="H33">
        <v>977068513.48000002</v>
      </c>
      <c r="I33" s="1">
        <f t="shared" si="0"/>
        <v>-2602486.5199999809</v>
      </c>
      <c r="J33" s="10">
        <f t="shared" si="1"/>
        <v>-2.6564903115433454E-3</v>
      </c>
      <c r="K33">
        <f t="shared" si="2"/>
        <v>43</v>
      </c>
      <c r="L33">
        <v>989572899.99999905</v>
      </c>
      <c r="M33">
        <v>984116289.40999901</v>
      </c>
      <c r="N33" s="1">
        <f t="shared" si="3"/>
        <v>-5456610.5900000334</v>
      </c>
      <c r="O33" s="10">
        <f t="shared" si="4"/>
        <v>-5.5141067323084929E-3</v>
      </c>
      <c r="P33">
        <f t="shared" si="5"/>
        <v>34</v>
      </c>
    </row>
    <row r="34" spans="1:16" x14ac:dyDescent="0.25">
      <c r="A34" t="s">
        <v>48</v>
      </c>
      <c r="B34">
        <v>4189300</v>
      </c>
      <c r="C34">
        <v>4109958.22</v>
      </c>
      <c r="D34" s="1">
        <f>metro_budget!C34-metro_budget!B34</f>
        <v>-79341.779999999795</v>
      </c>
      <c r="E34" s="10">
        <f>IFERROR(D34/B34,0)</f>
        <v>-1.8939149738619768E-2</v>
      </c>
      <c r="F34">
        <f>_xlfn.RANK.EQ(E34,$E34:$E$52,1)</f>
        <v>10</v>
      </c>
      <c r="G34">
        <v>4350600</v>
      </c>
      <c r="H34">
        <v>4137588.7699999898</v>
      </c>
      <c r="I34" s="1">
        <f t="shared" si="0"/>
        <v>-213011.23000001023</v>
      </c>
      <c r="J34" s="10">
        <f t="shared" si="1"/>
        <v>-4.8961345561534093E-2</v>
      </c>
      <c r="K34">
        <f t="shared" si="2"/>
        <v>21</v>
      </c>
      <c r="L34">
        <v>4345600</v>
      </c>
      <c r="M34">
        <v>4229801.51</v>
      </c>
      <c r="N34" s="1">
        <f t="shared" si="3"/>
        <v>-115798.49000000022</v>
      </c>
      <c r="O34" s="10">
        <f t="shared" si="4"/>
        <v>-2.6647296115611244E-2</v>
      </c>
      <c r="P34">
        <f t="shared" si="5"/>
        <v>24</v>
      </c>
    </row>
    <row r="35" spans="1:16" x14ac:dyDescent="0.25">
      <c r="A35" t="s">
        <v>49</v>
      </c>
      <c r="B35">
        <v>0</v>
      </c>
      <c r="C35">
        <v>0</v>
      </c>
      <c r="D35" s="1">
        <f>metro_budget!C35-metro_budget!B35</f>
        <v>0</v>
      </c>
      <c r="E35" s="10">
        <f>IFERROR(D35/B35,0)</f>
        <v>0</v>
      </c>
      <c r="F35">
        <f>_xlfn.RANK.EQ(E35,$E35:$E$52,1)</f>
        <v>17</v>
      </c>
      <c r="G35">
        <v>0</v>
      </c>
      <c r="H35">
        <v>0</v>
      </c>
      <c r="I35" s="1">
        <f t="shared" si="0"/>
        <v>0</v>
      </c>
      <c r="J35" s="10">
        <f t="shared" si="1"/>
        <v>0</v>
      </c>
      <c r="K35">
        <f t="shared" si="2"/>
        <v>48</v>
      </c>
      <c r="L35">
        <v>0</v>
      </c>
      <c r="M35">
        <v>0</v>
      </c>
      <c r="N35" s="1">
        <f t="shared" si="3"/>
        <v>0</v>
      </c>
      <c r="O35" s="10">
        <f t="shared" si="4"/>
        <v>0</v>
      </c>
      <c r="P35">
        <f t="shared" si="5"/>
        <v>48</v>
      </c>
    </row>
    <row r="36" spans="1:16" x14ac:dyDescent="0.25">
      <c r="A36" t="s">
        <v>50</v>
      </c>
      <c r="B36">
        <v>798200</v>
      </c>
      <c r="C36">
        <v>735423.27999999898</v>
      </c>
      <c r="D36" s="1">
        <f>metro_budget!C36-metro_budget!B36</f>
        <v>-62776.72000000102</v>
      </c>
      <c r="E36" s="10">
        <f>IFERROR(D36/B36,0)</f>
        <v>-7.8647857679780775E-2</v>
      </c>
      <c r="F36">
        <f>_xlfn.RANK.EQ(E36,$E36:$E$52,1)</f>
        <v>3</v>
      </c>
      <c r="G36">
        <v>898700</v>
      </c>
      <c r="H36">
        <v>740966.94999999902</v>
      </c>
      <c r="I36" s="1">
        <f t="shared" si="0"/>
        <v>-157733.05000000098</v>
      </c>
      <c r="J36" s="10">
        <f t="shared" si="1"/>
        <v>-0.17551246244575608</v>
      </c>
      <c r="K36">
        <f t="shared" si="2"/>
        <v>1</v>
      </c>
      <c r="L36">
        <v>878300</v>
      </c>
      <c r="M36">
        <v>777215.28999999899</v>
      </c>
      <c r="N36" s="1">
        <f t="shared" si="3"/>
        <v>-101084.71000000101</v>
      </c>
      <c r="O36" s="10">
        <f t="shared" si="4"/>
        <v>-0.11509132414892521</v>
      </c>
      <c r="P36">
        <f t="shared" si="5"/>
        <v>5</v>
      </c>
    </row>
    <row r="37" spans="1:16" x14ac:dyDescent="0.25">
      <c r="A37" t="s">
        <v>51</v>
      </c>
      <c r="B37">
        <v>2087800</v>
      </c>
      <c r="C37">
        <v>2005447.73999999</v>
      </c>
      <c r="D37" s="1">
        <f>metro_budget!C37-metro_budget!B37</f>
        <v>-82352.260000010021</v>
      </c>
      <c r="E37" s="10">
        <f>IFERROR(D37/B37,0)</f>
        <v>-3.9444515758219188E-2</v>
      </c>
      <c r="F37">
        <f>_xlfn.RANK.EQ(E37,$E37:$E$52,1)</f>
        <v>4</v>
      </c>
      <c r="G37">
        <v>2229200</v>
      </c>
      <c r="H37">
        <v>2118943.21</v>
      </c>
      <c r="I37" s="1">
        <f t="shared" si="0"/>
        <v>-110256.79000000004</v>
      </c>
      <c r="J37" s="10">
        <f t="shared" si="1"/>
        <v>-4.9460250314014013E-2</v>
      </c>
      <c r="K37">
        <f t="shared" si="2"/>
        <v>20</v>
      </c>
      <c r="L37">
        <v>2296900</v>
      </c>
      <c r="M37">
        <v>2108718.34</v>
      </c>
      <c r="N37" s="1">
        <f t="shared" si="3"/>
        <v>-188181.66000000015</v>
      </c>
      <c r="O37" s="10">
        <f t="shared" si="4"/>
        <v>-8.1928538464887526E-2</v>
      </c>
      <c r="P37">
        <f t="shared" si="5"/>
        <v>8</v>
      </c>
    </row>
    <row r="38" spans="1:16" x14ac:dyDescent="0.25">
      <c r="A38" t="s">
        <v>52</v>
      </c>
      <c r="B38">
        <v>855300</v>
      </c>
      <c r="C38">
        <v>838669.82</v>
      </c>
      <c r="D38" s="1">
        <f>metro_budget!C38-metro_budget!B38</f>
        <v>-16630.180000000051</v>
      </c>
      <c r="E38" s="10">
        <f>IFERROR(D38/B38,0)</f>
        <v>-1.9443680579913542E-2</v>
      </c>
      <c r="F38">
        <f>_xlfn.RANK.EQ(E38,$E38:$E$52,1)</f>
        <v>7</v>
      </c>
      <c r="G38">
        <v>792800</v>
      </c>
      <c r="H38">
        <v>753451.96</v>
      </c>
      <c r="I38" s="1">
        <f t="shared" si="0"/>
        <v>-39348.040000000037</v>
      </c>
      <c r="J38" s="10">
        <f t="shared" si="1"/>
        <v>-4.9631735620585316E-2</v>
      </c>
      <c r="K38">
        <f t="shared" si="2"/>
        <v>19</v>
      </c>
      <c r="L38">
        <v>777800</v>
      </c>
      <c r="M38">
        <v>777663.26</v>
      </c>
      <c r="N38" s="1">
        <f t="shared" si="3"/>
        <v>-136.73999999999069</v>
      </c>
      <c r="O38" s="10">
        <f t="shared" si="4"/>
        <v>-1.7580354847003174E-4</v>
      </c>
      <c r="P38">
        <f t="shared" si="5"/>
        <v>40</v>
      </c>
    </row>
    <row r="39" spans="1:16" x14ac:dyDescent="0.25">
      <c r="A39" t="s">
        <v>53</v>
      </c>
      <c r="B39">
        <v>883900</v>
      </c>
      <c r="C39">
        <v>813108.87</v>
      </c>
      <c r="D39" s="1">
        <f>metro_budget!C39-metro_budget!B39</f>
        <v>-70791.13</v>
      </c>
      <c r="E39" s="10">
        <f>IFERROR(D39/B39,0)</f>
        <v>-8.008952370177623E-2</v>
      </c>
      <c r="F39">
        <f>_xlfn.RANK.EQ(E39,$E39:$E$52,1)</f>
        <v>2</v>
      </c>
      <c r="G39">
        <v>1294400</v>
      </c>
      <c r="H39">
        <v>1114242.27999999</v>
      </c>
      <c r="I39" s="1">
        <f t="shared" si="0"/>
        <v>-180157.72000000998</v>
      </c>
      <c r="J39" s="10">
        <f t="shared" si="1"/>
        <v>-0.13918241656366656</v>
      </c>
      <c r="K39">
        <f t="shared" si="2"/>
        <v>3</v>
      </c>
      <c r="L39">
        <v>1759500</v>
      </c>
      <c r="M39">
        <v>1680463.8699999901</v>
      </c>
      <c r="N39" s="1">
        <f t="shared" si="3"/>
        <v>-79036.1300000099</v>
      </c>
      <c r="O39" s="10">
        <f t="shared" si="4"/>
        <v>-4.4919653310605226E-2</v>
      </c>
      <c r="P39">
        <f t="shared" si="5"/>
        <v>17</v>
      </c>
    </row>
    <row r="40" spans="1:16" x14ac:dyDescent="0.25">
      <c r="A40" t="s">
        <v>54</v>
      </c>
      <c r="B40">
        <v>38381900</v>
      </c>
      <c r="C40">
        <v>37565141.859999903</v>
      </c>
      <c r="D40" s="1">
        <f>metro_budget!C40-metro_budget!B40</f>
        <v>-816758.14000009745</v>
      </c>
      <c r="E40" s="10">
        <f>IFERROR(D40/B40,0)</f>
        <v>-2.1279773539092578E-2</v>
      </c>
      <c r="F40">
        <f>_xlfn.RANK.EQ(E40,$E40:$E$52,1)</f>
        <v>4</v>
      </c>
      <c r="G40">
        <v>39964900</v>
      </c>
      <c r="H40">
        <v>38095240.189999901</v>
      </c>
      <c r="I40" s="1">
        <f t="shared" si="0"/>
        <v>-1869659.8100000992</v>
      </c>
      <c r="J40" s="10">
        <f t="shared" si="1"/>
        <v>-4.6782546934937892E-2</v>
      </c>
      <c r="K40">
        <f t="shared" si="2"/>
        <v>22</v>
      </c>
      <c r="L40">
        <v>40216700</v>
      </c>
      <c r="M40">
        <v>39606263.709999897</v>
      </c>
      <c r="N40" s="1">
        <f t="shared" si="3"/>
        <v>-610436.29000010341</v>
      </c>
      <c r="O40" s="10">
        <f t="shared" si="4"/>
        <v>-1.5178676768608648E-2</v>
      </c>
      <c r="P40">
        <f t="shared" si="5"/>
        <v>31</v>
      </c>
    </row>
    <row r="41" spans="1:16" x14ac:dyDescent="0.25">
      <c r="A41" t="s">
        <v>55</v>
      </c>
      <c r="B41">
        <v>4593300</v>
      </c>
      <c r="C41">
        <v>4409060.2099999897</v>
      </c>
      <c r="D41" s="1">
        <f>metro_budget!C41-metro_budget!B41</f>
        <v>-184239.79000001028</v>
      </c>
      <c r="E41" s="10">
        <f>IFERROR(D41/B41,0)</f>
        <v>-4.0110550149132493E-2</v>
      </c>
      <c r="F41">
        <f>_xlfn.RANK.EQ(E41,$E41:$E$52,1)</f>
        <v>2</v>
      </c>
      <c r="G41">
        <v>5089500</v>
      </c>
      <c r="H41">
        <v>4956043.6699999897</v>
      </c>
      <c r="I41" s="1">
        <f t="shared" si="0"/>
        <v>-133456.33000001032</v>
      </c>
      <c r="J41" s="10">
        <f t="shared" si="1"/>
        <v>-2.6221894095689226E-2</v>
      </c>
      <c r="K41">
        <f t="shared" si="2"/>
        <v>34</v>
      </c>
      <c r="L41">
        <v>4799900</v>
      </c>
      <c r="M41">
        <v>4717822.6500000004</v>
      </c>
      <c r="N41" s="1">
        <f t="shared" si="3"/>
        <v>-82077.349999999627</v>
      </c>
      <c r="O41" s="10">
        <f t="shared" si="4"/>
        <v>-1.7099804162586642E-2</v>
      </c>
      <c r="P41">
        <f t="shared" si="5"/>
        <v>30</v>
      </c>
    </row>
    <row r="42" spans="1:16" x14ac:dyDescent="0.25">
      <c r="A42" t="s">
        <v>56</v>
      </c>
      <c r="B42">
        <v>188593300</v>
      </c>
      <c r="C42">
        <v>188551675.67999899</v>
      </c>
      <c r="D42" s="1">
        <f>metro_budget!C42-metro_budget!B42</f>
        <v>-41624.320001006126</v>
      </c>
      <c r="E42" s="10">
        <f>IFERROR(D42/B42,0)</f>
        <v>-2.2070943135841053E-4</v>
      </c>
      <c r="F42">
        <f>_xlfn.RANK.EQ(E42,$E42:$E$52,1)</f>
        <v>9</v>
      </c>
      <c r="G42">
        <v>199130300</v>
      </c>
      <c r="H42">
        <v>196755033.31</v>
      </c>
      <c r="I42" s="1">
        <f t="shared" si="0"/>
        <v>-2375266.6899999976</v>
      </c>
      <c r="J42" s="10">
        <f t="shared" si="1"/>
        <v>-1.1928203241796942E-2</v>
      </c>
      <c r="K42">
        <f t="shared" si="2"/>
        <v>39</v>
      </c>
      <c r="L42">
        <v>199954600</v>
      </c>
      <c r="M42">
        <v>199954563.74999899</v>
      </c>
      <c r="N42" s="1">
        <f t="shared" si="3"/>
        <v>-36.250001013278961</v>
      </c>
      <c r="O42" s="10">
        <f t="shared" si="4"/>
        <v>-1.8129115815929696E-7</v>
      </c>
      <c r="P42">
        <f t="shared" si="5"/>
        <v>47</v>
      </c>
    </row>
    <row r="43" spans="1:16" x14ac:dyDescent="0.25">
      <c r="A43" t="s">
        <v>57</v>
      </c>
      <c r="B43">
        <v>8135400</v>
      </c>
      <c r="C43">
        <v>7968645.8300000001</v>
      </c>
      <c r="D43" s="1">
        <f>metro_budget!C43-metro_budget!B43</f>
        <v>-166754.16999999993</v>
      </c>
      <c r="E43" s="10">
        <f>IFERROR(D43/B43,0)</f>
        <v>-2.0497353541313264E-2</v>
      </c>
      <c r="F43">
        <f>_xlfn.RANK.EQ(E43,$E43:$E$52,1)</f>
        <v>3</v>
      </c>
      <c r="G43">
        <v>8560800</v>
      </c>
      <c r="H43">
        <v>8171472.0199999996</v>
      </c>
      <c r="I43" s="1">
        <f t="shared" si="0"/>
        <v>-389327.98000000045</v>
      </c>
      <c r="J43" s="10">
        <f t="shared" si="1"/>
        <v>-4.5477990374731388E-2</v>
      </c>
      <c r="K43">
        <f t="shared" si="2"/>
        <v>23</v>
      </c>
      <c r="L43">
        <v>8497500</v>
      </c>
      <c r="M43">
        <v>8150982.5699999901</v>
      </c>
      <c r="N43" s="1">
        <f t="shared" si="3"/>
        <v>-346517.43000000995</v>
      </c>
      <c r="O43" s="10">
        <f t="shared" si="4"/>
        <v>-4.0778750220654303E-2</v>
      </c>
      <c r="P43">
        <f t="shared" si="5"/>
        <v>18</v>
      </c>
    </row>
    <row r="44" spans="1:16" x14ac:dyDescent="0.25">
      <c r="A44" t="s">
        <v>58</v>
      </c>
      <c r="B44">
        <v>30083200</v>
      </c>
      <c r="C44">
        <v>29789104.379999999</v>
      </c>
      <c r="D44" s="1">
        <f>metro_budget!C44-metro_budget!B44</f>
        <v>-294095.62000000104</v>
      </c>
      <c r="E44" s="10">
        <f>IFERROR(D44/B44,0)</f>
        <v>-9.7760750186150751E-3</v>
      </c>
      <c r="F44">
        <f>_xlfn.RANK.EQ(E44,$E44:$E$52,1)</f>
        <v>6</v>
      </c>
      <c r="G44">
        <v>31040700</v>
      </c>
      <c r="H44">
        <v>30793711.48</v>
      </c>
      <c r="I44" s="1">
        <f t="shared" si="0"/>
        <v>-246988.51999999955</v>
      </c>
      <c r="J44" s="10">
        <f t="shared" si="1"/>
        <v>-7.9569249404813532E-3</v>
      </c>
      <c r="K44">
        <f t="shared" si="2"/>
        <v>41</v>
      </c>
      <c r="L44">
        <v>31282200</v>
      </c>
      <c r="M44">
        <v>31282141.25</v>
      </c>
      <c r="N44" s="1">
        <f t="shared" si="3"/>
        <v>-58.75</v>
      </c>
      <c r="O44" s="10">
        <f t="shared" si="4"/>
        <v>-1.8780648419868168E-6</v>
      </c>
      <c r="P44">
        <f t="shared" si="5"/>
        <v>45</v>
      </c>
    </row>
    <row r="45" spans="1:16" x14ac:dyDescent="0.25">
      <c r="A45" t="s">
        <v>59</v>
      </c>
      <c r="B45">
        <v>55301600</v>
      </c>
      <c r="C45">
        <v>54589584.0499999</v>
      </c>
      <c r="D45" s="1">
        <f>metro_budget!C45-metro_budget!B45</f>
        <v>-712015.95000009984</v>
      </c>
      <c r="E45" s="10">
        <f>IFERROR(D45/B45,0)</f>
        <v>-1.287514194887851E-2</v>
      </c>
      <c r="F45">
        <f>_xlfn.RANK.EQ(E45,$E45:$E$52,1)</f>
        <v>4</v>
      </c>
      <c r="G45">
        <v>56792200</v>
      </c>
      <c r="H45">
        <v>54594953.959999897</v>
      </c>
      <c r="I45" s="1">
        <f t="shared" si="0"/>
        <v>-2197246.0400001034</v>
      </c>
      <c r="J45" s="10">
        <f t="shared" si="1"/>
        <v>-3.8689222111488959E-2</v>
      </c>
      <c r="K45">
        <f t="shared" si="2"/>
        <v>30</v>
      </c>
      <c r="L45">
        <v>56027100</v>
      </c>
      <c r="M45">
        <v>55386549.6599999</v>
      </c>
      <c r="N45" s="1">
        <f t="shared" si="3"/>
        <v>-640550.34000010043</v>
      </c>
      <c r="O45" s="10">
        <f t="shared" si="4"/>
        <v>-1.1432866237947358E-2</v>
      </c>
      <c r="P45">
        <f t="shared" si="5"/>
        <v>32</v>
      </c>
    </row>
    <row r="46" spans="1:16" x14ac:dyDescent="0.25">
      <c r="A46" t="s">
        <v>60</v>
      </c>
      <c r="B46">
        <v>259100</v>
      </c>
      <c r="C46">
        <v>258322.43</v>
      </c>
      <c r="D46" s="1">
        <f>metro_budget!C46-metro_budget!B46</f>
        <v>-777.57000000000698</v>
      </c>
      <c r="E46" s="10">
        <f>IFERROR(D46/B46,0)</f>
        <v>-3.0010420686993711E-3</v>
      </c>
      <c r="F46">
        <f>_xlfn.RANK.EQ(E46,$E46:$E$52,1)</f>
        <v>5</v>
      </c>
      <c r="G46">
        <v>266000</v>
      </c>
      <c r="H46">
        <v>257402.90999999901</v>
      </c>
      <c r="I46" s="1">
        <f t="shared" si="0"/>
        <v>-8597.090000000986</v>
      </c>
      <c r="J46" s="10">
        <f t="shared" si="1"/>
        <v>-3.2319887218048821E-2</v>
      </c>
      <c r="K46">
        <f t="shared" si="2"/>
        <v>33</v>
      </c>
      <c r="L46">
        <v>267100</v>
      </c>
      <c r="M46">
        <v>254753.15999999901</v>
      </c>
      <c r="N46" s="1">
        <f t="shared" si="3"/>
        <v>-12346.840000000986</v>
      </c>
      <c r="O46" s="10">
        <f t="shared" si="4"/>
        <v>-4.6225533508053113E-2</v>
      </c>
      <c r="P46">
        <f t="shared" si="5"/>
        <v>16</v>
      </c>
    </row>
    <row r="47" spans="1:16" x14ac:dyDescent="0.25">
      <c r="A47" t="s">
        <v>61</v>
      </c>
      <c r="B47">
        <v>70390700</v>
      </c>
      <c r="C47">
        <v>70378426.719999999</v>
      </c>
      <c r="D47" s="1">
        <f>metro_budget!C47-metro_budget!B47</f>
        <v>-12273.280000001192</v>
      </c>
      <c r="E47" s="10">
        <f>IFERROR(D47/B47,0)</f>
        <v>-1.7435939690898361E-4</v>
      </c>
      <c r="F47">
        <f>_xlfn.RANK.EQ(E47,$E47:$E$52,1)</f>
        <v>5</v>
      </c>
      <c r="G47">
        <v>73467000</v>
      </c>
      <c r="H47">
        <v>73442541.659999996</v>
      </c>
      <c r="I47" s="1">
        <f t="shared" si="0"/>
        <v>-24458.340000003576</v>
      </c>
      <c r="J47" s="10">
        <f t="shared" si="1"/>
        <v>-3.3291600310348285E-4</v>
      </c>
      <c r="K47">
        <f t="shared" si="2"/>
        <v>45</v>
      </c>
      <c r="L47">
        <v>75072800</v>
      </c>
      <c r="M47">
        <v>75050829.179999903</v>
      </c>
      <c r="N47" s="1">
        <f t="shared" si="3"/>
        <v>-21970.820000097156</v>
      </c>
      <c r="O47" s="10">
        <f t="shared" si="4"/>
        <v>-2.9266019117572752E-4</v>
      </c>
      <c r="P47">
        <f t="shared" si="5"/>
        <v>38</v>
      </c>
    </row>
    <row r="48" spans="1:16" x14ac:dyDescent="0.25">
      <c r="A48" t="s">
        <v>62</v>
      </c>
      <c r="B48">
        <v>6737100</v>
      </c>
      <c r="C48">
        <v>6527352.5699999901</v>
      </c>
      <c r="D48" s="1">
        <f>metro_budget!C48-metro_budget!B48</f>
        <v>-209747.43000000995</v>
      </c>
      <c r="E48" s="10">
        <f>IFERROR(D48/B48,0)</f>
        <v>-3.1133192323107857E-2</v>
      </c>
      <c r="F48">
        <f>_xlfn.RANK.EQ(E48,$E48:$E$52,1)</f>
        <v>2</v>
      </c>
      <c r="G48">
        <v>7214700</v>
      </c>
      <c r="H48">
        <v>6922072.5599999996</v>
      </c>
      <c r="I48" s="1">
        <f t="shared" si="0"/>
        <v>-292627.44000000041</v>
      </c>
      <c r="J48" s="10">
        <f t="shared" si="1"/>
        <v>-4.0559890224125802E-2</v>
      </c>
      <c r="K48">
        <f t="shared" si="2"/>
        <v>29</v>
      </c>
      <c r="L48">
        <v>7289800</v>
      </c>
      <c r="M48">
        <v>6882350.23999999</v>
      </c>
      <c r="N48" s="1">
        <f t="shared" si="3"/>
        <v>-407449.76000001002</v>
      </c>
      <c r="O48" s="10">
        <f t="shared" si="4"/>
        <v>-5.5893132870587676E-2</v>
      </c>
      <c r="P48">
        <f t="shared" si="5"/>
        <v>15</v>
      </c>
    </row>
    <row r="49" spans="1:16" x14ac:dyDescent="0.25">
      <c r="A49" t="s">
        <v>63</v>
      </c>
      <c r="B49">
        <v>92200</v>
      </c>
      <c r="C49">
        <v>90499.43</v>
      </c>
      <c r="D49" s="1">
        <f>metro_budget!C49-metro_budget!B49</f>
        <v>-1700.570000000007</v>
      </c>
      <c r="E49" s="10">
        <f>IFERROR(D49/B49,0)</f>
        <v>-1.8444360086767971E-2</v>
      </c>
      <c r="F49">
        <f>_xlfn.RANK.EQ(E49,$E49:$E$52,1)</f>
        <v>2</v>
      </c>
      <c r="G49">
        <v>102600</v>
      </c>
      <c r="H49">
        <v>95466.880000000005</v>
      </c>
      <c r="I49" s="1">
        <f t="shared" si="0"/>
        <v>-7133.1199999999953</v>
      </c>
      <c r="J49" s="10">
        <f t="shared" si="1"/>
        <v>-6.9523586744639335E-2</v>
      </c>
      <c r="K49">
        <f t="shared" si="2"/>
        <v>13</v>
      </c>
      <c r="L49">
        <v>0</v>
      </c>
      <c r="M49">
        <v>0</v>
      </c>
      <c r="N49" s="1">
        <f t="shared" si="3"/>
        <v>0</v>
      </c>
      <c r="O49" s="10">
        <f t="shared" si="4"/>
        <v>0</v>
      </c>
      <c r="P49">
        <f t="shared" si="5"/>
        <v>48</v>
      </c>
    </row>
    <row r="50" spans="1:16" x14ac:dyDescent="0.25">
      <c r="A50" t="s">
        <v>64</v>
      </c>
      <c r="B50">
        <v>832600</v>
      </c>
      <c r="C50">
        <v>832600</v>
      </c>
      <c r="D50" s="1">
        <f>metro_budget!C50-metro_budget!B50</f>
        <v>0</v>
      </c>
      <c r="E50" s="10">
        <f>IFERROR(D50/B50,0)</f>
        <v>0</v>
      </c>
      <c r="F50">
        <f>_xlfn.RANK.EQ(E50,$E50:$E$52,1)</f>
        <v>3</v>
      </c>
      <c r="G50">
        <v>859100</v>
      </c>
      <c r="H50">
        <v>859100</v>
      </c>
      <c r="I50" s="1">
        <f t="shared" si="0"/>
        <v>0</v>
      </c>
      <c r="J50" s="10">
        <f t="shared" si="1"/>
        <v>0</v>
      </c>
      <c r="K50">
        <f t="shared" si="2"/>
        <v>48</v>
      </c>
      <c r="L50">
        <v>843200</v>
      </c>
      <c r="M50">
        <v>843200</v>
      </c>
      <c r="N50" s="1">
        <f t="shared" si="3"/>
        <v>0</v>
      </c>
      <c r="O50" s="10">
        <f t="shared" si="4"/>
        <v>0</v>
      </c>
      <c r="P50">
        <f t="shared" si="5"/>
        <v>48</v>
      </c>
    </row>
    <row r="51" spans="1:16" x14ac:dyDescent="0.25">
      <c r="A51" t="s">
        <v>65</v>
      </c>
      <c r="B51">
        <v>8609500</v>
      </c>
      <c r="C51">
        <v>8499425.3399999905</v>
      </c>
      <c r="D51" s="1">
        <f>metro_budget!C51-metro_budget!B51</f>
        <v>-110074.66000000946</v>
      </c>
      <c r="E51" s="10">
        <f>IFERROR(D51/B51,0)</f>
        <v>-1.2785255822058129E-2</v>
      </c>
      <c r="F51">
        <f>_xlfn.RANK.EQ(E51,$E51:$E$52,1)</f>
        <v>2</v>
      </c>
      <c r="G51">
        <v>8925500</v>
      </c>
      <c r="H51">
        <v>8599059.6199999992</v>
      </c>
      <c r="I51" s="1">
        <f t="shared" si="0"/>
        <v>-326440.38000000082</v>
      </c>
      <c r="J51" s="10">
        <f t="shared" si="1"/>
        <v>-3.6573903982970231E-2</v>
      </c>
      <c r="K51">
        <f t="shared" si="2"/>
        <v>31</v>
      </c>
      <c r="L51">
        <v>8833900</v>
      </c>
      <c r="M51">
        <v>8735843.3100000005</v>
      </c>
      <c r="N51" s="1">
        <f t="shared" si="3"/>
        <v>-98056.689999999478</v>
      </c>
      <c r="O51" s="10">
        <f t="shared" si="4"/>
        <v>-1.1100045280114048E-2</v>
      </c>
      <c r="P51">
        <f t="shared" si="5"/>
        <v>33</v>
      </c>
    </row>
    <row r="52" spans="1:16" x14ac:dyDescent="0.25">
      <c r="A52" t="s">
        <v>66</v>
      </c>
      <c r="B52">
        <v>2451000</v>
      </c>
      <c r="C52">
        <v>2254684.7999999998</v>
      </c>
      <c r="D52" s="1">
        <f>metro_budget!C52-metro_budget!B52</f>
        <v>-196315.20000000019</v>
      </c>
      <c r="E52" s="10">
        <f>IFERROR(D52/B52,0)</f>
        <v>-8.009596083231342E-2</v>
      </c>
      <c r="F52">
        <f>_xlfn.RANK.EQ(E52,$E52:$E$52,1)</f>
        <v>1</v>
      </c>
      <c r="G52">
        <v>2440700</v>
      </c>
      <c r="H52">
        <v>2204672.88</v>
      </c>
      <c r="I52" s="1">
        <f t="shared" si="0"/>
        <v>-236027.12000000011</v>
      </c>
      <c r="J52" s="10">
        <f t="shared" si="1"/>
        <v>-9.6704683082722218E-2</v>
      </c>
      <c r="K52">
        <f t="shared" si="2"/>
        <v>9</v>
      </c>
      <c r="L52">
        <v>2321600</v>
      </c>
      <c r="M52">
        <v>2056835.26</v>
      </c>
      <c r="N52" s="1">
        <f t="shared" si="3"/>
        <v>-264764.74</v>
      </c>
      <c r="O52" s="10">
        <f t="shared" si="4"/>
        <v>-0.11404408166781529</v>
      </c>
      <c r="P52">
        <f t="shared" si="5"/>
        <v>6</v>
      </c>
    </row>
    <row r="54" spans="1:16" x14ac:dyDescent="0.25">
      <c r="A54" s="2" t="s">
        <v>67</v>
      </c>
    </row>
    <row r="55" spans="1:16" x14ac:dyDescent="0.25">
      <c r="A55" s="1" t="s">
        <v>0</v>
      </c>
      <c r="B55" s="1" t="s">
        <v>3</v>
      </c>
      <c r="C55" s="1" t="s">
        <v>8</v>
      </c>
      <c r="D55" s="1" t="s">
        <v>13</v>
      </c>
    </row>
    <row r="56" spans="1:16" x14ac:dyDescent="0.25">
      <c r="A56" s="11" t="s">
        <v>24</v>
      </c>
      <c r="B56" s="11">
        <f>VLOOKUP(A56, $A$2:$P$52, 4)</f>
        <v>-36209.630000000005</v>
      </c>
      <c r="C56" s="11">
        <f>VLOOKUP($A56, $A$2:$P$52, 9)</f>
        <v>-27292.159999999974</v>
      </c>
      <c r="D56" s="11">
        <f>VLOOKUP($A56, $A$2:$P$52, 14)</f>
        <v>-9181.0800000000163</v>
      </c>
    </row>
    <row r="57" spans="1:16" x14ac:dyDescent="0.25">
      <c r="A57" s="11" t="s">
        <v>25</v>
      </c>
      <c r="B57" s="11">
        <f>VLOOKUP(A57, $A$2:$P$52, 4)</f>
        <v>0</v>
      </c>
      <c r="C57" s="11">
        <f t="shared" ref="C57:C61" si="6">VLOOKUP($A57, $A$2:$P$52, 9)</f>
        <v>0</v>
      </c>
      <c r="D57" s="11">
        <f>VLOOKUP($A57, $A$2:$P$52, 14)</f>
        <v>-311228.08999999997</v>
      </c>
    </row>
    <row r="58" spans="1:16" x14ac:dyDescent="0.25">
      <c r="A58" s="11" t="s">
        <v>32</v>
      </c>
      <c r="B58" s="11">
        <f>VLOOKUP(A58, $A$2:$P$52, 4)</f>
        <v>-149396.10000000987</v>
      </c>
      <c r="C58" s="11">
        <f t="shared" si="6"/>
        <v>-189254.06000000006</v>
      </c>
      <c r="D58" s="11">
        <f>VLOOKUP($A58, $A$2:$P$52, 14)</f>
        <v>-374962.91000000015</v>
      </c>
    </row>
    <row r="59" spans="1:16" x14ac:dyDescent="0.25">
      <c r="A59" s="11" t="s">
        <v>38</v>
      </c>
      <c r="B59" s="11">
        <f>VLOOKUP(A59, $A$2:$P$52, 4)</f>
        <v>-12230.810000000056</v>
      </c>
      <c r="C59" s="11">
        <f t="shared" si="6"/>
        <v>-45485.580000000075</v>
      </c>
      <c r="D59" s="11">
        <f>VLOOKUP($A59, $A$2:$P$52, 14)</f>
        <v>-72.879999999888241</v>
      </c>
    </row>
    <row r="60" spans="1:16" x14ac:dyDescent="0.25">
      <c r="A60" s="11" t="s">
        <v>39</v>
      </c>
      <c r="B60" s="11">
        <f>VLOOKUP(A60, $A$2:$P$52, 4)</f>
        <v>-4950.4699999999721</v>
      </c>
      <c r="C60" s="11">
        <f t="shared" si="6"/>
        <v>-8005.7900000010268</v>
      </c>
      <c r="D60" s="11">
        <f>VLOOKUP($A60, $A$2:$P$52, 14)</f>
        <v>-1724.9000000000233</v>
      </c>
    </row>
    <row r="61" spans="1:16" x14ac:dyDescent="0.25">
      <c r="A61" s="11" t="s">
        <v>55</v>
      </c>
      <c r="B61" s="11">
        <f>VLOOKUP(A61, $A$2:$P$52, 4)</f>
        <v>-184239.79000001028</v>
      </c>
      <c r="C61" s="11">
        <f t="shared" si="6"/>
        <v>-133456.33000001032</v>
      </c>
      <c r="D61" s="11">
        <f>VLOOKUP($A61, $A$2:$P$52, 14)</f>
        <v>-82077.349999999627</v>
      </c>
    </row>
    <row r="63" spans="1:16" x14ac:dyDescent="0.25">
      <c r="A63" s="6" t="s">
        <v>68</v>
      </c>
    </row>
    <row r="64" spans="1:16" x14ac:dyDescent="0.25">
      <c r="A64" s="1" t="s">
        <v>0</v>
      </c>
      <c r="B64" s="1" t="s">
        <v>3</v>
      </c>
      <c r="C64" s="1" t="s">
        <v>8</v>
      </c>
      <c r="D64" s="1" t="s">
        <v>13</v>
      </c>
    </row>
    <row r="65" spans="1:4" x14ac:dyDescent="0.25">
      <c r="A65" s="12" t="s">
        <v>24</v>
      </c>
      <c r="B65" s="12">
        <f>_xlfn.XLOOKUP(A65, $A$2:$A$52,$D$2:$D$52)</f>
        <v>-36209.630000000005</v>
      </c>
      <c r="C65" s="12">
        <f>_xlfn.XLOOKUP(A65, $A$2:$A$52,$I$2:$I$52)</f>
        <v>-27292.159999999974</v>
      </c>
      <c r="D65" s="12">
        <f>_xlfn.XLOOKUP(A65, $A$2:$A$52,$N$2:$N$52)</f>
        <v>-9181.0800000000163</v>
      </c>
    </row>
    <row r="66" spans="1:4" x14ac:dyDescent="0.25">
      <c r="A66" s="12" t="s">
        <v>25</v>
      </c>
      <c r="B66" s="12">
        <f>_xlfn.XLOOKUP(A66, $A$2:$A$52,$D$2:$D$52)</f>
        <v>0</v>
      </c>
      <c r="C66" s="12">
        <f t="shared" ref="C66:C70" si="7">_xlfn.XLOOKUP(A66, $A$2:$A$52,$I$2:$I$52)</f>
        <v>0</v>
      </c>
      <c r="D66" s="12">
        <f>_xlfn.XLOOKUP(A66, $A$2:$A$52,$N$2:$N$52)</f>
        <v>-311228.08999999997</v>
      </c>
    </row>
    <row r="67" spans="1:4" x14ac:dyDescent="0.25">
      <c r="A67" s="12" t="s">
        <v>32</v>
      </c>
      <c r="B67" s="12">
        <f>_xlfn.XLOOKUP(A67, $A$2:$A$52,$D$2:$D$52)</f>
        <v>-149396.10000000987</v>
      </c>
      <c r="C67" s="12">
        <f t="shared" si="7"/>
        <v>-189254.06000000006</v>
      </c>
      <c r="D67" s="12">
        <f>_xlfn.XLOOKUP(A67, $A$2:$A$52,$N$2:$N$52)</f>
        <v>-374962.91000000015</v>
      </c>
    </row>
    <row r="68" spans="1:4" x14ac:dyDescent="0.25">
      <c r="A68" s="12" t="s">
        <v>38</v>
      </c>
      <c r="B68" s="12">
        <f>_xlfn.XLOOKUP(A68, $A$2:$A$52,$D$2:$D$52)</f>
        <v>-12230.810000000056</v>
      </c>
      <c r="C68" s="12">
        <f t="shared" si="7"/>
        <v>-45485.580000000075</v>
      </c>
      <c r="D68" s="12">
        <f>_xlfn.XLOOKUP(A68, $A$2:$A$52,$N$2:$N$52)</f>
        <v>-72.879999999888241</v>
      </c>
    </row>
    <row r="69" spans="1:4" x14ac:dyDescent="0.25">
      <c r="A69" s="12" t="s">
        <v>39</v>
      </c>
      <c r="B69" s="12">
        <f>_xlfn.XLOOKUP(A69, $A$2:$A$52,$D$2:$D$52)</f>
        <v>-4950.4699999999721</v>
      </c>
      <c r="C69" s="12">
        <f t="shared" si="7"/>
        <v>-8005.7900000010268</v>
      </c>
      <c r="D69" s="12">
        <f>_xlfn.XLOOKUP(A69, $A$2:$A$52,$N$2:$N$52)</f>
        <v>-1724.9000000000233</v>
      </c>
    </row>
    <row r="70" spans="1:4" x14ac:dyDescent="0.25">
      <c r="A70" s="12" t="s">
        <v>55</v>
      </c>
      <c r="B70" s="12">
        <f>_xlfn.XLOOKUP(A70, $A$2:$A$52,$D$2:$D$52)</f>
        <v>-184239.79000001028</v>
      </c>
      <c r="C70" s="12">
        <f t="shared" si="7"/>
        <v>-133456.33000001032</v>
      </c>
      <c r="D70" s="12">
        <f>_xlfn.XLOOKUP(A70, $A$2:$A$52,$N$2:$N$52)</f>
        <v>-82077.349999999627</v>
      </c>
    </row>
    <row r="72" spans="1:4" x14ac:dyDescent="0.25">
      <c r="A72" s="6" t="s">
        <v>69</v>
      </c>
    </row>
    <row r="73" spans="1:4" x14ac:dyDescent="0.25">
      <c r="A73" s="1" t="s">
        <v>0</v>
      </c>
      <c r="B73" s="1" t="s">
        <v>3</v>
      </c>
      <c r="C73" s="1" t="s">
        <v>8</v>
      </c>
      <c r="D73" s="1" t="s">
        <v>13</v>
      </c>
    </row>
    <row r="74" spans="1:4" x14ac:dyDescent="0.25">
      <c r="A74" s="13" t="s">
        <v>24</v>
      </c>
      <c r="B74" s="13">
        <f>INDEX(D2:D52,MATCH(A74,A2:A52, 0))</f>
        <v>-36209.630000000005</v>
      </c>
      <c r="C74" s="13">
        <f>INDEX(I2:I52,MATCH(A74,A2:A52,0))</f>
        <v>-27292.159999999974</v>
      </c>
      <c r="D74" s="13">
        <f>INDEX(N2:N52,MATCH(A74,A2:A52,0))</f>
        <v>-9181.0800000000163</v>
      </c>
    </row>
    <row r="75" spans="1:4" x14ac:dyDescent="0.25">
      <c r="A75" s="13" t="s">
        <v>25</v>
      </c>
      <c r="B75" s="13">
        <f>INDEX(D3:D53,MATCH(A75,A3:A53, 0))</f>
        <v>0</v>
      </c>
      <c r="C75" s="13">
        <f t="shared" ref="C75:C79" si="8">INDEX(I3:I53,MATCH(A75,A3:A53,0))</f>
        <v>0</v>
      </c>
      <c r="D75" s="13">
        <f>INDEX(N3:N53,MATCH(A75,A3:A53,0))</f>
        <v>-311228.08999999997</v>
      </c>
    </row>
    <row r="76" spans="1:4" x14ac:dyDescent="0.25">
      <c r="A76" s="13" t="s">
        <v>32</v>
      </c>
      <c r="B76" s="13">
        <f>INDEX(D4:D54,MATCH(A76,A4:A54, 0))</f>
        <v>-149396.10000000987</v>
      </c>
      <c r="C76" s="13">
        <f t="shared" si="8"/>
        <v>-189254.06000000006</v>
      </c>
      <c r="D76" s="13">
        <f>INDEX(N4:N54,MATCH(A76,A4:A54,0))</f>
        <v>-374962.91000000015</v>
      </c>
    </row>
    <row r="77" spans="1:4" x14ac:dyDescent="0.25">
      <c r="A77" s="13" t="s">
        <v>38</v>
      </c>
      <c r="B77" s="13">
        <f>INDEX(D5:D55,MATCH(A77,A5:A55, 0))</f>
        <v>-12230.810000000056</v>
      </c>
      <c r="C77" s="13">
        <f t="shared" si="8"/>
        <v>-45485.580000000075</v>
      </c>
      <c r="D77" s="13">
        <f>INDEX(N5:N55,MATCH(A77,A5:A55,0))</f>
        <v>-72.879999999888241</v>
      </c>
    </row>
    <row r="78" spans="1:4" x14ac:dyDescent="0.25">
      <c r="A78" s="13" t="s">
        <v>39</v>
      </c>
      <c r="B78" s="13">
        <f>INDEX(D6:D56,MATCH(A78,A6:A56, 0))</f>
        <v>-4950.4699999999721</v>
      </c>
      <c r="C78" s="13">
        <f t="shared" si="8"/>
        <v>-8005.7900000010268</v>
      </c>
      <c r="D78" s="13">
        <f>INDEX(N6:N56,MATCH(A78,A6:A56,0))</f>
        <v>-1724.9000000000233</v>
      </c>
    </row>
    <row r="79" spans="1:4" x14ac:dyDescent="0.25">
      <c r="A79" s="13" t="s">
        <v>55</v>
      </c>
      <c r="B79" s="13">
        <f>INDEX(D7:D57,MATCH(A79,A7:A57, 0))</f>
        <v>-184239.79000001028</v>
      </c>
      <c r="C79" s="13">
        <f t="shared" si="8"/>
        <v>-133456.33000001032</v>
      </c>
      <c r="D79" s="13">
        <f>INDEX(N7:N57,MATCH(A79,A7:A57,0))</f>
        <v>-82077.349999999627</v>
      </c>
    </row>
    <row r="81" spans="1:7" x14ac:dyDescent="0.25">
      <c r="A81" s="6" t="s">
        <v>70</v>
      </c>
    </row>
    <row r="82" spans="1:7" x14ac:dyDescent="0.25">
      <c r="A82" t="s">
        <v>0</v>
      </c>
      <c r="B82" t="s">
        <v>18</v>
      </c>
    </row>
    <row r="83" spans="1:7" x14ac:dyDescent="0.25">
      <c r="B83" s="1" t="s">
        <v>71</v>
      </c>
      <c r="C83" s="1" t="s">
        <v>72</v>
      </c>
    </row>
    <row r="84" spans="1:7" x14ac:dyDescent="0.25">
      <c r="A84" t="s">
        <v>73</v>
      </c>
      <c r="B84" s="14">
        <f>INDEX($B$2:$B$52,MATCH($B$82,$A$2:$A$52,0))</f>
        <v>3130600</v>
      </c>
      <c r="C84" s="14">
        <f>INDEX($C$2:$C$52,MATCH(B$82,$A$2:$A$52,0))</f>
        <v>3115157.5599999898</v>
      </c>
    </row>
    <row r="85" spans="1:7" x14ac:dyDescent="0.25">
      <c r="A85" t="s">
        <v>74</v>
      </c>
      <c r="B85" s="14">
        <f>INDEX($G$2:$G$52,MATCH($B$82,$A$2:$A$52,0))</f>
        <v>3652300</v>
      </c>
      <c r="C85" s="14">
        <f>INDEX($H$2:$H$52,MATCH(B$82,$A$2:$A$52,0))</f>
        <v>3589693.2099999902</v>
      </c>
    </row>
    <row r="86" spans="1:7" x14ac:dyDescent="0.25">
      <c r="A86" t="s">
        <v>75</v>
      </c>
      <c r="B86" s="14">
        <f>INDEX($L$2:$L$52,MATCH($B$82,$A$2:$A$52,0))</f>
        <v>3662400</v>
      </c>
      <c r="C86" s="14">
        <f>INDEX($M$2:$M$52,MATCH(B$82,$A$2:$A$52,0))</f>
        <v>3564983.04999999</v>
      </c>
    </row>
    <row r="88" spans="1:7" x14ac:dyDescent="0.25">
      <c r="A88" s="6" t="s">
        <v>76</v>
      </c>
    </row>
    <row r="89" spans="1:7" x14ac:dyDescent="0.25">
      <c r="A89" t="s">
        <v>77</v>
      </c>
      <c r="B89" s="6">
        <v>1</v>
      </c>
      <c r="C89" s="6"/>
      <c r="D89" s="6">
        <v>2</v>
      </c>
      <c r="E89" s="6"/>
      <c r="F89" s="6">
        <v>3</v>
      </c>
    </row>
    <row r="90" spans="1:7" x14ac:dyDescent="0.25">
      <c r="B90" s="7" t="s">
        <v>0</v>
      </c>
      <c r="C90" s="7" t="s">
        <v>78</v>
      </c>
      <c r="D90" s="7" t="s">
        <v>0</v>
      </c>
      <c r="E90" s="7" t="s">
        <v>78</v>
      </c>
      <c r="F90" s="7" t="s">
        <v>0</v>
      </c>
      <c r="G90" s="7" t="s">
        <v>78</v>
      </c>
    </row>
    <row r="91" spans="1:7" x14ac:dyDescent="0.25">
      <c r="A91" t="s">
        <v>73</v>
      </c>
      <c r="C91" s="5"/>
      <c r="E91" s="5"/>
      <c r="G91" s="5"/>
    </row>
    <row r="92" spans="1:7" x14ac:dyDescent="0.25">
      <c r="A92" t="s">
        <v>74</v>
      </c>
      <c r="C92" s="5"/>
      <c r="E92" s="5"/>
      <c r="G92" s="5"/>
    </row>
    <row r="93" spans="1:7" x14ac:dyDescent="0.25">
      <c r="A93" t="s">
        <v>75</v>
      </c>
      <c r="C93" s="5"/>
      <c r="E93" s="5"/>
      <c r="G93" s="5"/>
    </row>
    <row r="95" spans="1:7" x14ac:dyDescent="0.25">
      <c r="A95" s="6" t="s">
        <v>79</v>
      </c>
    </row>
    <row r="96" spans="1:7" x14ac:dyDescent="0.25">
      <c r="A96" t="s">
        <v>77</v>
      </c>
      <c r="B96" s="6">
        <v>1</v>
      </c>
      <c r="C96" s="6"/>
      <c r="D96" s="6">
        <v>2</v>
      </c>
      <c r="E96" s="6"/>
      <c r="F96" s="6">
        <v>3</v>
      </c>
    </row>
    <row r="97" spans="1:9" x14ac:dyDescent="0.25">
      <c r="B97" s="7" t="s">
        <v>0</v>
      </c>
      <c r="C97" s="7" t="s">
        <v>78</v>
      </c>
      <c r="D97" s="7" t="s">
        <v>0</v>
      </c>
      <c r="E97" s="7" t="s">
        <v>78</v>
      </c>
      <c r="F97" s="7" t="s">
        <v>0</v>
      </c>
      <c r="G97" s="7" t="s">
        <v>78</v>
      </c>
    </row>
    <row r="98" spans="1:9" x14ac:dyDescent="0.25">
      <c r="A98" t="s">
        <v>73</v>
      </c>
      <c r="C98" s="4"/>
      <c r="E98" s="4"/>
      <c r="G98" s="4"/>
      <c r="I98" s="4"/>
    </row>
    <row r="99" spans="1:9" x14ac:dyDescent="0.25">
      <c r="A99" t="s">
        <v>74</v>
      </c>
      <c r="C99" s="4"/>
      <c r="E99" s="4"/>
      <c r="G99" s="4"/>
      <c r="I99" s="4"/>
    </row>
    <row r="100" spans="1:9" x14ac:dyDescent="0.25">
      <c r="A100" t="s">
        <v>75</v>
      </c>
      <c r="C100" s="4"/>
      <c r="E100" s="4"/>
      <c r="G100" s="4"/>
      <c r="I100" s="4"/>
    </row>
  </sheetData>
  <dataValidations count="2">
    <dataValidation type="list" allowBlank="1" showInputMessage="1" showErrorMessage="1" sqref="A83 B82" xr:uid="{0ECE0BAD-DC74-4E7B-8842-0609702F3664}">
      <formula1>$A$2:$A$52</formula1>
    </dataValidation>
    <dataValidation allowBlank="1" showInputMessage="1" showErrorMessage="1" sqref="B83" xr:uid="{1248789C-8354-428B-8B98-C97B02054C6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9AC6-F6B8-4A26-96BE-D02EE21B4B6C}">
  <dimension ref="A1:B10"/>
  <sheetViews>
    <sheetView tabSelected="1" workbookViewId="0">
      <selection activeCell="C2" sqref="C2"/>
    </sheetView>
  </sheetViews>
  <sheetFormatPr defaultRowHeight="15" x14ac:dyDescent="0.25"/>
  <cols>
    <col min="1" max="1" width="12.85546875" bestFit="1" customWidth="1"/>
    <col min="2" max="2" width="52.7109375" bestFit="1" customWidth="1"/>
  </cols>
  <sheetData>
    <row r="1" spans="1:2" x14ac:dyDescent="0.25">
      <c r="A1" s="2" t="s">
        <v>0</v>
      </c>
      <c r="B1" s="3" t="s">
        <v>80</v>
      </c>
    </row>
    <row r="2" spans="1:2" x14ac:dyDescent="0.25">
      <c r="A2" s="2" t="s">
        <v>1</v>
      </c>
      <c r="B2" s="3" t="s">
        <v>81</v>
      </c>
    </row>
    <row r="3" spans="1:2" x14ac:dyDescent="0.25">
      <c r="A3" s="2" t="s">
        <v>2</v>
      </c>
      <c r="B3" s="3" t="s">
        <v>82</v>
      </c>
    </row>
    <row r="4" spans="1:2" x14ac:dyDescent="0.25">
      <c r="A4" s="2" t="s">
        <v>3</v>
      </c>
      <c r="B4" s="3" t="s">
        <v>83</v>
      </c>
    </row>
    <row r="5" spans="1:2" x14ac:dyDescent="0.25">
      <c r="A5" s="2" t="s">
        <v>6</v>
      </c>
      <c r="B5" s="3" t="s">
        <v>84</v>
      </c>
    </row>
    <row r="6" spans="1:2" x14ac:dyDescent="0.25">
      <c r="A6" s="2" t="s">
        <v>7</v>
      </c>
      <c r="B6" s="3" t="s">
        <v>85</v>
      </c>
    </row>
    <row r="7" spans="1:2" x14ac:dyDescent="0.25">
      <c r="A7" s="2" t="s">
        <v>8</v>
      </c>
      <c r="B7" s="3" t="s">
        <v>86</v>
      </c>
    </row>
    <row r="8" spans="1:2" x14ac:dyDescent="0.25">
      <c r="A8" s="2" t="s">
        <v>11</v>
      </c>
      <c r="B8" s="3" t="s">
        <v>87</v>
      </c>
    </row>
    <row r="9" spans="1:2" x14ac:dyDescent="0.25">
      <c r="A9" s="2" t="s">
        <v>12</v>
      </c>
      <c r="B9" s="3" t="s">
        <v>88</v>
      </c>
    </row>
    <row r="10" spans="1:2" x14ac:dyDescent="0.25">
      <c r="A10" s="2" t="s">
        <v>13</v>
      </c>
      <c r="B10" s="3"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metro_budget</vt:lpstr>
      <vt:lpstr>data_dictionary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lely Mizery</cp:lastModifiedBy>
  <cp:revision/>
  <dcterms:created xsi:type="dcterms:W3CDTF">2020-02-26T17:00:38Z</dcterms:created>
  <dcterms:modified xsi:type="dcterms:W3CDTF">2025-01-22T05:35:13Z</dcterms:modified>
  <cp:category/>
  <cp:contentStatus/>
</cp:coreProperties>
</file>