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\Documents\DA-15\DA-15 EXCEL\lookups-exercise-BrittanyRussell-15\"/>
    </mc:Choice>
  </mc:AlternateContent>
  <xr:revisionPtr revIDLastSave="0" documentId="13_ncr:1_{5C6D76DB-47EF-4333-9029-329BF89ED6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definedNames>
    <definedName name="DEPARTMENT">metro_budget!$B$87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57" i="1"/>
  <c r="D58" i="1"/>
  <c r="D59" i="1"/>
  <c r="D60" i="1"/>
  <c r="D61" i="1"/>
  <c r="D56" i="1"/>
  <c r="C57" i="1"/>
  <c r="C58" i="1"/>
  <c r="C59" i="1"/>
  <c r="C60" i="1"/>
  <c r="C61" i="1"/>
  <c r="C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B74" i="1"/>
  <c r="D75" i="1"/>
  <c r="D76" i="1"/>
  <c r="D77" i="1"/>
  <c r="D78" i="1"/>
  <c r="D79" i="1"/>
  <c r="D74" i="1"/>
  <c r="C74" i="1"/>
  <c r="C75" i="1"/>
  <c r="C76" i="1"/>
  <c r="C77" i="1"/>
  <c r="C78" i="1"/>
  <c r="C79" i="1"/>
  <c r="B75" i="1"/>
  <c r="B76" i="1"/>
  <c r="B77" i="1"/>
  <c r="B78" i="1"/>
  <c r="B7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57" i="1"/>
  <c r="B58" i="1"/>
  <c r="B59" i="1"/>
  <c r="B60" i="1"/>
  <c r="B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<sst xmlns="http://schemas.openxmlformats.org/spreadsheetml/2006/main" count="150" uniqueCount="90">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</sst>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7670700</c:v>
                </c:pt>
                <c:pt idx="1">
                  <c:v>7968300</c:v>
                </c:pt>
                <c:pt idx="2">
                  <c:v>7759600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C9A-B54E-E4AD3A575AD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6947552.6699999999</c:v>
                </c:pt>
                <c:pt idx="1">
                  <c:v>7020609.3200000003</c:v>
                </c:pt>
                <c:pt idx="2">
                  <c:v>7497322.9100000001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B-4C9A-B54E-E4AD3A57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32175"/>
        <c:axId val="184833615"/>
      </c:barChart>
      <c:catAx>
        <c:axId val="1848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3615"/>
        <c:crosses val="autoZero"/>
        <c:auto val="1"/>
        <c:lblAlgn val="ctr"/>
        <c:lblOffset val="100"/>
        <c:noMultiLvlLbl val="0"/>
      </c:catAx>
      <c:valAx>
        <c:axId val="184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125104</xdr:colOff>
      <xdr:row>79</xdr:row>
      <xdr:rowOff>10237</xdr:rowOff>
    </xdr:from>
    <xdr:to>
      <xdr:col>7</xdr:col>
      <xdr:colOff>432179</xdr:colOff>
      <xdr:row>94</xdr:row>
      <xdr:rowOff>23885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6242-D6E6-AFC8-C893-0D9739FB8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6" zoomScale="134" workbookViewId="0">
      <selection activeCell="C92" sqref="C9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IFERROR((D2/B2), " ")</f>
        <v>-4.3170750765267295E-2</v>
      </c>
      <c r="F2">
        <f>IFERROR(RANK(E2, $E$2:$E$52,1)," -")</f>
        <v>14</v>
      </c>
      <c r="G2">
        <v>382685200</v>
      </c>
      <c r="H2">
        <v>346340810.81999999</v>
      </c>
      <c r="I2">
        <f>H2-G2</f>
        <v>-36344389.180000007</v>
      </c>
      <c r="J2" s="5">
        <f>IFERROR((I2/G2), " ")</f>
        <v>-9.4972027086493035E-2</v>
      </c>
      <c r="K2">
        <f>IFERROR(RANK(J2,$J$2:$J$52,1)," -")</f>
        <v>10</v>
      </c>
      <c r="L2">
        <v>376548600</v>
      </c>
      <c r="M2">
        <v>355279492.22999901</v>
      </c>
      <c r="N2">
        <f>M2-L2</f>
        <v>-21269107.770000994</v>
      </c>
      <c r="O2" s="5">
        <f>IFERROR((N2/L2)," ")</f>
        <v>-5.6484362894991494E-2</v>
      </c>
      <c r="P2">
        <f>IFERROR(RANK(O2, $O$2:$O$52,1)," -")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IFERROR((D3/B3), " ")</f>
        <v>-2.3069981751824741E-2</v>
      </c>
      <c r="F3">
        <f>IFERROR(RANK(E3, $E$2:$E$52,1)," -")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IFERROR((I3/G3), " ")</f>
        <v>-6.6804928315415249E-2</v>
      </c>
      <c r="K3">
        <f t="shared" ref="K3:K52" si="4">IFERROR(RANK(J3,$J$2:$J$52,1)," -")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IFERROR((N3/L3)," ")</f>
        <v>-1.3540749922529313E-3</v>
      </c>
      <c r="P3">
        <f t="shared" ref="P3:P52" si="7">IFERROR(RANK(O3, $O$2:$O$52,1)," -")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ref="F3:F52" si="8">IFERROR(RANK(E4, $E$2:$E$52,1)," -")</f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8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8"/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8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8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8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8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 xml:space="preserve"> </v>
      </c>
      <c r="F11" t="str">
        <f t="shared" si="8"/>
        <v xml:space="preserve"> -</v>
      </c>
      <c r="G11">
        <v>0</v>
      </c>
      <c r="H11">
        <v>0</v>
      </c>
      <c r="I11">
        <f t="shared" si="2"/>
        <v>0</v>
      </c>
      <c r="J11" s="5" t="str">
        <f t="shared" si="3"/>
        <v xml:space="preserve"> </v>
      </c>
      <c r="K11" t="str">
        <f t="shared" si="4"/>
        <v xml:space="preserve"> -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8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8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8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8"/>
        <v>48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8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8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8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8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8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8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8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8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8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8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8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 xml:space="preserve"> </v>
      </c>
      <c r="F27" t="str">
        <f t="shared" si="8"/>
        <v xml:space="preserve"> -</v>
      </c>
      <c r="G27">
        <v>0</v>
      </c>
      <c r="H27">
        <v>0</v>
      </c>
      <c r="I27">
        <f t="shared" si="2"/>
        <v>0</v>
      </c>
      <c r="J27" s="5" t="str">
        <f t="shared" si="3"/>
        <v xml:space="preserve"> </v>
      </c>
      <c r="K27" t="str">
        <f t="shared" si="4"/>
        <v xml:space="preserve"> -</v>
      </c>
      <c r="L27">
        <v>0</v>
      </c>
      <c r="M27">
        <v>0</v>
      </c>
      <c r="N27">
        <f t="shared" si="5"/>
        <v>0</v>
      </c>
      <c r="O27" s="5" t="str">
        <f t="shared" si="6"/>
        <v xml:space="preserve"> </v>
      </c>
      <c r="P27" t="str">
        <f t="shared" si="7"/>
        <v xml:space="preserve"> -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8"/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8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8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8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8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8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8"/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  <c r="P34">
        <f t="shared" si="7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 xml:space="preserve"> </v>
      </c>
      <c r="F35" t="str">
        <f t="shared" si="8"/>
        <v xml:space="preserve"> -</v>
      </c>
      <c r="G35">
        <v>0</v>
      </c>
      <c r="H35">
        <v>0</v>
      </c>
      <c r="I35">
        <f t="shared" si="2"/>
        <v>0</v>
      </c>
      <c r="J35" s="5" t="str">
        <f t="shared" si="3"/>
        <v xml:space="preserve"> </v>
      </c>
      <c r="K35" t="str">
        <f t="shared" si="4"/>
        <v xml:space="preserve"> -</v>
      </c>
      <c r="L35">
        <v>0</v>
      </c>
      <c r="M35">
        <v>0</v>
      </c>
      <c r="N35">
        <f t="shared" si="5"/>
        <v>0</v>
      </c>
      <c r="O35" s="5" t="str">
        <f t="shared" si="6"/>
        <v xml:space="preserve"> </v>
      </c>
      <c r="P35" t="str">
        <f t="shared" si="7"/>
        <v xml:space="preserve"> -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8"/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  <c r="P36">
        <f t="shared" si="7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8"/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  <c r="P37">
        <f t="shared" si="7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8"/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  <c r="P38">
        <f t="shared" si="7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8"/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  <c r="P39">
        <f t="shared" si="7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8"/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  <c r="P40">
        <f t="shared" si="7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8"/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  <c r="P41">
        <f t="shared" si="7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8"/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  <c r="P42">
        <f t="shared" si="7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8"/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  <c r="P43">
        <f t="shared" si="7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8"/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  <c r="P44">
        <f t="shared" si="7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8"/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  <c r="P45">
        <f t="shared" si="7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8"/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  <c r="P46">
        <f t="shared" si="7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8"/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  <c r="P47">
        <f t="shared" si="7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8"/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  <c r="P48">
        <f t="shared" si="7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8"/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 t="str">
        <f t="shared" si="6"/>
        <v xml:space="preserve"> </v>
      </c>
      <c r="P49" t="str">
        <f t="shared" si="7"/>
        <v xml:space="preserve"> -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8"/>
        <v>47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8"/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  <c r="P51">
        <f t="shared" si="7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8"/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  <c r="P52">
        <f t="shared" si="7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 4,FALSE)</f>
        <v>-36209.630000000005</v>
      </c>
      <c r="C56">
        <f>VLOOKUP(A56,$A$2:$J$52, 9,FALSE)</f>
        <v>-27292.159999999974</v>
      </c>
      <c r="D56">
        <f>VLOOKUP(A56,$A$2:$P$52, 14,FALSE)</f>
        <v>-9181.0800000000163</v>
      </c>
    </row>
    <row r="57" spans="1:16" x14ac:dyDescent="0.3">
      <c r="A57" t="s">
        <v>25</v>
      </c>
      <c r="B57">
        <f t="shared" ref="B57:B61" si="9">VLOOKUP(A57,$A$2:$D$52, 4,FALSE)</f>
        <v>0</v>
      </c>
      <c r="C57">
        <f t="shared" ref="C57:C61" si="10">VLOOKUP(A57,$A$2:$J$52, 9,FALSE)</f>
        <v>0</v>
      </c>
      <c r="D57">
        <f t="shared" ref="D57:D61" si="11">VLOOKUP(A57,$A$2:$P$52, 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_xlfn.XLOOKUP(A65,$A$2:$A$52,$D$2:$D$52,"match_mode")</f>
        <v>-36209.630000000005</v>
      </c>
      <c r="C65">
        <f>_xlfn.XLOOKUP(A65,$A$2:$A$52,$I$2:$I$52,"match_mode")</f>
        <v>-27292.159999999974</v>
      </c>
      <c r="D65">
        <f>_xlfn.XLOOKUP(A65,$A$2:$A$52,$N$2:$N$52,"match_mode")</f>
        <v>-9181.0800000000163</v>
      </c>
    </row>
    <row r="66" spans="1:4" x14ac:dyDescent="0.3">
      <c r="A66" t="s">
        <v>25</v>
      </c>
      <c r="B66">
        <f t="shared" ref="B66:B70" si="12">_xlfn.XLOOKUP(A66,$A$2:$A$52,$D$2:$D$52,"match_mode")</f>
        <v>0</v>
      </c>
      <c r="C66">
        <f t="shared" ref="C66:C70" si="13">_xlfn.XLOOKUP(A66,$A$2:$A$52,$I$2:$I$52,"match_mode")</f>
        <v>0</v>
      </c>
      <c r="D66">
        <f t="shared" ref="D66:D70" si="14">_xlfn.XLOOKUP(A66,$A$2:$A$52,$N$2:$N$52,"match_mode")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INDEX($D$2:$D$52,MATCH(A74,$A$2:$A$52,))</f>
        <v>-36209.630000000005</v>
      </c>
      <c r="C74">
        <f>INDEX($I$2:$I$52,MATCH(A74,$A$2:$A$52,))</f>
        <v>-27292.159999999974</v>
      </c>
      <c r="D74">
        <f>INDEX($N$2:$N$52,MATCH(A74,$A$2:$A$52,))</f>
        <v>-9181.0800000000163</v>
      </c>
    </row>
    <row r="75" spans="1:4" x14ac:dyDescent="0.3">
      <c r="A75" t="s">
        <v>25</v>
      </c>
      <c r="B75">
        <f t="shared" ref="B75:B79" si="15">INDEX($D$2:$D$52,MATCH(A75,$A$2:$A$52,))</f>
        <v>0</v>
      </c>
      <c r="C75">
        <f t="shared" ref="C75:C79" si="16">INDEX($I$2:$I$52,MATCH(A75,$A$2:$A$52,))</f>
        <v>0</v>
      </c>
      <c r="D75">
        <f t="shared" ref="D75:D79" si="17">INDEX($N$2:$N$52,MATCH(A75,$A$2:$A$52,))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INDEX(B2:B52,MATCH(DEPARTMENT,A2:A52,0))</f>
        <v>7670700</v>
      </c>
      <c r="C84" s="6">
        <f>INDEX(C2:C52,MATCH(DEPARTMENT,A2:A52))</f>
        <v>6947552.6699999999</v>
      </c>
    </row>
    <row r="85" spans="1:7" x14ac:dyDescent="0.3">
      <c r="A85" t="s">
        <v>74</v>
      </c>
      <c r="B85" s="6">
        <f>INDEX(G2:G52,MATCH(DEPARTMENT,A2:A52,0))</f>
        <v>7968300</v>
      </c>
      <c r="C85" s="6">
        <f>INDEX(H2:H52,MATCH(DEPARTMENT,A2:A52,0))</f>
        <v>7020609.3200000003</v>
      </c>
    </row>
    <row r="86" spans="1:7" x14ac:dyDescent="0.3">
      <c r="A86" t="s">
        <v>75</v>
      </c>
      <c r="B86" s="6">
        <f>INDEX(L2:L52,MATCH(DEPARTMENT,A2:A52,0))</f>
        <v>7759600</v>
      </c>
      <c r="C86" s="6">
        <f>INDEX(M2:M52,MATCH(DEPARTMENT,A2:A52,0))</f>
        <v>7497322.9100000001</v>
      </c>
    </row>
    <row r="87" spans="1:7" x14ac:dyDescent="0.3">
      <c r="B87" t="s">
        <v>19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01CA8FBF-A7B4-4A16-B0CA-2B0E3C7DCA88}">
      <formula1>$A$1:$A$52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metro_budget</vt:lpstr>
      <vt:lpstr>data_dictionary</vt:lpstr>
      <vt:lpstr>DEPARTMENT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Brittany Russell</cp:lastModifiedBy>
  <cp:revision/>
  <dcterms:created xsi:type="dcterms:W3CDTF">2020-02-26T17:00:38Z</dcterms:created>
  <dcterms:modified xsi:type="dcterms:W3CDTF">2025-05-22T18:04:47Z</dcterms:modified>
  <cp:category/>
  <cp:contentStatus/>
</cp:coreProperties>
</file>