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f82918af709dc/Documents/DA15/Excel/Lookup assignment/lookups-exercise-abbiigaill/"/>
    </mc:Choice>
  </mc:AlternateContent>
  <xr:revisionPtr revIDLastSave="437" documentId="8_{19ED61FC-0AAB-4DAC-83F6-00D6AC42053B}" xr6:coauthVersionLast="47" xr6:coauthVersionMax="47" xr10:uidLastSave="{C02475C1-AD22-4D16-B0B4-C5AF262422D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E58" i="1"/>
  <c r="E59" i="1"/>
  <c r="E60" i="1"/>
  <c r="E61" i="1"/>
  <c r="E56" i="1"/>
  <c r="B56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66" i="1"/>
  <c r="C67" i="1"/>
  <c r="C68" i="1"/>
  <c r="C69" i="1"/>
  <c r="C70" i="1"/>
  <c r="C65" i="1"/>
  <c r="C5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E8" i="1" s="1"/>
  <c r="D9" i="1"/>
  <c r="D10" i="1"/>
  <c r="D11" i="1"/>
  <c r="D12" i="1"/>
  <c r="D13" i="1"/>
  <c r="D14" i="1"/>
  <c r="D15" i="1"/>
  <c r="D16" i="1"/>
  <c r="E16" i="1" s="1"/>
  <c r="D17" i="1"/>
  <c r="D18" i="1"/>
  <c r="D19" i="1"/>
  <c r="D20" i="1"/>
  <c r="D21" i="1"/>
  <c r="D22" i="1"/>
  <c r="D23" i="1"/>
  <c r="D24" i="1"/>
  <c r="E24" i="1" s="1"/>
  <c r="D25" i="1"/>
  <c r="D26" i="1"/>
  <c r="E26" i="1" s="1"/>
  <c r="D27" i="1"/>
  <c r="D28" i="1"/>
  <c r="D29" i="1"/>
  <c r="D30" i="1"/>
  <c r="D31" i="1"/>
  <c r="D32" i="1"/>
  <c r="E32" i="1" s="1"/>
  <c r="D33" i="1"/>
  <c r="D34" i="1"/>
  <c r="E34" i="1" s="1"/>
  <c r="D35" i="1"/>
  <c r="D36" i="1"/>
  <c r="D37" i="1"/>
  <c r="D38" i="1"/>
  <c r="D39" i="1"/>
  <c r="D40" i="1"/>
  <c r="E40" i="1" s="1"/>
  <c r="D41" i="1"/>
  <c r="D42" i="1"/>
  <c r="E42" i="1" s="1"/>
  <c r="D43" i="1"/>
  <c r="D44" i="1"/>
  <c r="D45" i="1"/>
  <c r="D46" i="1"/>
  <c r="D47" i="1"/>
  <c r="D48" i="1"/>
  <c r="E48" i="1" s="1"/>
  <c r="D49" i="1"/>
  <c r="D50" i="1"/>
  <c r="E50" i="1" s="1"/>
  <c r="D51" i="1"/>
  <c r="D52" i="1"/>
  <c r="D2" i="1"/>
  <c r="E6" i="1"/>
  <c r="E22" i="1"/>
  <c r="E30" i="1"/>
  <c r="E38" i="1"/>
  <c r="E46" i="1"/>
  <c r="E4" i="1"/>
  <c r="E20" i="1"/>
  <c r="E28" i="1"/>
  <c r="E36" i="1"/>
  <c r="E44" i="1"/>
  <c r="E52" i="1"/>
  <c r="B57" i="1"/>
  <c r="B59" i="1"/>
  <c r="B60" i="1"/>
  <c r="B61" i="1"/>
  <c r="C86" i="1"/>
  <c r="C85" i="1"/>
  <c r="C84" i="1"/>
  <c r="B85" i="1"/>
  <c r="B8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E3" i="1"/>
  <c r="E2" i="1"/>
  <c r="E5" i="1"/>
  <c r="E7" i="1"/>
  <c r="E9" i="1"/>
  <c r="E17" i="1"/>
  <c r="E19" i="1"/>
  <c r="E21" i="1"/>
  <c r="E23" i="1"/>
  <c r="E25" i="1"/>
  <c r="E27" i="1"/>
  <c r="F27" i="1" s="1"/>
  <c r="E29" i="1"/>
  <c r="E31" i="1"/>
  <c r="E33" i="1"/>
  <c r="E35" i="1"/>
  <c r="F35" i="1" s="1"/>
  <c r="E37" i="1"/>
  <c r="E39" i="1"/>
  <c r="E41" i="1"/>
  <c r="E43" i="1"/>
  <c r="E45" i="1"/>
  <c r="E47" i="1"/>
  <c r="E49" i="1"/>
  <c r="E51" i="1"/>
  <c r="J3" i="1"/>
  <c r="J4" i="1"/>
  <c r="J5" i="1"/>
  <c r="J6" i="1"/>
  <c r="J7" i="1"/>
  <c r="J8" i="1"/>
  <c r="J9" i="1"/>
  <c r="J16" i="1"/>
  <c r="J17" i="1"/>
  <c r="J18" i="1"/>
  <c r="J19" i="1"/>
  <c r="J20" i="1"/>
  <c r="J21" i="1"/>
  <c r="J22" i="1"/>
  <c r="J23" i="1"/>
  <c r="J24" i="1"/>
  <c r="J25" i="1"/>
  <c r="J26" i="1"/>
  <c r="J27" i="1"/>
  <c r="K27" i="1" s="1"/>
  <c r="J28" i="1"/>
  <c r="J29" i="1"/>
  <c r="J30" i="1"/>
  <c r="J31" i="1"/>
  <c r="J32" i="1"/>
  <c r="J33" i="1"/>
  <c r="J34" i="1"/>
  <c r="J35" i="1"/>
  <c r="K35" i="1" s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N11" i="1"/>
  <c r="N12" i="1"/>
  <c r="N13" i="1"/>
  <c r="N14" i="1"/>
  <c r="N15" i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E18" i="1" l="1"/>
  <c r="B58" i="1"/>
  <c r="O15" i="1"/>
  <c r="O11" i="1"/>
  <c r="E11" i="1"/>
  <c r="F11" i="1" s="1"/>
  <c r="J14" i="1"/>
  <c r="J10" i="1"/>
  <c r="O13" i="1"/>
  <c r="E15" i="1"/>
  <c r="J12" i="1"/>
  <c r="O14" i="1"/>
  <c r="O12" i="1"/>
  <c r="O10" i="1"/>
  <c r="J15" i="1"/>
  <c r="J13" i="1"/>
  <c r="J11" i="1"/>
  <c r="K11" i="1" s="1"/>
  <c r="E13" i="1"/>
  <c r="E14" i="1"/>
  <c r="E12" i="1"/>
  <c r="E10" i="1"/>
  <c r="F12" i="1" l="1"/>
  <c r="F13" i="1"/>
  <c r="F15" i="1"/>
  <c r="F9" i="1"/>
  <c r="F29" i="1"/>
  <c r="F45" i="1"/>
  <c r="K7" i="1"/>
  <c r="K21" i="1"/>
  <c r="K31" i="1"/>
  <c r="F10" i="1"/>
  <c r="F14" i="1"/>
  <c r="K13" i="1"/>
  <c r="K12" i="1"/>
  <c r="F5" i="1"/>
  <c r="F17" i="1"/>
  <c r="F25" i="1"/>
  <c r="F33" i="1"/>
  <c r="F41" i="1"/>
  <c r="F49" i="1"/>
  <c r="K5" i="1"/>
  <c r="K9" i="1"/>
  <c r="K19" i="1"/>
  <c r="K23" i="1"/>
  <c r="K29" i="1"/>
  <c r="K33" i="1"/>
  <c r="K45" i="1"/>
  <c r="K2" i="1"/>
  <c r="K10" i="1"/>
  <c r="F3" i="1"/>
  <c r="K39" i="1"/>
  <c r="K47" i="1"/>
  <c r="F7" i="1"/>
  <c r="F23" i="1"/>
  <c r="F39" i="1"/>
  <c r="F47" i="1"/>
  <c r="F4" i="1"/>
  <c r="F8" i="1"/>
  <c r="F18" i="1"/>
  <c r="F22" i="1"/>
  <c r="F26" i="1"/>
  <c r="F30" i="1"/>
  <c r="F34" i="1"/>
  <c r="F38" i="1"/>
  <c r="F42" i="1"/>
  <c r="F46" i="1"/>
  <c r="F50" i="1"/>
  <c r="K4" i="1"/>
  <c r="K8" i="1"/>
  <c r="K18" i="1"/>
  <c r="K22" i="1"/>
  <c r="K26" i="1"/>
  <c r="K30" i="1"/>
  <c r="K34" i="1"/>
  <c r="K38" i="1"/>
  <c r="K42" i="1"/>
  <c r="K46" i="1"/>
  <c r="K50" i="1"/>
  <c r="K15" i="1"/>
  <c r="F21" i="1"/>
  <c r="F37" i="1"/>
  <c r="K3" i="1"/>
  <c r="K17" i="1"/>
  <c r="K25" i="1"/>
  <c r="K41" i="1"/>
  <c r="K49" i="1"/>
  <c r="K14" i="1"/>
  <c r="K37" i="1"/>
  <c r="K43" i="1"/>
  <c r="K51" i="1"/>
  <c r="F19" i="1"/>
  <c r="F31" i="1"/>
  <c r="F43" i="1"/>
  <c r="F51" i="1"/>
  <c r="F2" i="1"/>
  <c r="F6" i="1"/>
  <c r="F16" i="1"/>
  <c r="F20" i="1"/>
  <c r="F24" i="1"/>
  <c r="F28" i="1"/>
  <c r="F32" i="1"/>
  <c r="F36" i="1"/>
  <c r="F40" i="1"/>
  <c r="F44" i="1"/>
  <c r="F48" i="1"/>
  <c r="F52" i="1"/>
  <c r="K6" i="1"/>
  <c r="K16" i="1"/>
  <c r="K20" i="1"/>
  <c r="K24" i="1"/>
  <c r="K28" i="1"/>
  <c r="K32" i="1"/>
  <c r="K36" i="1"/>
  <c r="K40" i="1"/>
  <c r="K44" i="1"/>
  <c r="K48" i="1"/>
  <c r="K52" i="1"/>
</calcChain>
</file>

<file path=xl/sharedStrings.xml><?xml version="1.0" encoding="utf-8"?>
<sst xmlns="http://schemas.openxmlformats.org/spreadsheetml/2006/main" count="151" uniqueCount="92">
  <si>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</si>
  <si>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</si>
  <si>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</si>
  <si>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</si>
  <si>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</si>
  <si>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</si>
  <si>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</si>
  <si>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</si>
  <si>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</si>
  <si>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</si>
  <si>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</si>
  <si>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</si>
  <si>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</si>
  <si>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</si>
  <si>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</si>
  <si>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</si>
  <si>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</si>
  <si>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</si>
  <si>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</si>
  <si>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</si>
  <si>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</si>
  <si>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</si>
  <si>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</si>
  <si>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</si>
  <si>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</si>
  <si>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</si>
  <si>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</si>
  <si>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</si>
  <si>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</si>
  <si>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</si>
  <si>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</si>
  <si>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</si>
  <si>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</si>
  <si>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</si>
  <si>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</si>
  <si>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</si>
  <si>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</si>
  <si>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</si>
  <si>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</si>
  <si>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</si>
  <si>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</si>
  <si>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</si>
  <si>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</si>
  <si>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</si>
  <si>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</si>
  <si>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</si>
  <si>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</si>
  <si>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</si>
  <si>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</si>
  <si>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</si>
  <si>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</si>
  <si>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</si>
  <si>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</si>
  <si>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</si>
  <si>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</si>
  <si>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</si>
  <si>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</si>
  <si>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</si>
  <si>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</si>
  <si>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</si>
  <si>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</si>
  <si>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</si>
  <si>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</si>
  <si>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</si>
  <si>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</si>
  <si>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</si>
  <si>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</si>
  <si>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</si>
  <si>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</si>
  <si>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</si>
  <si>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</si>
  <si>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</si>
  <si>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</si>
  <si>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</si>
  <si>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</si>
  <si>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</si>
  <si>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</si>
  <si>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</si>
  <si>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</si>
  <si>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</si>
  <si>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</si>
  <si>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</si>
  <si>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</si>
  <si>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</si>
  <si>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</si>
  <si>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</si>
  <si>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</si>
  <si>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</si>
  <si>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</si>
  <si>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</si>
  <si>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Challenge Q7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</si>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</sst>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7670700</c:v>
                </c:pt>
                <c:pt idx="1">
                  <c:v>7968300</c:v>
                </c:pt>
                <c:pt idx="2">
                  <c:v>7759600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3-4D22-9023-2041758DDF9C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6947552.6699999999</c:v>
                </c:pt>
                <c:pt idx="1">
                  <c:v>7020609.3200000003</c:v>
                </c:pt>
                <c:pt idx="2">
                  <c:v>7497322.9100000001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C3-4D22-9023-2041758DD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634719"/>
        <c:axId val="1773635199"/>
      </c:barChart>
      <c:catAx>
        <c:axId val="177363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635199"/>
        <c:crosses val="autoZero"/>
        <c:auto val="1"/>
        <c:lblAlgn val="ctr"/>
        <c:lblOffset val="100"/>
        <c:noMultiLvlLbl val="0"/>
      </c:catAx>
      <c:valAx>
        <c:axId val="177363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63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61</xdr:row>
      <xdr:rowOff>140970</xdr:rowOff>
    </xdr:from>
    <xdr:to>
      <xdr:col>8</xdr:col>
      <xdr:colOff>746760</xdr:colOff>
      <xdr:row>76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1BB4E1-B5B7-44C8-FC77-260688A65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2" workbookViewId="0">
      <selection activeCell="B57" sqref="B5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IFERROR((C2-B2)," ")</f>
        <v>-15396420.870000005</v>
      </c>
      <c r="E2" s="5">
        <f>IFERROR(($D2/$B2)," ")</f>
        <v>-4.3170750765267295E-2</v>
      </c>
      <c r="F2">
        <f>IFERROR(RANK(E2, $E$2:$E$52,1)," -")</f>
        <v>14</v>
      </c>
      <c r="G2">
        <v>382685200</v>
      </c>
      <c r="H2">
        <v>346340810.81999999</v>
      </c>
      <c r="I2">
        <f>IFERROR((H2-G2)," ")</f>
        <v>-36344389.180000007</v>
      </c>
      <c r="J2" s="5">
        <f>IFERROR(($I2/$G2)," ")</f>
        <v>-9.4972027086493035E-2</v>
      </c>
      <c r="K2">
        <f>IFERROR(RANK(J2, $J$2:$J$52,1),"-")</f>
        <v>10</v>
      </c>
      <c r="L2">
        <v>376548600</v>
      </c>
      <c r="M2">
        <v>355279492.22999901</v>
      </c>
      <c r="N2">
        <f>$M2-$L2</f>
        <v>-21269107.770000994</v>
      </c>
      <c r="O2" s="5">
        <f>IFERROR(($N2/$L2)," ")</f>
        <v>-5.6484362894991494E-2</v>
      </c>
      <c r="P2">
        <f>IFERROR(RANK(O3,$O$3:$O$53,1), "-")</f>
        <v>36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IFERROR((C3-B3)," ")</f>
        <v>-7585.4099999999744</v>
      </c>
      <c r="E3" s="5">
        <f t="shared" ref="E3:E52" si="1">IFERROR(($D3/$B3)," ")</f>
        <v>-2.3069981751824741E-2</v>
      </c>
      <c r="F3">
        <f t="shared" ref="F3:F52" si="2">IFERROR(RANK(E3, $E$2:$E$52,1)," -")</f>
        <v>22</v>
      </c>
      <c r="G3">
        <v>334800</v>
      </c>
      <c r="H3">
        <v>312433.70999999897</v>
      </c>
      <c r="I3">
        <f t="shared" ref="I3:I52" si="3">IFERROR((H3-G3)," ")</f>
        <v>-22366.290000001027</v>
      </c>
      <c r="J3" s="5">
        <f t="shared" ref="J3:J52" si="4">IFERROR(($I3/$G3)," ")</f>
        <v>-6.6804928315415249E-2</v>
      </c>
      <c r="K3">
        <f t="shared" ref="K3:K52" si="5">IFERROR(RANK(J3, $J$2:$J$52,1),"-")</f>
        <v>14</v>
      </c>
      <c r="L3">
        <v>322700</v>
      </c>
      <c r="M3">
        <v>322263.03999999998</v>
      </c>
      <c r="N3">
        <f t="shared" ref="N3:N52" si="6">$M3-$L3</f>
        <v>-436.96000000002095</v>
      </c>
      <c r="O3" s="5">
        <f t="shared" ref="O3:O52" si="7">IFERROR(($N3/$L3)," ")</f>
        <v>-1.3540749922529313E-3</v>
      </c>
      <c r="P3">
        <f t="shared" ref="P3:P52" si="8">IFERROR(RANK(O4,$O$3:$O$53,1), "-")</f>
        <v>24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21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38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4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2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9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28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1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 xml:space="preserve"> </v>
      </c>
      <c r="F11" t="str">
        <f t="shared" si="2"/>
        <v xml:space="preserve"> -</v>
      </c>
      <c r="G11">
        <v>0</v>
      </c>
      <c r="H11">
        <v>0</v>
      </c>
      <c r="I11">
        <f t="shared" si="3"/>
        <v>0</v>
      </c>
      <c r="J11" s="5" t="str">
        <f t="shared" si="4"/>
        <v xml:space="preserve"> </v>
      </c>
      <c r="K11" t="str">
        <f t="shared" si="5"/>
        <v>-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10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26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18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27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42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11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12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45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20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41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25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40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34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13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 t="str">
        <f t="shared" si="8"/>
        <v>-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 xml:space="preserve"> </v>
      </c>
      <c r="F27" t="str">
        <f t="shared" si="2"/>
        <v xml:space="preserve"> -</v>
      </c>
      <c r="G27">
        <v>0</v>
      </c>
      <c r="H27">
        <v>0</v>
      </c>
      <c r="I27">
        <f t="shared" si="3"/>
        <v>0</v>
      </c>
      <c r="J27" s="5" t="str">
        <f t="shared" si="4"/>
        <v xml:space="preserve"> </v>
      </c>
      <c r="K27" t="str">
        <f t="shared" si="5"/>
        <v>-</v>
      </c>
      <c r="L27">
        <v>0</v>
      </c>
      <c r="M27">
        <v>0</v>
      </c>
      <c r="N27">
        <f t="shared" si="6"/>
        <v>0</v>
      </c>
      <c r="O27" s="5" t="str">
        <f t="shared" si="7"/>
        <v xml:space="preserve"> </v>
      </c>
      <c r="P27">
        <f t="shared" si="8"/>
        <v>7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43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35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19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22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33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23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 t="str">
        <f t="shared" si="8"/>
        <v>-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 xml:space="preserve"> </v>
      </c>
      <c r="F35" t="str">
        <f t="shared" si="2"/>
        <v xml:space="preserve"> -</v>
      </c>
      <c r="G35">
        <v>0</v>
      </c>
      <c r="H35">
        <v>0</v>
      </c>
      <c r="I35">
        <f t="shared" si="3"/>
        <v>0</v>
      </c>
      <c r="J35" s="5" t="str">
        <f t="shared" si="4"/>
        <v xml:space="preserve"> </v>
      </c>
      <c r="K35" t="str">
        <f t="shared" si="5"/>
        <v>-</v>
      </c>
      <c r="L35">
        <v>0</v>
      </c>
      <c r="M35">
        <v>0</v>
      </c>
      <c r="N35">
        <f t="shared" si="6"/>
        <v>0</v>
      </c>
      <c r="O35" s="5" t="str">
        <f t="shared" si="7"/>
        <v xml:space="preserve"> </v>
      </c>
      <c r="P35">
        <f t="shared" si="8"/>
        <v>5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8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39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16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30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29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46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17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44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31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15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37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 t="str">
        <f t="shared" si="8"/>
        <v>-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 xml:space="preserve"> </v>
      </c>
      <c r="P49">
        <f t="shared" si="8"/>
        <v>47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32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6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47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/>
      <c r="E55" s="1" t="s">
        <v>90</v>
      </c>
    </row>
    <row r="56" spans="1:16" x14ac:dyDescent="0.3">
      <c r="A56" t="s">
        <v>24</v>
      </c>
      <c r="B56">
        <f>VLOOKUP($A56,$A$1:$D$52,MATCH(B$55,$A$1:$P$1,0),FALSE)</f>
        <v>-36209.630000000005</v>
      </c>
      <c r="C56">
        <f>VLOOKUP($A56,$A$1:$I$52,9,FALSE)</f>
        <v>-27292.159999999974</v>
      </c>
      <c r="D56">
        <f>VLOOKUP($A56,$A$1:$N$52,14,FALSE)</f>
        <v>-9181.0800000000163</v>
      </c>
      <c r="E56">
        <f>VLOOKUP($A56,$A$1:$D$52,MATCH(B$55,$A$1:$P$1,0),FALSE)</f>
        <v>-36209.630000000005</v>
      </c>
      <c r="F56" t="s">
        <v>91</v>
      </c>
    </row>
    <row r="57" spans="1:16" x14ac:dyDescent="0.3">
      <c r="A57" t="s">
        <v>25</v>
      </c>
      <c r="B57">
        <f t="shared" ref="B57:B61" si="9">VLOOKUP($A57,$A$1:$D$52,4,FALSE)</f>
        <v>0</v>
      </c>
      <c r="C57">
        <f t="shared" ref="C57:C61" si="10">VLOOKUP($A57,$A$1:$I$52,9,FALSE)</f>
        <v>0</v>
      </c>
      <c r="D57">
        <f t="shared" ref="D57:D61" si="11">VLOOKUP($A57,$A$1:$N$52,14,FALSE)</f>
        <v>-311228.08999999997</v>
      </c>
      <c r="E57">
        <f t="shared" ref="E57:E61" si="12">VLOOKUP($A57,$A$1:$D$52,MATCH(B$55,$A$1:$P$1,0),FALSE)</f>
        <v>0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  <c r="E58">
        <f t="shared" si="12"/>
        <v>-149396.10000000987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  <c r="E59">
        <f t="shared" si="12"/>
        <v>-12230.810000000056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  <c r="E60">
        <f t="shared" si="12"/>
        <v>-4950.4699999999721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  <c r="E61">
        <f t="shared" si="12"/>
        <v>-184239.79000001028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_xlfn.XLOOKUP($A65,A2:A52,D2:D52,)</f>
        <v>-36209.630000000005</v>
      </c>
      <c r="C65">
        <f>_xlfn.XLOOKUP($A65,$A$2:$A$52,$I$2:$I$52)</f>
        <v>-27292.159999999974</v>
      </c>
      <c r="D65">
        <f>_xlfn.XLOOKUP($A65,$A$2:$A$52,$N$2:$N$52)</f>
        <v>-9181.0800000000163</v>
      </c>
    </row>
    <row r="66" spans="1:4" x14ac:dyDescent="0.3">
      <c r="A66" t="s">
        <v>25</v>
      </c>
      <c r="B66">
        <f t="shared" ref="B66:B70" si="13">_xlfn.XLOOKUP($A66,A3:A53,D3:D53,)</f>
        <v>0</v>
      </c>
      <c r="C66">
        <f t="shared" ref="C66:C70" si="14">_xlfn.XLOOKUP($A66,$A$2:$A$52,$I$2:$I$52)</f>
        <v>0</v>
      </c>
      <c r="D66">
        <f t="shared" ref="D66:D70" si="15">_xlfn.XLOOKUP($A66,$A$2:$A$52,$N$2:$N$52)</f>
        <v>-311228.08999999997</v>
      </c>
    </row>
    <row r="67" spans="1:4" x14ac:dyDescent="0.3">
      <c r="A67" t="s">
        <v>32</v>
      </c>
      <c r="B67">
        <f t="shared" si="13"/>
        <v>-149396.10000000987</v>
      </c>
      <c r="C67">
        <f t="shared" si="14"/>
        <v>-189254.06000000006</v>
      </c>
      <c r="D67">
        <f t="shared" si="15"/>
        <v>-374962.91000000015</v>
      </c>
    </row>
    <row r="68" spans="1:4" x14ac:dyDescent="0.3">
      <c r="A68" t="s">
        <v>38</v>
      </c>
      <c r="B68">
        <f t="shared" si="13"/>
        <v>-12230.810000000056</v>
      </c>
      <c r="C68">
        <f t="shared" si="14"/>
        <v>-45485.580000000075</v>
      </c>
      <c r="D68">
        <f t="shared" si="15"/>
        <v>-72.879999999888241</v>
      </c>
    </row>
    <row r="69" spans="1:4" x14ac:dyDescent="0.3">
      <c r="A69" t="s">
        <v>39</v>
      </c>
      <c r="B69">
        <f t="shared" si="13"/>
        <v>-4950.4699999999721</v>
      </c>
      <c r="C69">
        <f t="shared" si="14"/>
        <v>-8005.7900000010268</v>
      </c>
      <c r="D69">
        <f t="shared" si="15"/>
        <v>-1724.9000000000233</v>
      </c>
    </row>
    <row r="70" spans="1:4" x14ac:dyDescent="0.3">
      <c r="A70" t="s">
        <v>55</v>
      </c>
      <c r="B70">
        <f t="shared" si="13"/>
        <v>-184239.79000001028</v>
      </c>
      <c r="C70">
        <f t="shared" si="14"/>
        <v>-133456.33000001032</v>
      </c>
      <c r="D70">
        <f t="shared" si="15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INDEX(D2:D52,MATCH($A74,$A2:$A52,0))</f>
        <v>-36209.630000000005</v>
      </c>
      <c r="C74">
        <f>INDEX(I2:I52,MATCH($A74,A2:A52,0))</f>
        <v>-27292.159999999974</v>
      </c>
      <c r="D74">
        <f>INDEX(N2:N52,MATCH($A74,A2:A52,0))</f>
        <v>-9181.0800000000163</v>
      </c>
    </row>
    <row r="75" spans="1:4" x14ac:dyDescent="0.3">
      <c r="A75" t="s">
        <v>25</v>
      </c>
      <c r="B75">
        <f t="shared" ref="B75:B79" si="16">INDEX(D3:D53,MATCH($A75,$A3:$A53,0))</f>
        <v>0</v>
      </c>
      <c r="C75">
        <f t="shared" ref="C75:C79" si="17">INDEX(I3:I53,MATCH($A75,A3:A53,0))</f>
        <v>0</v>
      </c>
      <c r="D75">
        <f t="shared" ref="D75:D79" si="18">INDEX(N3:N53,MATCH($A75,A3:A53,0))</f>
        <v>-311228.08999999997</v>
      </c>
    </row>
    <row r="76" spans="1:4" x14ac:dyDescent="0.3">
      <c r="A76" t="s">
        <v>32</v>
      </c>
      <c r="B76">
        <f t="shared" si="16"/>
        <v>-149396.10000000987</v>
      </c>
      <c r="C76">
        <f t="shared" si="17"/>
        <v>-189254.06000000006</v>
      </c>
      <c r="D76">
        <f t="shared" si="18"/>
        <v>-374962.91000000015</v>
      </c>
    </row>
    <row r="77" spans="1:4" x14ac:dyDescent="0.3">
      <c r="A77" t="s">
        <v>38</v>
      </c>
      <c r="B77">
        <f t="shared" si="16"/>
        <v>-12230.810000000056</v>
      </c>
      <c r="C77">
        <f t="shared" si="17"/>
        <v>-45485.580000000075</v>
      </c>
      <c r="D77">
        <f t="shared" si="18"/>
        <v>-72.879999999888241</v>
      </c>
    </row>
    <row r="78" spans="1:4" x14ac:dyDescent="0.3">
      <c r="A78" t="s">
        <v>39</v>
      </c>
      <c r="B78">
        <f t="shared" si="16"/>
        <v>-4950.4699999999721</v>
      </c>
      <c r="C78">
        <f t="shared" si="17"/>
        <v>-8005.7900000010268</v>
      </c>
      <c r="D78">
        <f t="shared" si="18"/>
        <v>-1724.9000000000233</v>
      </c>
    </row>
    <row r="79" spans="1:4" x14ac:dyDescent="0.3">
      <c r="A79" t="s">
        <v>55</v>
      </c>
      <c r="B79">
        <f t="shared" si="16"/>
        <v>-184239.79000001028</v>
      </c>
      <c r="C79">
        <f t="shared" si="17"/>
        <v>-133456.33000001032</v>
      </c>
      <c r="D79">
        <f t="shared" si="18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INDEX(B2:B52,MATCH($B87,A2:A52,0))</f>
        <v>7670700</v>
      </c>
      <c r="C84" s="6">
        <f>INDEX(C2:C52,MATCH(B87,A2:A52,0))</f>
        <v>6947552.6699999999</v>
      </c>
    </row>
    <row r="85" spans="1:7" x14ac:dyDescent="0.3">
      <c r="A85" t="s">
        <v>74</v>
      </c>
      <c r="B85" s="6">
        <f>INDEX(G2:G52,MATCH($B87,A2:A52,0))</f>
        <v>7968300</v>
      </c>
      <c r="C85" s="6">
        <f>INDEX(H2:H52,MATCH(B87,A2:A52,0))</f>
        <v>7020609.3200000003</v>
      </c>
    </row>
    <row r="86" spans="1:7" x14ac:dyDescent="0.3">
      <c r="A86" t="s">
        <v>75</v>
      </c>
      <c r="B86" s="6">
        <f>INDEX(L2:L52,MATCH(B87,$A2:$A52,0))</f>
        <v>7759600</v>
      </c>
      <c r="C86" s="6">
        <f>INDEX(M2:M52,MATCH(B87,A2:A52,0))</f>
        <v>7497322.9100000001</v>
      </c>
    </row>
    <row r="87" spans="1:7" x14ac:dyDescent="0.3">
      <c r="B87" t="s">
        <v>19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/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promptTitle="Department" prompt="budget and actual_x000a_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" sqref="B87" xr:uid="{EE6C3A17-C133-41A1-B5D3-5C0809F273F5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C0083-9EB7-42A5-9A76-981488508E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Abby Spence</cp:lastModifiedBy>
  <cp:revision/>
  <dcterms:created xsi:type="dcterms:W3CDTF">2020-02-26T17:00:38Z</dcterms:created>
  <dcterms:modified xsi:type="dcterms:W3CDTF">2025-05-31T15:36:24Z</dcterms:modified>
  <cp:category/>
  <cp:contentStatus/>
</cp:coreProperties>
</file>