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f80f6beda4f4a6/Documents/Da-15/lookups-exercise-krithikkuppusamy/"/>
    </mc:Choice>
  </mc:AlternateContent>
  <xr:revisionPtr revIDLastSave="325" documentId="13_ncr:1_{5DF45C71-A7A3-41D2-9DA4-0CA3515D13C8}" xr6:coauthVersionLast="47" xr6:coauthVersionMax="47" xr10:uidLastSave="{048B6DB3-3901-4AAC-B77F-9672AAAADEF0}"/>
  <bookViews>
    <workbookView xWindow="-120" yWindow="-120" windowWidth="29040" windowHeight="157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6" i="1" l="1" a="1"/>
  <c r="C66" i="1" s="1"/>
  <c r="C67" i="1" a="1"/>
  <c r="C67" i="1"/>
  <c r="C68" i="1" a="1"/>
  <c r="C68" i="1"/>
  <c r="C69" i="1" a="1"/>
  <c r="C69" i="1" s="1"/>
  <c r="C70" i="1" a="1"/>
  <c r="C70" i="1" s="1"/>
  <c r="D66" i="1" a="1"/>
  <c r="D66" i="1" s="1"/>
  <c r="D67" i="1" a="1"/>
  <c r="D67" i="1" s="1"/>
  <c r="D68" i="1" a="1"/>
  <c r="D68" i="1"/>
  <c r="D69" i="1" a="1"/>
  <c r="D69" i="1"/>
  <c r="D70" i="1" a="1"/>
  <c r="D70" i="1"/>
  <c r="C65" i="1" a="1"/>
  <c r="C65" i="1"/>
  <c r="D65" i="1" a="1"/>
  <c r="D65" i="1"/>
  <c r="B66" i="1" a="1"/>
  <c r="B66" i="1"/>
  <c r="B67" i="1" a="1"/>
  <c r="B67" i="1" s="1"/>
  <c r="B68" i="1" a="1"/>
  <c r="B68" i="1"/>
  <c r="B69" i="1" a="1"/>
  <c r="B69" i="1"/>
  <c r="B70" i="1" a="1"/>
  <c r="B70" i="1"/>
  <c r="B65" i="1" a="1"/>
  <c r="B65" i="1" s="1"/>
  <c r="B85" i="1"/>
  <c r="C85" i="1"/>
  <c r="B86" i="1"/>
  <c r="C86" i="1"/>
  <c r="C84" i="1"/>
  <c r="B84" i="1"/>
  <c r="C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D74" i="1"/>
  <c r="B74" i="1"/>
  <c r="F2" i="1"/>
  <c r="F3" i="1"/>
  <c r="D57" i="1"/>
  <c r="D58" i="1"/>
  <c r="D59" i="1"/>
  <c r="D60" i="1"/>
  <c r="D61" i="1"/>
  <c r="C57" i="1"/>
  <c r="C58" i="1"/>
  <c r="C59" i="1"/>
  <c r="C60" i="1"/>
  <c r="C61" i="1"/>
  <c r="C56" i="1"/>
  <c r="D56" i="1"/>
  <c r="B57" i="1"/>
  <c r="B58" i="1"/>
  <c r="B59" i="1"/>
  <c r="B60" i="1"/>
  <c r="B61" i="1"/>
  <c r="B56" i="1"/>
  <c r="G93" i="1"/>
  <c r="G92" i="1"/>
  <c r="F93" i="1"/>
  <c r="F92" i="1"/>
  <c r="E93" i="1"/>
  <c r="E92" i="1"/>
  <c r="D93" i="1"/>
  <c r="D92" i="1"/>
  <c r="C93" i="1"/>
  <c r="C92" i="1"/>
  <c r="B93" i="1"/>
  <c r="B92" i="1"/>
  <c r="G100" i="1"/>
  <c r="G99" i="1"/>
  <c r="F100" i="1"/>
  <c r="F99" i="1"/>
  <c r="E100" i="1"/>
  <c r="E99" i="1"/>
  <c r="D100" i="1"/>
  <c r="D99" i="1"/>
  <c r="C100" i="1"/>
  <c r="C99" i="1"/>
  <c r="P35" i="1"/>
  <c r="F27" i="1"/>
  <c r="D3" i="1"/>
  <c r="E3" i="1" s="1"/>
  <c r="D4" i="1"/>
  <c r="E4" i="1" s="1"/>
  <c r="D5" i="1"/>
  <c r="E5" i="1" s="1"/>
  <c r="D6" i="1"/>
  <c r="E6" i="1" s="1"/>
  <c r="D7" i="1"/>
  <c r="D8" i="1"/>
  <c r="D9" i="1"/>
  <c r="D10" i="1"/>
  <c r="D11" i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D19" i="1"/>
  <c r="D20" i="1"/>
  <c r="D21" i="1"/>
  <c r="E21" i="1" s="1"/>
  <c r="D22" i="1"/>
  <c r="E22" i="1" s="1"/>
  <c r="D23" i="1"/>
  <c r="E23" i="1" s="1"/>
  <c r="D24" i="1"/>
  <c r="D25" i="1"/>
  <c r="D26" i="1"/>
  <c r="E26" i="1" s="1"/>
  <c r="D27" i="1"/>
  <c r="E27" i="1" s="1"/>
  <c r="D28" i="1"/>
  <c r="E28" i="1" s="1"/>
  <c r="D29" i="1"/>
  <c r="E29" i="1" s="1"/>
  <c r="D30" i="1"/>
  <c r="E30" i="1" s="1"/>
  <c r="D31" i="1"/>
  <c r="D32" i="1"/>
  <c r="D33" i="1"/>
  <c r="E33" i="1" s="1"/>
  <c r="D34" i="1"/>
  <c r="E34" i="1" s="1"/>
  <c r="D35" i="1"/>
  <c r="E35" i="1" s="1"/>
  <c r="F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D42" i="1"/>
  <c r="E42" i="1" s="1"/>
  <c r="D43" i="1"/>
  <c r="D44" i="1"/>
  <c r="D45" i="1"/>
  <c r="D46" i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O9" i="1"/>
  <c r="O10" i="1"/>
  <c r="O11" i="1"/>
  <c r="O12" i="1"/>
  <c r="O14" i="1"/>
  <c r="O21" i="1"/>
  <c r="O22" i="1"/>
  <c r="O23" i="1"/>
  <c r="O24" i="1"/>
  <c r="O25" i="1"/>
  <c r="O26" i="1"/>
  <c r="O33" i="1"/>
  <c r="O34" i="1"/>
  <c r="O35" i="1"/>
  <c r="O36" i="1"/>
  <c r="O38" i="1"/>
  <c r="O45" i="1"/>
  <c r="O46" i="1"/>
  <c r="O47" i="1"/>
  <c r="O48" i="1"/>
  <c r="O49" i="1"/>
  <c r="P49" i="1" s="1"/>
  <c r="O50" i="1"/>
  <c r="J6" i="1"/>
  <c r="J7" i="1"/>
  <c r="J8" i="1"/>
  <c r="J9" i="1"/>
  <c r="J11" i="1"/>
  <c r="K11" i="1" s="1"/>
  <c r="J18" i="1"/>
  <c r="J19" i="1"/>
  <c r="J20" i="1"/>
  <c r="J21" i="1"/>
  <c r="J22" i="1"/>
  <c r="J23" i="1"/>
  <c r="J31" i="1"/>
  <c r="J32" i="1"/>
  <c r="J33" i="1"/>
  <c r="J35" i="1"/>
  <c r="K35" i="1" s="1"/>
  <c r="J42" i="1"/>
  <c r="J43" i="1"/>
  <c r="J44" i="1"/>
  <c r="J45" i="1"/>
  <c r="J46" i="1"/>
  <c r="J47" i="1"/>
  <c r="E7" i="1"/>
  <c r="E8" i="1"/>
  <c r="E9" i="1"/>
  <c r="E10" i="1"/>
  <c r="E19" i="1"/>
  <c r="E20" i="1"/>
  <c r="E31" i="1"/>
  <c r="E32" i="1"/>
  <c r="E43" i="1"/>
  <c r="E44" i="1"/>
  <c r="E45" i="1"/>
  <c r="E46" i="1"/>
  <c r="E2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N10" i="1"/>
  <c r="N11" i="1"/>
  <c r="N12" i="1"/>
  <c r="N13" i="1"/>
  <c r="O13" i="1" s="1"/>
  <c r="N14" i="1"/>
  <c r="N15" i="1"/>
  <c r="O15" i="1" s="1"/>
  <c r="N16" i="1"/>
  <c r="O16" i="1" s="1"/>
  <c r="N17" i="1"/>
  <c r="O17" i="1" s="1"/>
  <c r="N18" i="1"/>
  <c r="N19" i="1"/>
  <c r="O19" i="1" s="1"/>
  <c r="N20" i="1"/>
  <c r="O20" i="1" s="1"/>
  <c r="N21" i="1"/>
  <c r="N22" i="1"/>
  <c r="N23" i="1"/>
  <c r="N24" i="1"/>
  <c r="N25" i="1"/>
  <c r="N26" i="1"/>
  <c r="N27" i="1"/>
  <c r="O27" i="1" s="1"/>
  <c r="P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N34" i="1"/>
  <c r="N35" i="1"/>
  <c r="N36" i="1"/>
  <c r="N37" i="1"/>
  <c r="O37" i="1" s="1"/>
  <c r="N38" i="1"/>
  <c r="N39" i="1"/>
  <c r="O39" i="1" s="1"/>
  <c r="N40" i="1"/>
  <c r="O40" i="1" s="1"/>
  <c r="N41" i="1"/>
  <c r="N42" i="1"/>
  <c r="O42" i="1" s="1"/>
  <c r="N43" i="1"/>
  <c r="O43" i="1" s="1"/>
  <c r="N44" i="1"/>
  <c r="O44" i="1" s="1"/>
  <c r="N45" i="1"/>
  <c r="N46" i="1"/>
  <c r="N47" i="1"/>
  <c r="N48" i="1"/>
  <c r="N49" i="1"/>
  <c r="N50" i="1"/>
  <c r="N51" i="1"/>
  <c r="O51" i="1" s="1"/>
  <c r="N52" i="1"/>
  <c r="O52" i="1" s="1"/>
  <c r="N2" i="1"/>
  <c r="O2" i="1" s="1"/>
  <c r="I3" i="1"/>
  <c r="J3" i="1" s="1"/>
  <c r="I4" i="1"/>
  <c r="J4" i="1" s="1"/>
  <c r="I5" i="1"/>
  <c r="J5" i="1" s="1"/>
  <c r="I6" i="1"/>
  <c r="I7" i="1"/>
  <c r="I8" i="1"/>
  <c r="I9" i="1"/>
  <c r="I10" i="1"/>
  <c r="I11" i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I19" i="1"/>
  <c r="I20" i="1"/>
  <c r="I21" i="1"/>
  <c r="I22" i="1"/>
  <c r="I23" i="1"/>
  <c r="I24" i="1"/>
  <c r="I25" i="1"/>
  <c r="I26" i="1"/>
  <c r="J26" i="1" s="1"/>
  <c r="I27" i="1"/>
  <c r="J27" i="1" s="1"/>
  <c r="K27" i="1" s="1"/>
  <c r="I28" i="1"/>
  <c r="J28" i="1" s="1"/>
  <c r="I29" i="1"/>
  <c r="J29" i="1" s="1"/>
  <c r="I30" i="1"/>
  <c r="J30" i="1" s="1"/>
  <c r="I31" i="1"/>
  <c r="I32" i="1"/>
  <c r="I33" i="1"/>
  <c r="I34" i="1"/>
  <c r="J34" i="1" s="1"/>
  <c r="I35" i="1"/>
  <c r="I36" i="1"/>
  <c r="J36" i="1" s="1"/>
  <c r="I37" i="1"/>
  <c r="J37" i="1" s="1"/>
  <c r="I38" i="1"/>
  <c r="J38" i="1" s="1"/>
  <c r="I39" i="1"/>
  <c r="J39" i="1" s="1"/>
  <c r="I40" i="1"/>
  <c r="J40" i="1" s="1"/>
  <c r="I41" i="1"/>
  <c r="I42" i="1"/>
  <c r="I43" i="1"/>
  <c r="I44" i="1"/>
  <c r="I45" i="1"/>
  <c r="I46" i="1"/>
  <c r="I47" i="1"/>
  <c r="I48" i="1"/>
  <c r="J48" i="1" s="1"/>
  <c r="I49" i="1"/>
  <c r="J49" i="1" s="1"/>
  <c r="I50" i="1"/>
  <c r="J50" i="1" s="1"/>
  <c r="I51" i="1"/>
  <c r="J51" i="1" s="1"/>
  <c r="I52" i="1"/>
  <c r="J52" i="1" s="1"/>
  <c r="I2" i="1"/>
  <c r="J2" i="1" s="1"/>
  <c r="G91" i="1" l="1"/>
  <c r="F91" i="1"/>
  <c r="B91" i="1"/>
  <c r="E98" i="1"/>
  <c r="D98" i="1"/>
  <c r="C91" i="1"/>
  <c r="F98" i="1"/>
  <c r="D91" i="1"/>
  <c r="G98" i="1"/>
  <c r="E91" i="1"/>
  <c r="P31" i="1"/>
  <c r="P42" i="1"/>
  <c r="P30" i="1"/>
  <c r="O18" i="1"/>
  <c r="P12" i="1" s="1"/>
  <c r="P11" i="1"/>
  <c r="P2" i="1"/>
  <c r="P45" i="1"/>
  <c r="P8" i="1"/>
  <c r="O41" i="1"/>
  <c r="P41" i="1" s="1"/>
  <c r="P29" i="1"/>
  <c r="P17" i="1"/>
  <c r="P5" i="1"/>
  <c r="J25" i="1"/>
  <c r="K25" i="1" s="1"/>
  <c r="P34" i="1"/>
  <c r="F17" i="1"/>
  <c r="F38" i="1"/>
  <c r="P43" i="1"/>
  <c r="P37" i="1"/>
  <c r="P13" i="1"/>
  <c r="P50" i="1"/>
  <c r="P10" i="1"/>
  <c r="K22" i="1"/>
  <c r="P9" i="1"/>
  <c r="P23" i="1"/>
  <c r="P47" i="1"/>
  <c r="P22" i="1"/>
  <c r="K30" i="1"/>
  <c r="P46" i="1"/>
  <c r="P44" i="1"/>
  <c r="P32" i="1"/>
  <c r="P20" i="1"/>
  <c r="F15" i="1"/>
  <c r="P28" i="1"/>
  <c r="P26" i="1"/>
  <c r="P25" i="1"/>
  <c r="P24" i="1"/>
  <c r="K32" i="1"/>
  <c r="J10" i="1"/>
  <c r="K8" i="1" s="1"/>
  <c r="K9" i="1"/>
  <c r="P4" i="1"/>
  <c r="P15" i="1"/>
  <c r="P51" i="1"/>
  <c r="P3" i="1"/>
  <c r="P48" i="1"/>
  <c r="J41" i="1"/>
  <c r="P36" i="1"/>
  <c r="P14" i="1"/>
  <c r="F43" i="1"/>
  <c r="J24" i="1"/>
  <c r="E18" i="1"/>
  <c r="E41" i="1"/>
  <c r="E25" i="1"/>
  <c r="E24" i="1"/>
  <c r="E11" i="1"/>
  <c r="F11" i="1" s="1"/>
  <c r="K44" i="1" l="1"/>
  <c r="K4" i="1"/>
  <c r="F51" i="1"/>
  <c r="K28" i="1"/>
  <c r="F12" i="1"/>
  <c r="K20" i="1"/>
  <c r="K49" i="1"/>
  <c r="F41" i="1"/>
  <c r="F22" i="1"/>
  <c r="F36" i="1"/>
  <c r="F30" i="1"/>
  <c r="K15" i="1"/>
  <c r="K41" i="1"/>
  <c r="F48" i="1"/>
  <c r="K5" i="1"/>
  <c r="F49" i="1"/>
  <c r="K38" i="1"/>
  <c r="K39" i="1"/>
  <c r="K47" i="1"/>
  <c r="K29" i="1"/>
  <c r="K34" i="1"/>
  <c r="F29" i="1"/>
  <c r="K50" i="1"/>
  <c r="K17" i="1"/>
  <c r="K24" i="1"/>
  <c r="F19" i="1"/>
  <c r="F21" i="1"/>
  <c r="K40" i="1"/>
  <c r="K31" i="1"/>
  <c r="K12" i="1"/>
  <c r="F16" i="1"/>
  <c r="P33" i="1"/>
  <c r="F52" i="1"/>
  <c r="P52" i="1"/>
  <c r="F31" i="1"/>
  <c r="F33" i="1"/>
  <c r="K16" i="1"/>
  <c r="P39" i="1"/>
  <c r="F23" i="1"/>
  <c r="F20" i="1"/>
  <c r="P21" i="1"/>
  <c r="F40" i="1"/>
  <c r="K6" i="1"/>
  <c r="F28" i="1"/>
  <c r="K13" i="1"/>
  <c r="P6" i="1"/>
  <c r="F37" i="1"/>
  <c r="F9" i="1"/>
  <c r="F42" i="1"/>
  <c r="F46" i="1"/>
  <c r="F14" i="1"/>
  <c r="F6" i="1"/>
  <c r="F24" i="1"/>
  <c r="K37" i="1"/>
  <c r="F25" i="1"/>
  <c r="K46" i="1"/>
  <c r="F13" i="1"/>
  <c r="K14" i="1"/>
  <c r="K52" i="1"/>
  <c r="F44" i="1"/>
  <c r="F39" i="1"/>
  <c r="K26" i="1"/>
  <c r="K42" i="1"/>
  <c r="F18" i="1"/>
  <c r="F34" i="1"/>
  <c r="F10" i="1"/>
  <c r="K18" i="1"/>
  <c r="K10" i="1"/>
  <c r="K51" i="1"/>
  <c r="F7" i="1"/>
  <c r="K2" i="1"/>
  <c r="K21" i="1"/>
  <c r="F5" i="1"/>
  <c r="K7" i="1"/>
  <c r="K23" i="1"/>
  <c r="F47" i="1"/>
  <c r="K33" i="1"/>
  <c r="F26" i="1"/>
  <c r="K36" i="1"/>
  <c r="F4" i="1"/>
  <c r="P18" i="1"/>
  <c r="F32" i="1"/>
  <c r="K3" i="1"/>
  <c r="K45" i="1"/>
  <c r="P16" i="1"/>
  <c r="P38" i="1"/>
  <c r="F8" i="1"/>
  <c r="P40" i="1"/>
  <c r="K19" i="1"/>
  <c r="F50" i="1"/>
  <c r="K48" i="1"/>
  <c r="F45" i="1"/>
  <c r="P7" i="1"/>
  <c r="B100" i="1" s="1"/>
  <c r="P19" i="1"/>
  <c r="K43" i="1"/>
  <c r="C98" i="1" l="1"/>
  <c r="B98" i="1"/>
  <c r="B9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<sst xmlns="http://schemas.openxmlformats.org/spreadsheetml/2006/main" count="151" uniqueCount="90">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</sst>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" fontId="0" fillId="0" borderId="0" xfId="0" applyNumberFormat="1"/>
    <xf numFmtId="1" fontId="16" fillId="0" borderId="0" xfId="0" applyNumberFormat="1" applyFont="1"/>
    <xf numFmtId="1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</a:t>
            </a:r>
            <a:r>
              <a:rPr lang="en-US" baseline="0"/>
              <a:t> vs Actual by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Budget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metro_budget!$A$91:$A$93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2451000</c:v>
                </c:pt>
                <c:pt idx="1">
                  <c:v>2440700</c:v>
                </c:pt>
                <c:pt idx="2">
                  <c:v>2321600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F3-44D4-A616-64772EEB560C}"/>
            </c:ext>
          </c:extLst>
        </c:ser>
        <c:ser>
          <c:idx val="1"/>
          <c:order val="1"/>
          <c:tx>
            <c:v>Actual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metro_budget!$A$91:$A$93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2254684.7999999998</c:v>
                </c:pt>
                <c:pt idx="1">
                  <c:v>2204672.88</c:v>
                </c:pt>
                <c:pt idx="2">
                  <c:v>2056835.26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F3-44D4-A616-64772EEB56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424611776"/>
        <c:axId val="424612256"/>
      </c:barChart>
      <c:catAx>
        <c:axId val="424611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4612256"/>
        <c:crosses val="autoZero"/>
        <c:auto val="1"/>
        <c:lblAlgn val="ctr"/>
        <c:lblOffset val="100"/>
        <c:noMultiLvlLbl val="0"/>
      </c:catAx>
      <c:valAx>
        <c:axId val="42461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117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71</xdr:row>
      <xdr:rowOff>38100</xdr:rowOff>
    </xdr:from>
    <xdr:to>
      <xdr:col>8</xdr:col>
      <xdr:colOff>923925</xdr:colOff>
      <xdr:row>86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311E0B-FDED-B693-4AB8-5F6E2C034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1" workbookViewId="0">
      <selection activeCell="K56" sqref="K56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style="9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9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IFERROR((D2/B2),"")</f>
        <v>-4.3170750765267295E-2</v>
      </c>
      <c r="F2" s="9">
        <f>IFERROR(RANK(E2,$E$2:$E$52,1),"")</f>
        <v>14</v>
      </c>
      <c r="G2">
        <v>382685200</v>
      </c>
      <c r="H2">
        <v>346340810.81999999</v>
      </c>
      <c r="I2">
        <f>H2-G2</f>
        <v>-36344389.180000007</v>
      </c>
      <c r="J2" s="5">
        <f>IFERROR((I2/G2),"")</f>
        <v>-9.4972027086493035E-2</v>
      </c>
      <c r="K2">
        <f>IFERROR(RANK(J2,$J$2:$J$52,1),"")</f>
        <v>10</v>
      </c>
      <c r="L2">
        <v>376548600</v>
      </c>
      <c r="M2">
        <v>355279492.22999901</v>
      </c>
      <c r="N2">
        <f>M2-L2</f>
        <v>-21269107.770000994</v>
      </c>
      <c r="O2" s="5">
        <f>IFERROR((N2/L2),"")</f>
        <v>-5.6484362894991494E-2</v>
      </c>
      <c r="P2">
        <f>IFERROR(RANK(O2,$O$2:$O$52,1),"")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IFERROR((D3/B3),"")</f>
        <v>-2.3069981751824741E-2</v>
      </c>
      <c r="F3" s="9">
        <f t="shared" ref="F3:F52" si="2">IFERROR(RANK(E3,$E$2:$E$52,1),"")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IFERROR((I3/G3),"")</f>
        <v>-6.6804928315415249E-2</v>
      </c>
      <c r="K3">
        <f t="shared" ref="K3:K52" si="5">IFERROR(RANK(J3,$J$2:$J$52,1),"")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IFERROR((N3/L3),"")</f>
        <v>-1.3540749922529313E-3</v>
      </c>
      <c r="P3">
        <f t="shared" ref="P3:P52" si="8">IFERROR(RANK(O3,$O$2:$O$52,1),"")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 s="9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 s="9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 s="9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 s="9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 s="9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 s="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 s="9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1"/>
        <v/>
      </c>
      <c r="F11" s="9" t="str">
        <f t="shared" si="2"/>
        <v/>
      </c>
      <c r="G11">
        <v>0</v>
      </c>
      <c r="H11">
        <v>0</v>
      </c>
      <c r="I11">
        <f t="shared" si="3"/>
        <v>0</v>
      </c>
      <c r="J11" s="5" t="str">
        <f t="shared" si="4"/>
        <v/>
      </c>
      <c r="K11" t="str">
        <f t="shared" si="5"/>
        <v/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 s="9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 s="9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 s="9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 s="9">
        <f t="shared" si="2"/>
        <v>48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 s="9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 s="9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 s="9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 s="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 s="9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 s="9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 s="9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 s="9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 s="9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 s="9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 s="9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/>
      </c>
      <c r="F27" s="9" t="str">
        <f t="shared" si="2"/>
        <v/>
      </c>
      <c r="G27">
        <v>0</v>
      </c>
      <c r="H27">
        <v>0</v>
      </c>
      <c r="I27">
        <f t="shared" si="3"/>
        <v>0</v>
      </c>
      <c r="J27" s="5" t="str">
        <f t="shared" si="4"/>
        <v/>
      </c>
      <c r="K27" t="str">
        <f t="shared" si="5"/>
        <v/>
      </c>
      <c r="L27">
        <v>0</v>
      </c>
      <c r="M27">
        <v>0</v>
      </c>
      <c r="N27">
        <f t="shared" si="6"/>
        <v>0</v>
      </c>
      <c r="O27" s="5" t="str">
        <f t="shared" si="7"/>
        <v/>
      </c>
      <c r="P27" t="str">
        <f t="shared" si="8"/>
        <v/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 s="9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 s="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 s="9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 s="9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 s="9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 s="9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 s="9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/>
      </c>
      <c r="F35" s="9" t="str">
        <f t="shared" si="2"/>
        <v/>
      </c>
      <c r="G35">
        <v>0</v>
      </c>
      <c r="H35">
        <v>0</v>
      </c>
      <c r="I35">
        <f t="shared" si="3"/>
        <v>0</v>
      </c>
      <c r="J35" s="5" t="str">
        <f t="shared" si="4"/>
        <v/>
      </c>
      <c r="K35" t="str">
        <f t="shared" si="5"/>
        <v/>
      </c>
      <c r="L35">
        <v>0</v>
      </c>
      <c r="M35">
        <v>0</v>
      </c>
      <c r="N35">
        <f t="shared" si="6"/>
        <v>0</v>
      </c>
      <c r="O35" s="5" t="str">
        <f t="shared" si="7"/>
        <v/>
      </c>
      <c r="P35" t="str">
        <f t="shared" si="8"/>
        <v/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 s="9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 s="9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 s="9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 s="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 s="9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 s="9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 s="9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 s="9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 s="9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 s="9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 s="9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 s="9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 s="9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 s="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 t="str">
        <f t="shared" si="7"/>
        <v/>
      </c>
      <c r="P49" t="str">
        <f t="shared" si="8"/>
        <v/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 s="9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 s="9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 s="9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VLOOKUP($A56,$A$2:$P$52,MATCH(B$55,$A$1:$P$1,0),FALSE)</f>
        <v>-36209.630000000005</v>
      </c>
      <c r="C56">
        <f t="shared" ref="C56:D61" si="9">VLOOKUP($A56,$A$2:$P$52,MATCH(C$55,$A$1:$P$1,0),FALSE)</f>
        <v>-27292.159999999974</v>
      </c>
      <c r="D56">
        <f t="shared" si="9"/>
        <v>-9181.0800000000163</v>
      </c>
      <c r="G56" s="9"/>
      <c r="H56" s="9"/>
    </row>
    <row r="57" spans="1:16" x14ac:dyDescent="0.25">
      <c r="A57" t="s">
        <v>25</v>
      </c>
      <c r="B57">
        <f t="shared" ref="B57:B61" si="10">VLOOKUP($A57,$A$2:$P$52,MATCH(B$55,$A$1:$P$1,0),FALSE)</f>
        <v>0</v>
      </c>
      <c r="C57">
        <f t="shared" si="9"/>
        <v>0</v>
      </c>
      <c r="D57">
        <f t="shared" si="9"/>
        <v>-311228.08999999997</v>
      </c>
      <c r="G57" s="9"/>
    </row>
    <row r="58" spans="1:16" x14ac:dyDescent="0.25">
      <c r="A58" t="s">
        <v>32</v>
      </c>
      <c r="B58">
        <f t="shared" si="10"/>
        <v>-149396.10000000987</v>
      </c>
      <c r="C58">
        <f t="shared" si="9"/>
        <v>-189254.06000000006</v>
      </c>
      <c r="D58">
        <f t="shared" si="9"/>
        <v>-374962.91000000015</v>
      </c>
      <c r="G58" s="9"/>
    </row>
    <row r="59" spans="1:16" x14ac:dyDescent="0.25">
      <c r="A59" t="s">
        <v>38</v>
      </c>
      <c r="B59">
        <f t="shared" si="10"/>
        <v>-12230.810000000056</v>
      </c>
      <c r="C59">
        <f t="shared" si="9"/>
        <v>-45485.580000000075</v>
      </c>
      <c r="D59">
        <f t="shared" si="9"/>
        <v>-72.879999999888241</v>
      </c>
      <c r="G59" s="9"/>
    </row>
    <row r="60" spans="1:16" x14ac:dyDescent="0.25">
      <c r="A60" t="s">
        <v>39</v>
      </c>
      <c r="B60">
        <f t="shared" si="10"/>
        <v>-4950.4699999999721</v>
      </c>
      <c r="C60">
        <f t="shared" si="9"/>
        <v>-8005.7900000010268</v>
      </c>
      <c r="D60">
        <f t="shared" si="9"/>
        <v>-1724.9000000000233</v>
      </c>
      <c r="G60" s="9"/>
    </row>
    <row r="61" spans="1:16" x14ac:dyDescent="0.25">
      <c r="A61" t="s">
        <v>55</v>
      </c>
      <c r="B61">
        <f t="shared" si="10"/>
        <v>-184239.79000001028</v>
      </c>
      <c r="C61">
        <f t="shared" si="9"/>
        <v>-133456.33000001032</v>
      </c>
      <c r="D61">
        <f t="shared" si="9"/>
        <v>-82077.349999999627</v>
      </c>
      <c r="G61" s="9"/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8" x14ac:dyDescent="0.25">
      <c r="A65" t="s">
        <v>24</v>
      </c>
      <c r="B65" cm="1">
        <f t="array" ref="B65">_xlfn.XLOOKUP($A65,$A$1:$A$52,INDEX($A$1:$P$52,,MATCH(B$64,$A$1:$P$1,0)))</f>
        <v>-36209.630000000005</v>
      </c>
      <c r="C65" cm="1">
        <f t="array" ref="C65">_xlfn.XLOOKUP($A65,$A$1:$A$52,INDEX($A$1:$P$52,,MATCH(C$64,$A$1:$P$1,0)))</f>
        <v>-27292.159999999974</v>
      </c>
      <c r="D65" cm="1">
        <f t="array" ref="D65">_xlfn.XLOOKUP($A65,$A$1:$A$52,INDEX($A$1:$P$52,,MATCH(D$64,$A$1:$P$1,0)))</f>
        <v>-9181.0800000000163</v>
      </c>
      <c r="G65" s="9"/>
      <c r="H65" s="9"/>
    </row>
    <row r="66" spans="1:8" x14ac:dyDescent="0.25">
      <c r="A66" t="s">
        <v>25</v>
      </c>
      <c r="B66" cm="1">
        <f t="array" ref="B66">_xlfn.XLOOKUP($A66,$A$1:$A$52,INDEX($A$1:$P$52,,MATCH(B$64,$A$1:$P$1,0)))</f>
        <v>0</v>
      </c>
      <c r="C66" cm="1">
        <f t="array" ref="C66">_xlfn.XLOOKUP($A66,$A$1:$A$52,INDEX($A$1:$P$52,,MATCH(C$64,$A$1:$P$1,0)))</f>
        <v>0</v>
      </c>
      <c r="D66" cm="1">
        <f t="array" ref="D66">_xlfn.XLOOKUP($A66,$A$1:$A$52,INDEX($A$1:$P$52,,MATCH(D$64,$A$1:$P$1,0)))</f>
        <v>-311228.08999999997</v>
      </c>
      <c r="G66" s="9"/>
      <c r="H66" s="9"/>
    </row>
    <row r="67" spans="1:8" x14ac:dyDescent="0.25">
      <c r="A67" t="s">
        <v>32</v>
      </c>
      <c r="B67" cm="1">
        <f t="array" ref="B67">_xlfn.XLOOKUP($A67,$A$1:$A$52,INDEX($A$1:$P$52,,MATCH(B$64,$A$1:$P$1,0)))</f>
        <v>-149396.10000000987</v>
      </c>
      <c r="C67" cm="1">
        <f t="array" ref="C67">_xlfn.XLOOKUP($A67,$A$1:$A$52,INDEX($A$1:$P$52,,MATCH(C$64,$A$1:$P$1,0)))</f>
        <v>-189254.06000000006</v>
      </c>
      <c r="D67" cm="1">
        <f t="array" ref="D67">_xlfn.XLOOKUP($A67,$A$1:$A$52,INDEX($A$1:$P$52,,MATCH(D$64,$A$1:$P$1,0)))</f>
        <v>-374962.91000000015</v>
      </c>
      <c r="G67" s="9"/>
      <c r="H67" s="9"/>
    </row>
    <row r="68" spans="1:8" x14ac:dyDescent="0.25">
      <c r="A68" t="s">
        <v>38</v>
      </c>
      <c r="B68" cm="1">
        <f t="array" ref="B68">_xlfn.XLOOKUP($A68,$A$1:$A$52,INDEX($A$1:$P$52,,MATCH(B$64,$A$1:$P$1,0)))</f>
        <v>-12230.810000000056</v>
      </c>
      <c r="C68" cm="1">
        <f t="array" ref="C68">_xlfn.XLOOKUP($A68,$A$1:$A$52,INDEX($A$1:$P$52,,MATCH(C$64,$A$1:$P$1,0)))</f>
        <v>-45485.580000000075</v>
      </c>
      <c r="D68" cm="1">
        <f t="array" ref="D68">_xlfn.XLOOKUP($A68,$A$1:$A$52,INDEX($A$1:$P$52,,MATCH(D$64,$A$1:$P$1,0)))</f>
        <v>-72.879999999888241</v>
      </c>
      <c r="G68" s="9"/>
      <c r="H68" s="9"/>
    </row>
    <row r="69" spans="1:8" x14ac:dyDescent="0.25">
      <c r="A69" t="s">
        <v>39</v>
      </c>
      <c r="B69" cm="1">
        <f t="array" ref="B69">_xlfn.XLOOKUP($A69,$A$1:$A$52,INDEX($A$1:$P$52,,MATCH(B$64,$A$1:$P$1,0)))</f>
        <v>-4950.4699999999721</v>
      </c>
      <c r="C69" cm="1">
        <f t="array" ref="C69">_xlfn.XLOOKUP($A69,$A$1:$A$52,INDEX($A$1:$P$52,,MATCH(C$64,$A$1:$P$1,0)))</f>
        <v>-8005.7900000010268</v>
      </c>
      <c r="D69" cm="1">
        <f t="array" ref="D69">_xlfn.XLOOKUP($A69,$A$1:$A$52,INDEX($A$1:$P$52,,MATCH(D$64,$A$1:$P$1,0)))</f>
        <v>-1724.9000000000233</v>
      </c>
      <c r="G69" s="9"/>
      <c r="H69" s="9"/>
    </row>
    <row r="70" spans="1:8" x14ac:dyDescent="0.25">
      <c r="A70" t="s">
        <v>55</v>
      </c>
      <c r="B70" cm="1">
        <f t="array" ref="B70">_xlfn.XLOOKUP($A70,$A$1:$A$52,INDEX($A$1:$P$52,,MATCH(B$64,$A$1:$P$1,0)))</f>
        <v>-184239.79000001028</v>
      </c>
      <c r="C70" cm="1">
        <f t="array" ref="C70">_xlfn.XLOOKUP($A70,$A$1:$A$52,INDEX($A$1:$P$52,,MATCH(C$64,$A$1:$P$1,0)))</f>
        <v>-133456.33000001032</v>
      </c>
      <c r="D70" cm="1">
        <f t="array" ref="D70">_xlfn.XLOOKUP($A70,$A$1:$A$52,INDEX($A$1:$P$52,,MATCH(D$64,$A$1:$P$1,0)))</f>
        <v>-82077.349999999627</v>
      </c>
      <c r="G70" s="9"/>
      <c r="H70" s="9"/>
    </row>
    <row r="72" spans="1:8" x14ac:dyDescent="0.25">
      <c r="A72" s="7" t="s">
        <v>69</v>
      </c>
    </row>
    <row r="73" spans="1:8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8" x14ac:dyDescent="0.25">
      <c r="A74" t="s">
        <v>24</v>
      </c>
      <c r="B74">
        <f>INDEX($A$2:$P$52,MATCH($A74,$A$2:$A$52,0),MATCH(B$73,$A$1:$P$1,0))</f>
        <v>-36209.630000000005</v>
      </c>
      <c r="C74">
        <f>INDEX($A$2:$P$52,MATCH($A74,$A$2:$A$52,0),MATCH(C$73,$A$1:$P$1,0))</f>
        <v>-27292.159999999974</v>
      </c>
      <c r="D74">
        <f>INDEX($A$2:$P$52,MATCH($A74,$A$2:$A$52,0),MATCH(D$73,$A$1:$P$1,0))</f>
        <v>-9181.0800000000163</v>
      </c>
    </row>
    <row r="75" spans="1:8" x14ac:dyDescent="0.25">
      <c r="A75" t="s">
        <v>25</v>
      </c>
      <c r="B75">
        <f t="shared" ref="B75:D79" si="11">INDEX($A$2:$P$52,MATCH($A75,$A$2:$A$52,0),MATCH(B$73,$A$1:$P$1,0))</f>
        <v>0</v>
      </c>
      <c r="C75">
        <f t="shared" si="11"/>
        <v>0</v>
      </c>
      <c r="D75">
        <f t="shared" si="11"/>
        <v>-311228.08999999997</v>
      </c>
    </row>
    <row r="76" spans="1:8" x14ac:dyDescent="0.25">
      <c r="A76" t="s">
        <v>32</v>
      </c>
      <c r="B76">
        <f t="shared" si="11"/>
        <v>-149396.10000000987</v>
      </c>
      <c r="C76">
        <f t="shared" si="11"/>
        <v>-189254.06000000006</v>
      </c>
      <c r="D76">
        <f t="shared" si="11"/>
        <v>-374962.91000000015</v>
      </c>
    </row>
    <row r="77" spans="1:8" x14ac:dyDescent="0.25">
      <c r="A77" t="s">
        <v>38</v>
      </c>
      <c r="B77">
        <f t="shared" si="11"/>
        <v>-12230.810000000056</v>
      </c>
      <c r="C77">
        <f t="shared" si="11"/>
        <v>-45485.580000000075</v>
      </c>
      <c r="D77">
        <f t="shared" si="11"/>
        <v>-72.879999999888241</v>
      </c>
    </row>
    <row r="78" spans="1:8" x14ac:dyDescent="0.25">
      <c r="A78" t="s">
        <v>39</v>
      </c>
      <c r="B78">
        <f t="shared" si="11"/>
        <v>-4950.4699999999721</v>
      </c>
      <c r="C78">
        <f t="shared" si="11"/>
        <v>-8005.7900000010268</v>
      </c>
      <c r="D78">
        <f t="shared" si="11"/>
        <v>-1724.9000000000233</v>
      </c>
    </row>
    <row r="79" spans="1:8" x14ac:dyDescent="0.25">
      <c r="A79" t="s">
        <v>55</v>
      </c>
      <c r="B79">
        <f t="shared" si="11"/>
        <v>-184239.79000001028</v>
      </c>
      <c r="C79">
        <f t="shared" si="11"/>
        <v>-133456.33000001032</v>
      </c>
      <c r="D79">
        <f t="shared" si="11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INDEX($A$1:$P$52,MATCH($B$87,$A$1:$A$52,0),MATCH($A84&amp;"_"&amp;B$83,$A$1:$P$1,0))</f>
        <v>2451000</v>
      </c>
      <c r="C84" s="6">
        <f>INDEX($A$1:$P$52,MATCH($B$87,$A$1:$A$52,0),MATCH($A84&amp;"_"&amp;C$83,$A$1:$P$1,0))</f>
        <v>2254684.7999999998</v>
      </c>
    </row>
    <row r="85" spans="1:7" x14ac:dyDescent="0.25">
      <c r="A85" t="s">
        <v>74</v>
      </c>
      <c r="B85" s="6">
        <f t="shared" ref="B85:C86" si="12">INDEX($A$1:$P$52,MATCH($B$87,$A$1:$A$52,0),MATCH($A85&amp;"_"&amp;B$83,$A$1:$P$1,0))</f>
        <v>2440700</v>
      </c>
      <c r="C85" s="6">
        <f t="shared" si="12"/>
        <v>2204672.88</v>
      </c>
    </row>
    <row r="86" spans="1:7" x14ac:dyDescent="0.25">
      <c r="A86" t="s">
        <v>75</v>
      </c>
      <c r="B86" s="6">
        <f t="shared" si="12"/>
        <v>2321600</v>
      </c>
      <c r="C86" s="6">
        <f t="shared" si="12"/>
        <v>2056835.26</v>
      </c>
    </row>
    <row r="87" spans="1:7" x14ac:dyDescent="0.25">
      <c r="A87" t="s">
        <v>0</v>
      </c>
      <c r="B87" t="s">
        <v>66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10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11" t="s">
        <v>0</v>
      </c>
      <c r="G90" s="8" t="s">
        <v>78</v>
      </c>
    </row>
    <row r="91" spans="1:7" x14ac:dyDescent="0.25">
      <c r="A91" s="9" t="s">
        <v>73</v>
      </c>
      <c r="B91" t="str">
        <f>_xlfn.XLOOKUP(1,F$2:F$52,$A$2:$A$52)</f>
        <v>Clerk and Master - Chancery</v>
      </c>
      <c r="C91" s="5">
        <f>_xlfn.XLOOKUP(1,F$2:F$52,E$2:E$52)</f>
        <v>-0.15235918433091292</v>
      </c>
      <c r="D91" t="str">
        <f>_xlfn.XLOOKUP(2,F$2:F$52,$A$2:$A$52)</f>
        <v>Circuit Court Clerk</v>
      </c>
      <c r="E91" s="5">
        <f>_xlfn.XLOOKUP(2,F$2:F$52,E$2:E$52)</f>
        <v>-0.11502817362571344</v>
      </c>
      <c r="F91" s="9" t="str">
        <f>_xlfn.XLOOKUP(3,F$2:F$52,$A$2:$A$52)</f>
        <v>Internal Audit</v>
      </c>
      <c r="G91" s="5">
        <f>_xlfn.XLOOKUP(3,F$2:F$52,E$2:E$52)</f>
        <v>-9.5782760864849215E-2</v>
      </c>
    </row>
    <row r="92" spans="1:7" x14ac:dyDescent="0.25">
      <c r="A92" t="s">
        <v>74</v>
      </c>
      <c r="B92" t="str">
        <f>_xlfn.XLOOKUP(1,K$2:K$52,$A$2:$A$52)</f>
        <v>Metropolitan Clerk</v>
      </c>
      <c r="C92" s="5">
        <f>_xlfn.XLOOKUP(1,K$2:K$52,J$2:J$52)</f>
        <v>-0.17551246244575608</v>
      </c>
      <c r="D92" t="str">
        <f>_xlfn.XLOOKUP(2,K$2:K$52,$A$2:$A$52)</f>
        <v>Internal Audit</v>
      </c>
      <c r="E92" s="5">
        <f>_xlfn.XLOOKUP(2,K$2:K$52,J$2:J$52)</f>
        <v>-0.17103239309050916</v>
      </c>
      <c r="F92" s="9" t="str">
        <f>_xlfn.XLOOKUP(3,K$2:K$52,$A$2:$A$52)</f>
        <v>Office of Family Safety</v>
      </c>
      <c r="G92" s="5">
        <f>_xlfn.XLOOKUP(3,K$2:K$52,J$2:J$52)</f>
        <v>-0.13918241656366656</v>
      </c>
    </row>
    <row r="93" spans="1:7" x14ac:dyDescent="0.25">
      <c r="A93" t="s">
        <v>75</v>
      </c>
      <c r="B93" t="str">
        <f>_xlfn.XLOOKUP(1,P$2:P$52,$A$2:$A$52)</f>
        <v>Community Oversight Board</v>
      </c>
      <c r="C93" s="5">
        <f>_xlfn.XLOOKUP(1,P$2:P$52,O$2:O$52)</f>
        <v>-0.82994157333333329</v>
      </c>
      <c r="D93" t="str">
        <f>_xlfn.XLOOKUP(2,P$2:P$52,$A$2:$A$52)</f>
        <v>Clerk and Master - Chancery</v>
      </c>
      <c r="E93" s="5">
        <f>_xlfn.XLOOKUP(2,P$2:P$52,O$2:O$52)</f>
        <v>-0.15295680364719175</v>
      </c>
      <c r="F93" s="9" t="str">
        <f>_xlfn.XLOOKUP(3,P$2:P$52,$A$2:$A$52)</f>
        <v>Election Commission</v>
      </c>
      <c r="G93" s="5">
        <f>_xlfn.XLOOKUP(3,P$2:P$52,O$2:O$52)</f>
        <v>-0.12882667147667154</v>
      </c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10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11" t="s">
        <v>0</v>
      </c>
      <c r="G97" s="8" t="s">
        <v>78</v>
      </c>
    </row>
    <row r="98" spans="1:9" x14ac:dyDescent="0.25">
      <c r="A98" t="s">
        <v>73</v>
      </c>
      <c r="B98" t="str">
        <f>INDEX($A$2:$A$52,MATCH(1,F$2:F$52,0))</f>
        <v>Clerk and Master - Chancery</v>
      </c>
      <c r="C98" s="5">
        <f>INDEX($E$2:$E$52,MATCH(1,F$2:F$52,0))</f>
        <v>-0.15235918433091292</v>
      </c>
      <c r="D98" t="str">
        <f>INDEX($A$2:$A$52,MATCH(2,F$2:F$52,0))</f>
        <v>Circuit Court Clerk</v>
      </c>
      <c r="E98" s="4">
        <f>INDEX($E$2:$E$52,MATCH(2,F$2:F$52,0))</f>
        <v>-0.11502817362571344</v>
      </c>
      <c r="F98" s="9" t="str">
        <f>INDEX($A$2:$A$52,MATCH(3,F$2:F$52,0))</f>
        <v>Internal Audit</v>
      </c>
      <c r="G98" s="4">
        <f>INDEX($E$2:$E$52,MATCH(3,F$2:F$52,0))</f>
        <v>-9.5782760864849215E-2</v>
      </c>
      <c r="I98" s="4"/>
    </row>
    <row r="99" spans="1:9" x14ac:dyDescent="0.25">
      <c r="A99" t="s">
        <v>74</v>
      </c>
      <c r="B99" t="str">
        <f>INDEX($A$2:$A$52,MATCH(1,K$2:K$52,0))</f>
        <v>Metropolitan Clerk</v>
      </c>
      <c r="C99" s="5">
        <f>INDEX($J$2:$J52,MATCH(1,K$2:K$52,0))</f>
        <v>-0.17551246244575608</v>
      </c>
      <c r="D99" t="str">
        <f>INDEX($A$2:$A$52,MATCH(2,K$2:K$52,0))</f>
        <v>Internal Audit</v>
      </c>
      <c r="E99" s="4">
        <f>INDEX($J$2:$J$52,MATCH(2,K$2:K$52,0))</f>
        <v>-0.17103239309050916</v>
      </c>
      <c r="F99" s="9" t="str">
        <f>INDEX($A$2:$A$52,MATCH(3,K$2:K$52,0))</f>
        <v>Office of Family Safety</v>
      </c>
      <c r="G99" s="4">
        <f>INDEX($J$2:$J$52,MATCH(3,K$2:K$52,0))</f>
        <v>-0.13918241656366656</v>
      </c>
      <c r="I99" s="4"/>
    </row>
    <row r="100" spans="1:9" x14ac:dyDescent="0.25">
      <c r="A100" t="s">
        <v>75</v>
      </c>
      <c r="B100" t="str">
        <f>INDEX($A$2:$A$52,MATCH(1,P$2:P$52,0))</f>
        <v>Community Oversight Board</v>
      </c>
      <c r="C100" s="5">
        <f>INDEX($O$2:$O$52,MATCH(1,P$2:P$52,0))</f>
        <v>-0.82994157333333329</v>
      </c>
      <c r="D100" t="str">
        <f>INDEX($A$2:$A$52,MATCH(2,P$2:P$52,0))</f>
        <v>Clerk and Master - Chancery</v>
      </c>
      <c r="E100" s="4">
        <f>INDEX($O$2:$O$52,MATCH(2,P$2:P$52,0))</f>
        <v>-0.15295680364719175</v>
      </c>
      <c r="F100" s="9" t="str">
        <f>INDEX($A$2:$A$52,MATCH(3,P$2:P$52,0))</f>
        <v>Election Commission</v>
      </c>
      <c r="G100" s="4">
        <f>INDEX($O$2:$O$52,MATCH(3,P$2:P$52,0))</f>
        <v>-0.12882667147667154</v>
      </c>
      <c r="I100" s="4"/>
    </row>
  </sheetData>
  <dataValidations count="4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  <dataValidation type="list" allowBlank="1" showInputMessage="1" showErrorMessage="1" sqref="G77" xr:uid="{1B437618-5AB3-4CC2-B7DC-B210F47530B8}">
      <formula1>"A2:A52"</formula1>
    </dataValidation>
    <dataValidation type="list" allowBlank="1" showInputMessage="1" showErrorMessage="1" promptTitle="Department" sqref="B87" xr:uid="{3DE2C668-0022-47A3-B858-64D2E85BF1A7}">
      <formula1>$A$2:$A$52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Krithika Kuppusamy</cp:lastModifiedBy>
  <cp:revision/>
  <dcterms:created xsi:type="dcterms:W3CDTF">2020-02-26T17:00:38Z</dcterms:created>
  <dcterms:modified xsi:type="dcterms:W3CDTF">2025-05-23T02:58:50Z</dcterms:modified>
  <cp:category/>
  <cp:contentStatus/>
</cp:coreProperties>
</file>