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35884\Documents\DA15\Excel\lookups-exercise-sunitha-m25\"/>
    </mc:Choice>
  </mc:AlternateContent>
  <xr:revisionPtr revIDLastSave="0" documentId="13_ncr:1_{5B8D3273-87B0-47E8-8849-D2275513BAD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H56" i="1"/>
  <c r="I56" i="1"/>
  <c r="G56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H74" i="1"/>
  <c r="I74" i="1"/>
  <c r="G74" i="1"/>
  <c r="G66" i="1" a="1"/>
  <c r="G66" i="1"/>
  <c r="H66" i="1" a="1"/>
  <c r="H66" i="1" s="1"/>
  <c r="I66" i="1" a="1"/>
  <c r="I66" i="1" s="1"/>
  <c r="G67" i="1" a="1"/>
  <c r="G67" i="1"/>
  <c r="H67" i="1" a="1"/>
  <c r="H67" i="1"/>
  <c r="I67" i="1" a="1"/>
  <c r="I67" i="1" s="1"/>
  <c r="G68" i="1" a="1"/>
  <c r="G68" i="1" s="1"/>
  <c r="H68" i="1" a="1"/>
  <c r="H68" i="1"/>
  <c r="I68" i="1" a="1"/>
  <c r="I68" i="1" s="1"/>
  <c r="G69" i="1" a="1"/>
  <c r="G69" i="1"/>
  <c r="H69" i="1" a="1"/>
  <c r="H69" i="1" s="1"/>
  <c r="I69" i="1" a="1"/>
  <c r="I69" i="1" s="1"/>
  <c r="G70" i="1" a="1"/>
  <c r="G70" i="1" s="1"/>
  <c r="H70" i="1" a="1"/>
  <c r="H70" i="1" s="1"/>
  <c r="I70" i="1" a="1"/>
  <c r="I70" i="1" s="1"/>
  <c r="I65" i="1" a="1"/>
  <c r="I65" i="1" s="1"/>
  <c r="H65" i="1" a="1"/>
  <c r="H65" i="1" s="1"/>
  <c r="G65" i="1" a="1"/>
  <c r="G65" i="1" s="1"/>
  <c r="E85" i="1"/>
  <c r="F85" i="1"/>
  <c r="E86" i="1"/>
  <c r="F86" i="1"/>
  <c r="F84" i="1"/>
  <c r="E84" i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B65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K11" i="1"/>
  <c r="K2" i="1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B68" i="1" s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D65" i="1" l="1"/>
  <c r="J41" i="1"/>
  <c r="B67" i="1"/>
  <c r="B66" i="1"/>
  <c r="D70" i="1"/>
  <c r="O41" i="1"/>
  <c r="J18" i="1"/>
  <c r="C68" i="1"/>
  <c r="C67" i="1"/>
  <c r="C66" i="1"/>
  <c r="D69" i="1"/>
  <c r="D68" i="1"/>
  <c r="D67" i="1"/>
  <c r="D66" i="1"/>
  <c r="B70" i="1"/>
  <c r="B69" i="1"/>
  <c r="C65" i="1"/>
  <c r="C70" i="1"/>
  <c r="C69" i="1"/>
  <c r="G93" i="1" l="1"/>
  <c r="E93" i="1"/>
  <c r="C93" i="1"/>
  <c r="G92" i="1"/>
  <c r="E92" i="1"/>
  <c r="C92" i="1"/>
  <c r="G91" i="1"/>
  <c r="E91" i="1"/>
  <c r="C91" i="1"/>
  <c r="F93" i="1"/>
  <c r="B93" i="1"/>
  <c r="D93" i="1"/>
  <c r="F92" i="1"/>
  <c r="D92" i="1"/>
  <c r="B92" i="1"/>
  <c r="F91" i="1"/>
  <c r="D91" i="1"/>
  <c r="B91" i="1"/>
  <c r="C99" i="1"/>
  <c r="E99" i="1"/>
  <c r="G99" i="1"/>
  <c r="E98" i="1"/>
  <c r="G100" i="1"/>
  <c r="E100" i="1"/>
  <c r="C100" i="1"/>
  <c r="F100" i="1"/>
  <c r="D100" i="1"/>
  <c r="B100" i="1"/>
  <c r="F99" i="1"/>
  <c r="D99" i="1"/>
  <c r="B99" i="1"/>
  <c r="G98" i="1"/>
  <c r="F98" i="1"/>
  <c r="C98" i="1"/>
  <c r="D98" i="1"/>
  <c r="B9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<sst xmlns="http://schemas.openxmlformats.org/spreadsheetml/2006/main" count="187" uniqueCount="94">
  <si>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</si>
  <si>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</si>
  <si>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</si>
  <si>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</si>
  <si>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</si>
  <si>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</si>
  <si>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</si>
  <si>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</si>
  <si>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</si>
  <si>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</si>
  <si>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</si>
  <si>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</si>
  <si>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</si>
  <si>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</si>
  <si>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</si>
  <si>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</si>
  <si>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</si>
  <si>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</si>
  <si>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</si>
  <si>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</si>
  <si>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</si>
  <si>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</si>
  <si>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</si>
  <si>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</si>
  <si>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</si>
  <si>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</si>
  <si>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</si>
  <si>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</si>
  <si>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</si>
  <si>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</si>
  <si>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</si>
  <si>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</si>
  <si>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</si>
  <si>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</si>
  <si>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</si>
  <si>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</si>
  <si>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</si>
  <si>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</si>
  <si>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</si>
  <si>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</si>
  <si>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</si>
  <si>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</si>
  <si>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</si>
  <si>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</si>
  <si>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</si>
  <si>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</si>
  <si>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</si>
  <si>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</si>
  <si>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</si>
  <si>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</si>
  <si>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</si>
  <si>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</si>
  <si>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</si>
  <si>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</si>
  <si>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</si>
  <si>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</si>
  <si>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</si>
  <si>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</si>
  <si>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</si>
  <si>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</si>
  <si>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</si>
  <si>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</si>
  <si>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</si>
  <si>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</si>
  <si>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</si>
  <si>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</si>
  <si>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</si>
  <si>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</si>
  <si>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</si>
  <si>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</si>
  <si>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</si>
  <si>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</si>
  <si>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</si>
  <si>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</si>
  <si>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</si>
  <si>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</si>
  <si>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</si>
  <si>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</si>
  <si>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</si>
  <si>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</si>
  <si>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</si>
  <si>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</si>
  <si>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</si>
  <si>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</si>
  <si>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</si>
  <si>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</si>
  <si>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</si>
  <si>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</si>
  <si>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</si>
  <si>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</si>
  <si>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Challenge</t>
  </si>
  <si>
    <t>Question 4 Challenge</t>
  </si>
  <si>
    <t>Question 5 Challenge</t>
  </si>
  <si>
    <t>Dynamic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</si>
</sst>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9" workbookViewId="0">
      <selection activeCell="E83" sqref="E83"/>
    </sheetView>
  </sheetViews>
  <sheetFormatPr defaultRowHeight="14.4" x14ac:dyDescent="0.55000000000000004"/>
  <cols>
    <col min="1" max="1" width="32.26171875" bestFit="1" customWidth="1"/>
    <col min="2" max="4" width="26.26171875" bestFit="1" customWidth="1"/>
    <col min="5" max="5" width="15.83984375" customWidth="1"/>
    <col min="6" max="6" width="21" bestFit="1" customWidth="1"/>
    <col min="7" max="7" width="15.578125" customWidth="1"/>
    <col min="8" max="8" width="26.26171875" bestFit="1" customWidth="1"/>
    <col min="9" max="12" width="15.83984375" customWidth="1"/>
    <col min="13" max="13" width="15.41796875" customWidth="1"/>
    <col min="14" max="15" width="17.83984375" customWidth="1"/>
    <col min="16" max="17" width="13.2617187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>
        <v>356640100</v>
      </c>
      <c r="C2">
        <v>341243679.13</v>
      </c>
      <c r="D2">
        <f>SUM(C2-B2)</f>
        <v>-15396420.870000005</v>
      </c>
      <c r="E2" s="5">
        <f>IFERROR(SUM(D2/B2),0)</f>
        <v>-4.3170750765267295E-2</v>
      </c>
      <c r="F2">
        <f>IFERROR(RANK(E2,$E$2:$E$52,1),0)</f>
        <v>14</v>
      </c>
      <c r="G2">
        <v>382685200</v>
      </c>
      <c r="H2">
        <v>346340810.81999999</v>
      </c>
      <c r="I2">
        <f>SUM(H2-G2)</f>
        <v>-36344389.180000007</v>
      </c>
      <c r="J2" s="5">
        <f>IFERROR(SUM(I2/G2),"-")</f>
        <v>-9.4972027086493035E-2</v>
      </c>
      <c r="K2">
        <f>IFERROR(RANK(J2,$J$2:$J$52,1),"-")</f>
        <v>10</v>
      </c>
      <c r="L2">
        <v>376548600</v>
      </c>
      <c r="M2">
        <v>355279492.22999901</v>
      </c>
      <c r="N2">
        <f>SUM(M2-L2)</f>
        <v>-21269107.770000994</v>
      </c>
      <c r="O2" s="5">
        <f>IFERROR(SUM(N2/L2),"-")</f>
        <v>-5.6484362894991494E-2</v>
      </c>
      <c r="P2">
        <f>IFERROR(RANK(O2,$O$2:$O$52,1),"-")</f>
        <v>14</v>
      </c>
    </row>
    <row r="3" spans="1:16" x14ac:dyDescent="0.55000000000000004">
      <c r="A3" t="s">
        <v>17</v>
      </c>
      <c r="B3">
        <v>328800</v>
      </c>
      <c r="C3">
        <v>321214.59000000003</v>
      </c>
      <c r="D3">
        <f t="shared" ref="D3:D52" si="0">SUM(C3-B3)</f>
        <v>-7585.4099999999744</v>
      </c>
      <c r="E3" s="5">
        <f t="shared" ref="E3:E52" si="1">IFERROR(SUM(D3/B3),0)</f>
        <v>-2.3069981751824741E-2</v>
      </c>
      <c r="F3">
        <f t="shared" ref="F3:F52" si="2">IFERROR(RANK(E3,$E$2:$E$52,1),0)</f>
        <v>22</v>
      </c>
      <c r="G3">
        <v>334800</v>
      </c>
      <c r="H3">
        <v>312433.70999999897</v>
      </c>
      <c r="I3">
        <f t="shared" ref="I3:I52" si="3">SUM(H3-G3)</f>
        <v>-22366.290000001027</v>
      </c>
      <c r="J3" s="5">
        <f t="shared" ref="J3:J52" si="4">IFERROR(SUM(I3/G3),"-")</f>
        <v>-6.6804928315415249E-2</v>
      </c>
      <c r="K3">
        <f t="shared" ref="K3:K52" si="5">IFERROR(RANK(J3,$J$2:$J$52,1),"-")</f>
        <v>14</v>
      </c>
      <c r="L3">
        <v>322700</v>
      </c>
      <c r="M3">
        <v>322263.03999999998</v>
      </c>
      <c r="N3">
        <f t="shared" ref="N3:N52" si="6">SUM(M3-L3)</f>
        <v>-436.96000000002095</v>
      </c>
      <c r="O3" s="5">
        <f t="shared" ref="O3:O52" si="7">IFERROR(SUM(N3/L3),"-")</f>
        <v>-1.3540749922529313E-3</v>
      </c>
      <c r="P3">
        <f t="shared" ref="P3:P52" si="8">IFERROR(RANK(O3,$O$2:$O$52,1),"-")</f>
        <v>37</v>
      </c>
    </row>
    <row r="4" spans="1:16" x14ac:dyDescent="0.55000000000000004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55000000000000004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55000000000000004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55000000000000004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55000000000000004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55000000000000004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55000000000000004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55000000000000004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 t="str">
        <f t="shared" si="4"/>
        <v>-</v>
      </c>
      <c r="K11" t="str">
        <f t="shared" si="5"/>
        <v>-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55000000000000004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55000000000000004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55000000000000004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55000000000000004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55000000000000004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55000000000000004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55000000000000004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55000000000000004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55000000000000004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55000000000000004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55000000000000004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55000000000000004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55000000000000004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55000000000000004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55000000000000004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55000000000000004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 t="str">
        <f t="shared" si="4"/>
        <v>-</v>
      </c>
      <c r="K27" t="str">
        <f t="shared" si="5"/>
        <v>-</v>
      </c>
      <c r="L27">
        <v>0</v>
      </c>
      <c r="M27">
        <v>0</v>
      </c>
      <c r="N27">
        <f t="shared" si="6"/>
        <v>0</v>
      </c>
      <c r="O27" s="5" t="str">
        <f t="shared" si="7"/>
        <v>-</v>
      </c>
      <c r="P27" t="str">
        <f t="shared" si="8"/>
        <v>-</v>
      </c>
    </row>
    <row r="28" spans="1:16" x14ac:dyDescent="0.55000000000000004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55000000000000004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55000000000000004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55000000000000004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55000000000000004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55000000000000004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55000000000000004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55000000000000004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 t="str">
        <f t="shared" si="4"/>
        <v>-</v>
      </c>
      <c r="K35" t="str">
        <f t="shared" si="5"/>
        <v>-</v>
      </c>
      <c r="L35">
        <v>0</v>
      </c>
      <c r="M35">
        <v>0</v>
      </c>
      <c r="N35">
        <f t="shared" si="6"/>
        <v>0</v>
      </c>
      <c r="O35" s="5" t="str">
        <f t="shared" si="7"/>
        <v>-</v>
      </c>
      <c r="P35" t="str">
        <f t="shared" si="8"/>
        <v>-</v>
      </c>
    </row>
    <row r="36" spans="1:16" x14ac:dyDescent="0.55000000000000004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55000000000000004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55000000000000004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55000000000000004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55000000000000004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55000000000000004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55000000000000004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55000000000000004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55000000000000004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55000000000000004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55000000000000004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55000000000000004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55000000000000004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55000000000000004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-</v>
      </c>
      <c r="P49" t="str">
        <f t="shared" si="8"/>
        <v>-</v>
      </c>
    </row>
    <row r="50" spans="1:16" x14ac:dyDescent="0.55000000000000004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55000000000000004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55000000000000004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55000000000000004">
      <c r="A54" s="2" t="s">
        <v>67</v>
      </c>
      <c r="F54" s="2" t="s">
        <v>90</v>
      </c>
    </row>
    <row r="55" spans="1:16" x14ac:dyDescent="0.55000000000000004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55000000000000004">
      <c r="A56" t="s">
        <v>24</v>
      </c>
      <c r="B56">
        <f>VLOOKUP($A56,$A$2:$D$52,4,FALSE)</f>
        <v>-36209.630000000005</v>
      </c>
      <c r="C56">
        <f>VLOOKUP($A56,$A$2:$I$52,9,FALSE)</f>
        <v>-27292.159999999974</v>
      </c>
      <c r="D56">
        <f>VLOOKUP($A56,$A$2:$N$52,14,FALSE)</f>
        <v>-9181.0800000000163</v>
      </c>
      <c r="F56" t="s">
        <v>24</v>
      </c>
      <c r="G56">
        <f>VLOOKUP($F56,$A$1:$P$52,MATCH(G$55,$A$1:$P$1,1),FALSE)</f>
        <v>-36209.630000000005</v>
      </c>
      <c r="H56">
        <f t="shared" ref="H56:I61" si="9">VLOOKUP($F56,$A$1:$P$52,MATCH(H$55,$A$1:$P$1,1),FALSE)</f>
        <v>-27292.159999999974</v>
      </c>
      <c r="I56">
        <f t="shared" si="9"/>
        <v>-9181.0800000000163</v>
      </c>
    </row>
    <row r="57" spans="1:16" x14ac:dyDescent="0.55000000000000004">
      <c r="A57" t="s">
        <v>25</v>
      </c>
      <c r="B57">
        <f t="shared" ref="B57:B61" si="10">VLOOKUP($A57,$A$2:$D$52,4,FALSE)</f>
        <v>0</v>
      </c>
      <c r="C57">
        <f t="shared" ref="C57:C61" si="11">VLOOKUP($A57,$A$2:$I$52,9,FALSE)</f>
        <v>0</v>
      </c>
      <c r="D57">
        <f t="shared" ref="D57:D61" si="12">VLOOKUP($A57,$A$2:$N$52,14,FALSE)</f>
        <v>-311228.08999999997</v>
      </c>
      <c r="F57" t="s">
        <v>25</v>
      </c>
      <c r="G57">
        <f t="shared" ref="G57:G61" si="13">VLOOKUP($F57,$A$1:$P$52,MATCH(G$55,$A$1:$P$1,1),FALSE)</f>
        <v>0</v>
      </c>
      <c r="H57">
        <f t="shared" si="9"/>
        <v>0</v>
      </c>
      <c r="I57">
        <f t="shared" si="9"/>
        <v>-311228.08999999997</v>
      </c>
    </row>
    <row r="58" spans="1:16" x14ac:dyDescent="0.55000000000000004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55000000000000004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55000000000000004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55000000000000004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55000000000000004">
      <c r="A63" s="7" t="s">
        <v>68</v>
      </c>
      <c r="F63" s="7" t="s">
        <v>91</v>
      </c>
    </row>
    <row r="64" spans="1:16" x14ac:dyDescent="0.55000000000000004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55000000000000004">
      <c r="A65" t="s">
        <v>24</v>
      </c>
      <c r="B65">
        <f>_xlfn.XLOOKUP($A65,$A$2:$A$52,$D$2:$D$52,0)</f>
        <v>-36209.630000000005</v>
      </c>
      <c r="C65">
        <f>_xlfn.XLOOKUP(A65,$A$2:$A$52,$I$2:$I$52,9)</f>
        <v>-27292.159999999974</v>
      </c>
      <c r="D65">
        <f>_xlfn.XLOOKUP(A65,$A$2:$A$52,$N$2:$N$52,14)</f>
        <v>-9181.0800000000163</v>
      </c>
      <c r="F65" t="s">
        <v>24</v>
      </c>
      <c r="G65" cm="1">
        <f t="array" ref="G65">_xlfn.XLOOKUP($F65,$A$1:$A$52,INDEX($A$1:$P$52,,MATCH(G$64,$A$1:$P$1,0)),FALSE)</f>
        <v>-36209.630000000005</v>
      </c>
      <c r="H65" cm="1">
        <f t="array" ref="H65">_xlfn.XLOOKUP($F65,$A$1:$A$52,INDEX($A$1:$P$52,,MATCH(H$64,$A$1:$P$1,0)),FALSE)</f>
        <v>-27292.159999999974</v>
      </c>
      <c r="I65" cm="1">
        <f t="array" ref="I65">_xlfn.XLOOKUP($F65,$A$1:$A$52,INDEX($A$1:$P$52,,MATCH(I$64,$A$1:$P$1,0)),FALSE)</f>
        <v>-9181.0800000000163</v>
      </c>
    </row>
    <row r="66" spans="1:9" x14ac:dyDescent="0.55000000000000004">
      <c r="A66" t="s">
        <v>25</v>
      </c>
      <c r="B66">
        <f t="shared" ref="B66:B70" si="14">_xlfn.XLOOKUP($A66,$A$2:$A$52,$D$2:$D$52,0)</f>
        <v>0</v>
      </c>
      <c r="C66">
        <f t="shared" ref="C66:C70" si="15">_xlfn.XLOOKUP(A66,$A$2:$A$52,$I$2:$I$52,9)</f>
        <v>0</v>
      </c>
      <c r="D66">
        <f t="shared" ref="D66:D70" si="16">_xlfn.XLOOKUP(A66,$A$2:$A$52,$N$2:$N$52,14)</f>
        <v>-311228.08999999997</v>
      </c>
      <c r="F66" t="s">
        <v>25</v>
      </c>
      <c r="G66" cm="1">
        <f t="array" ref="G66">_xlfn.XLOOKUP($F66,$A$1:$A$52,INDEX($A$1:$P$52,,MATCH(G$64,$A$1:$P$1,0)),FALSE)</f>
        <v>0</v>
      </c>
      <c r="H66" cm="1">
        <f t="array" ref="H66">_xlfn.XLOOKUP($F66,$A$1:$A$52,INDEX($A$1:$P$52,,MATCH(H$64,$A$1:$P$1,0)),FALSE)</f>
        <v>0</v>
      </c>
      <c r="I66" cm="1">
        <f t="array" ref="I66">_xlfn.XLOOKUP($F66,$A$1:$A$52,INDEX($A$1:$P$52,,MATCH(I$64,$A$1:$P$1,0)),FALSE)</f>
        <v>-311228.08999999997</v>
      </c>
    </row>
    <row r="67" spans="1:9" x14ac:dyDescent="0.55000000000000004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_xlfn.XLOOKUP($F67,$A$1:$A$52,INDEX($A$1:$P$52,,MATCH(G$64,$A$1:$P$1,0)),FALSE)</f>
        <v>-149396.10000000987</v>
      </c>
      <c r="H67" cm="1">
        <f t="array" ref="H67">_xlfn.XLOOKUP($F67,$A$1:$A$52,INDEX($A$1:$P$52,,MATCH(H$64,$A$1:$P$1,0)),FALSE)</f>
        <v>-189254.06000000006</v>
      </c>
      <c r="I67" cm="1">
        <f t="array" ref="I67">_xlfn.XLOOKUP($F67,$A$1:$A$52,INDEX($A$1:$P$52,,MATCH(I$64,$A$1:$P$1,0)),FALSE)</f>
        <v>-374962.91000000015</v>
      </c>
    </row>
    <row r="68" spans="1:9" x14ac:dyDescent="0.55000000000000004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_xlfn.XLOOKUP($F68,$A$1:$A$52,INDEX($A$1:$P$52,,MATCH(G$64,$A$1:$P$1,0)),FALSE)</f>
        <v>-12230.810000000056</v>
      </c>
      <c r="H68" cm="1">
        <f t="array" ref="H68">_xlfn.XLOOKUP($F68,$A$1:$A$52,INDEX($A$1:$P$52,,MATCH(H$64,$A$1:$P$1,0)),FALSE)</f>
        <v>-45485.580000000075</v>
      </c>
      <c r="I68" cm="1">
        <f t="array" ref="I68">_xlfn.XLOOKUP($F68,$A$1:$A$52,INDEX($A$1:$P$52,,MATCH(I$64,$A$1:$P$1,0)),FALSE)</f>
        <v>-72.879999999888241</v>
      </c>
    </row>
    <row r="69" spans="1:9" x14ac:dyDescent="0.55000000000000004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_xlfn.XLOOKUP($F69,$A$1:$A$52,INDEX($A$1:$P$52,,MATCH(G$64,$A$1:$P$1,0)),FALSE)</f>
        <v>-4950.4699999999721</v>
      </c>
      <c r="H69" cm="1">
        <f t="array" ref="H69">_xlfn.XLOOKUP($F69,$A$1:$A$52,INDEX($A$1:$P$52,,MATCH(H$64,$A$1:$P$1,0)),FALSE)</f>
        <v>-8005.7900000010268</v>
      </c>
      <c r="I69" cm="1">
        <f t="array" ref="I69">_xlfn.XLOOKUP($F69,$A$1:$A$52,INDEX($A$1:$P$52,,MATCH(I$64,$A$1:$P$1,0)),FALSE)</f>
        <v>-1724.9000000000233</v>
      </c>
    </row>
    <row r="70" spans="1:9" x14ac:dyDescent="0.55000000000000004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_xlfn.XLOOKUP($F70,$A$1:$A$52,INDEX($A$1:$P$52,,MATCH(G$64,$A$1:$P$1,0)),FALSE)</f>
        <v>-184239.79000001028</v>
      </c>
      <c r="H70" cm="1">
        <f t="array" ref="H70">_xlfn.XLOOKUP($F70,$A$1:$A$52,INDEX($A$1:$P$52,,MATCH(H$64,$A$1:$P$1,0)),FALSE)</f>
        <v>-133456.33000001032</v>
      </c>
      <c r="I70" cm="1">
        <f t="array" ref="I70">_xlfn.XLOOKUP($F70,$A$1:$A$52,INDEX($A$1:$P$52,,MATCH(I$64,$A$1:$P$1,0)),FALSE)</f>
        <v>-82077.349999999627</v>
      </c>
    </row>
    <row r="72" spans="1:9" x14ac:dyDescent="0.55000000000000004">
      <c r="A72" s="7" t="s">
        <v>69</v>
      </c>
      <c r="F72" s="7" t="s">
        <v>92</v>
      </c>
    </row>
    <row r="73" spans="1:9" x14ac:dyDescent="0.55000000000000004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55000000000000004">
      <c r="A74" t="s">
        <v>24</v>
      </c>
      <c r="B74">
        <f>INDEX($A$2:$P$52,MATCH($A74,$A$2:$A$52,0),4)</f>
        <v>-36209.630000000005</v>
      </c>
      <c r="C74">
        <f>INDEX($A$2:$P$52,MATCH($A74,$A$2:$A$52,0),9)</f>
        <v>-27292.159999999974</v>
      </c>
      <c r="D74">
        <f>INDEX($A$2:$P$52,MATCH($A74,$A$2:$A$52,0),14)</f>
        <v>-9181.0800000000163</v>
      </c>
      <c r="F74" t="s">
        <v>24</v>
      </c>
      <c r="G74">
        <f>INDEX($A$1:$P$52,MATCH($F74,$A$1:$A$52,0),MATCH(G$73,$A$1:$P$1,0))</f>
        <v>-36209.630000000005</v>
      </c>
      <c r="H74">
        <f t="shared" ref="H74:I79" si="17">INDEX($A$1:$P$52,MATCH($F74,$A$1:$A$52,0),MATCH(H$73,$A$1:$P$1,0))</f>
        <v>-27292.159999999974</v>
      </c>
      <c r="I74">
        <f t="shared" si="17"/>
        <v>-9181.0800000000163</v>
      </c>
    </row>
    <row r="75" spans="1:9" x14ac:dyDescent="0.55000000000000004">
      <c r="A75" t="s">
        <v>25</v>
      </c>
      <c r="B75">
        <f t="shared" ref="B75:B79" si="18">INDEX($A$2:$P$52,MATCH($A75,$A$2:$A$52,0),4)</f>
        <v>0</v>
      </c>
      <c r="C75">
        <f t="shared" ref="C75:C79" si="19">INDEX($A$2:$P$52,MATCH($A75,$A$2:$A$52,0),9)</f>
        <v>0</v>
      </c>
      <c r="D75">
        <f t="shared" ref="D75:D79" si="20">INDEX($A$2:$P$52,MATCH($A75,$A$2:$A$52,0),14)</f>
        <v>-311228.08999999997</v>
      </c>
      <c r="F75" t="s">
        <v>25</v>
      </c>
      <c r="G75">
        <f t="shared" ref="G75:G79" si="21">INDEX($A$1:$P$52,MATCH($F75,$A$1:$A$52,0),MATCH(G$73,$A$1:$P$1,0))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55000000000000004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55000000000000004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55000000000000004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55000000000000004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55000000000000004">
      <c r="A81" s="7" t="s">
        <v>70</v>
      </c>
    </row>
    <row r="82" spans="1:7" x14ac:dyDescent="0.55000000000000004">
      <c r="A82" t="s">
        <v>0</v>
      </c>
      <c r="E82" t="s">
        <v>93</v>
      </c>
    </row>
    <row r="83" spans="1:7" x14ac:dyDescent="0.55000000000000004">
      <c r="B83" s="1" t="s">
        <v>71</v>
      </c>
      <c r="C83" s="1" t="s">
        <v>72</v>
      </c>
      <c r="E83" s="1" t="s">
        <v>71</v>
      </c>
      <c r="F83" s="1" t="s">
        <v>72</v>
      </c>
    </row>
    <row r="84" spans="1:7" x14ac:dyDescent="0.55000000000000004">
      <c r="A84" t="s">
        <v>73</v>
      </c>
      <c r="B84" s="6">
        <f>INDEX($A$2:$P$52,MATCH($B$87,$A$2:$A$52,0),2)</f>
        <v>356640100</v>
      </c>
      <c r="C84" s="6">
        <f>INDEX($A$2:$P$52,MATCH($B$87,$A$2:$A$52,0),3)</f>
        <v>341243679.13</v>
      </c>
      <c r="E84">
        <f>INDEX($A$1:$P$52,MATCH($B$87,$A$1:$A$52,0),MATCH($A84&amp;"_"&amp;B$83,$A$1:$Q$1,0))</f>
        <v>356640100</v>
      </c>
      <c r="F84">
        <f>INDEX($A$1:$P$52,MATCH($B$87,$A$1:$A$52,0),MATCH($A84&amp;"_"&amp;C$83,$A$1:$Q$1,0))</f>
        <v>341243679.13</v>
      </c>
    </row>
    <row r="85" spans="1:7" x14ac:dyDescent="0.55000000000000004">
      <c r="A85" t="s">
        <v>74</v>
      </c>
      <c r="B85" s="6">
        <f>INDEX($A$2:$P$52,MATCH($B$87,$A$2:$A$52,0),7)</f>
        <v>382685200</v>
      </c>
      <c r="C85" s="6">
        <f>INDEX($A$2:$P$52,MATCH($B$87,$A$2:$A$52,0),8)</f>
        <v>346340810.81999999</v>
      </c>
      <c r="E85">
        <f t="shared" ref="E85:E86" si="22">INDEX($A$1:$P$52,MATCH($B$87,$A$1:$A$52,0),MATCH($A85&amp;"_"&amp;B$83,$A$1:$Q$1,0))</f>
        <v>382685200</v>
      </c>
      <c r="F85">
        <f t="shared" ref="F85:F86" si="23">INDEX($A$1:$P$52,MATCH($B$87,$A$1:$A$52,0),MATCH($A85&amp;"_"&amp;C$83,$A$1:$Q$1,0))</f>
        <v>346340810.81999999</v>
      </c>
    </row>
    <row r="86" spans="1:7" x14ac:dyDescent="0.55000000000000004">
      <c r="A86" t="s">
        <v>75</v>
      </c>
      <c r="B86" s="6">
        <f>INDEX($A$2:$P$52,MATCH($B$87,$A$2:$A$52,0),12)</f>
        <v>376548600</v>
      </c>
      <c r="C86" s="6">
        <f>INDEX($A$2:$P$52,MATCH($B$87,$A$2:$A$52,0),13)</f>
        <v>355279492.22999901</v>
      </c>
      <c r="E86">
        <f t="shared" si="22"/>
        <v>376548600</v>
      </c>
      <c r="F86">
        <f t="shared" si="23"/>
        <v>355279492.22999901</v>
      </c>
    </row>
    <row r="87" spans="1:7" x14ac:dyDescent="0.55000000000000004">
      <c r="A87" t="s">
        <v>0</v>
      </c>
      <c r="B87" t="s">
        <v>16</v>
      </c>
    </row>
    <row r="88" spans="1:7" x14ac:dyDescent="0.55000000000000004">
      <c r="A88" s="7" t="s">
        <v>76</v>
      </c>
    </row>
    <row r="89" spans="1:7" x14ac:dyDescent="0.55000000000000004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55000000000000004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55000000000000004">
      <c r="A91" t="s">
        <v>73</v>
      </c>
      <c r="B91" t="str">
        <f>_xlfn.XLOOKUP($B$89,$F$2:$F$52,$A$2:$A$52)</f>
        <v>Clerk and Master - Chancery</v>
      </c>
      <c r="C91" s="5">
        <f>_xlfn.XLOOKUP(B89,F2:F52,E2:E52)</f>
        <v>-0.15235918433091292</v>
      </c>
      <c r="D91" t="str">
        <f>_xlfn.XLOOKUP($D$89,$F$2:$F$52,$A$2:$A$52)</f>
        <v>Circuit Court Clerk</v>
      </c>
      <c r="E91" s="5">
        <f>_xlfn.XLOOKUP(D89,F2:F52,E2:E52)</f>
        <v>-0.11502817362571344</v>
      </c>
      <c r="F91" t="str">
        <f>_xlfn.XLOOKUP($F$89,$F$2:$F$52,$A$2:$A$52)</f>
        <v>Internal Audit</v>
      </c>
      <c r="G91" s="5">
        <f>_xlfn.XLOOKUP(F89,F2:F52,E2:E52)</f>
        <v>-9.5782760864849215E-2</v>
      </c>
    </row>
    <row r="92" spans="1:7" x14ac:dyDescent="0.55000000000000004">
      <c r="A92" t="s">
        <v>74</v>
      </c>
      <c r="B92" t="str">
        <f>_xlfn.XLOOKUP($B$89,$K$2:$K$52,$A$2:$A$52)</f>
        <v>Metropolitan Clerk</v>
      </c>
      <c r="C92" s="5">
        <f>_xlfn.XLOOKUP(B89,K2:K52,J2:J52)</f>
        <v>-0.17551246244575608</v>
      </c>
      <c r="D92" t="str">
        <f>_xlfn.XLOOKUP($D$89,$K$2:$K$52,$A$2:$A$52)</f>
        <v>Internal Audit</v>
      </c>
      <c r="E92" s="5">
        <f>_xlfn.XLOOKUP(D89,K2:K52,J2:J52)</f>
        <v>-0.17103239309050916</v>
      </c>
      <c r="F92" t="str">
        <f>_xlfn.XLOOKUP($F$89,$K$2:$K$52,$A$2:$A$52)</f>
        <v>Office of Family Safety</v>
      </c>
      <c r="G92" s="5">
        <f>_xlfn.XLOOKUP(F89,K2:K52,J2:J52)</f>
        <v>-0.13918241656366656</v>
      </c>
    </row>
    <row r="93" spans="1:7" x14ac:dyDescent="0.55000000000000004">
      <c r="A93" t="s">
        <v>75</v>
      </c>
      <c r="B93" t="str">
        <f>_xlfn.XLOOKUP($B$89,$P$2:$P$52,$A$2:$A$52)</f>
        <v>Community Oversight Board</v>
      </c>
      <c r="C93" s="5">
        <f>_xlfn.XLOOKUP(B89,P2:P52,O2:O52)</f>
        <v>-0.82994157333333329</v>
      </c>
      <c r="D93" t="str">
        <f>_xlfn.XLOOKUP($D$89,$P$2:$P$52,$A$2:$A$52)</f>
        <v>Clerk and Master - Chancery</v>
      </c>
      <c r="E93" s="5">
        <f>_xlfn.XLOOKUP(D89,P2:P52,O2:O52)</f>
        <v>-0.15295680364719175</v>
      </c>
      <c r="F93" t="str">
        <f>_xlfn.XLOOKUP($F$89,$P$2:$P$52,$A$2:$A$52)</f>
        <v>Election Commission</v>
      </c>
      <c r="G93" s="5">
        <f>_xlfn.XLOOKUP(F89,P2:P52,O2:O52)</f>
        <v>-0.12882667147667154</v>
      </c>
    </row>
    <row r="95" spans="1:7" x14ac:dyDescent="0.55000000000000004">
      <c r="A95" s="7" t="s">
        <v>79</v>
      </c>
    </row>
    <row r="96" spans="1:7" x14ac:dyDescent="0.55000000000000004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55000000000000004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55000000000000004">
      <c r="A98" t="s">
        <v>73</v>
      </c>
      <c r="B98" t="str">
        <f>INDEX($A$2:$A$52,MATCH($B$96,$F$2:$F$52,0),1)</f>
        <v>Clerk and Master - Chancery</v>
      </c>
      <c r="C98" s="4">
        <f>INDEX($E$2:$E$52,MATCH($B$96,$F$2:$F$52,0))</f>
        <v>-0.15235918433091292</v>
      </c>
      <c r="D98" t="str">
        <f>INDEX($A$2:$A$52,MATCH($D$96,$F$2:$F$52,0),1)</f>
        <v>Circuit Court Clerk</v>
      </c>
      <c r="E98" s="4">
        <f>INDEX($J$2:$J$52,MATCH($D$96,$K$2:$K$52,0))</f>
        <v>-0.17103239309050916</v>
      </c>
      <c r="F98" t="str">
        <f>INDEX($A$2:$A$52,MATCH($F$96,$F$2:$F$52,0),1)</f>
        <v>Internal Audit</v>
      </c>
      <c r="G98" s="4">
        <f>INDEX($E$2:$E$52,MATCH($F$96,$F$2:$F$52,0))</f>
        <v>-9.5782760864849215E-2</v>
      </c>
      <c r="I98" s="4"/>
    </row>
    <row r="99" spans="1:9" x14ac:dyDescent="0.55000000000000004">
      <c r="A99" t="s">
        <v>74</v>
      </c>
      <c r="B99" t="str">
        <f>INDEX($A$2:$A$52,MATCH($B$96,$K$2:$K$52,0),1)</f>
        <v>Metropolitan Clerk</v>
      </c>
      <c r="C99" s="4">
        <f>INDEX($J$2:$J$52,MATCH($B$96,$K$2:$K$52,0))</f>
        <v>-0.17551246244575608</v>
      </c>
      <c r="D99" t="str">
        <f>INDEX($A$2:$A$52,MATCH($D$96,$K$2:$K$52,0),1)</f>
        <v>Internal Audit</v>
      </c>
      <c r="E99" s="4">
        <f>INDEX($J$2:$J$52,MATCH($D$96,$K$2:$K$52,0))</f>
        <v>-0.17103239309050916</v>
      </c>
      <c r="F99" t="str">
        <f>INDEX($A$2:$A$52,MATCH($F$96,$K$2:$K$52,0),1)</f>
        <v>Office of Family Safety</v>
      </c>
      <c r="G99" s="4">
        <f>INDEX($J$2:$J$52,MATCH($F$96,$K$2:$K$52,0))</f>
        <v>-0.13918241656366656</v>
      </c>
      <c r="I99" s="4"/>
    </row>
    <row r="100" spans="1:9" x14ac:dyDescent="0.55000000000000004">
      <c r="A100" t="s">
        <v>75</v>
      </c>
      <c r="B100" t="str">
        <f>INDEX($A$2:$A$52,MATCH($B$96,$P$2:$P$52,0),1)</f>
        <v>Community Oversight Board</v>
      </c>
      <c r="C100" s="4">
        <f>INDEX($O$2:$O$52,MATCH($B$96,$P$2:$P$52,0))</f>
        <v>-0.82994157333333329</v>
      </c>
      <c r="D100" t="str">
        <f>INDEX($A$2:$A$52,MATCH($D$96,$P$2:$P$52,0),1)</f>
        <v>Clerk and Master - Chancery</v>
      </c>
      <c r="E100" s="4">
        <f>INDEX($O$2:$O$52,MATCH($D$96,$P$2:$P$52,0))</f>
        <v>-0.15295680364719175</v>
      </c>
      <c r="F100" t="str">
        <f>INDEX($A$2:$A$52,MATCH($F$96,$P$2:$P$52,0),1)</f>
        <v>Election Commission</v>
      </c>
      <c r="G100" s="4">
        <f>INDEX($O$2:$O$52,MATCH($F$96,$P$2:$P$52,0))</f>
        <v>-0.12882667147667154</v>
      </c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 E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55000000000000004"/>
  <cols>
    <col min="1" max="1" width="12.83984375" bestFit="1" customWidth="1"/>
    <col min="2" max="2" width="52.68359375" bestFit="1" customWidth="1"/>
  </cols>
  <sheetData>
    <row r="1" spans="1:2" x14ac:dyDescent="0.55000000000000004">
      <c r="A1" s="2" t="s">
        <v>0</v>
      </c>
      <c r="B1" s="3" t="s">
        <v>80</v>
      </c>
    </row>
    <row r="2" spans="1:2" x14ac:dyDescent="0.55000000000000004">
      <c r="A2" s="2" t="s">
        <v>1</v>
      </c>
      <c r="B2" s="3" t="s">
        <v>81</v>
      </c>
    </row>
    <row r="3" spans="1:2" x14ac:dyDescent="0.55000000000000004">
      <c r="A3" s="2" t="s">
        <v>2</v>
      </c>
      <c r="B3" s="3" t="s">
        <v>82</v>
      </c>
    </row>
    <row r="4" spans="1:2" x14ac:dyDescent="0.55000000000000004">
      <c r="A4" s="2" t="s">
        <v>3</v>
      </c>
      <c r="B4" s="3" t="s">
        <v>83</v>
      </c>
    </row>
    <row r="5" spans="1:2" x14ac:dyDescent="0.55000000000000004">
      <c r="A5" s="2" t="s">
        <v>6</v>
      </c>
      <c r="B5" s="3" t="s">
        <v>84</v>
      </c>
    </row>
    <row r="6" spans="1:2" x14ac:dyDescent="0.55000000000000004">
      <c r="A6" s="2" t="s">
        <v>7</v>
      </c>
      <c r="B6" s="3" t="s">
        <v>85</v>
      </c>
    </row>
    <row r="7" spans="1:2" x14ac:dyDescent="0.55000000000000004">
      <c r="A7" s="2" t="s">
        <v>8</v>
      </c>
      <c r="B7" s="3" t="s">
        <v>86</v>
      </c>
    </row>
    <row r="8" spans="1:2" x14ac:dyDescent="0.55000000000000004">
      <c r="A8" s="2" t="s">
        <v>11</v>
      </c>
      <c r="B8" s="3" t="s">
        <v>87</v>
      </c>
    </row>
    <row r="9" spans="1:2" x14ac:dyDescent="0.55000000000000004">
      <c r="A9" s="2" t="s">
        <v>12</v>
      </c>
      <c r="B9" s="3" t="s">
        <v>88</v>
      </c>
    </row>
    <row r="10" spans="1:2" x14ac:dyDescent="0.55000000000000004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Veeru Mukku</cp:lastModifiedBy>
  <cp:revision/>
  <dcterms:created xsi:type="dcterms:W3CDTF">2020-02-26T17:00:38Z</dcterms:created>
  <dcterms:modified xsi:type="dcterms:W3CDTF">2025-05-23T01:07:44Z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2025-05-21T00:55:51Z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d0746369-7df7-4138-87d2-a9b75386157f</vt:lpwstr>
  </property>
  <property fmtid="{D5CDD505-2E9C-101B-9397-08002B2CF9AE}" pid="7" name="MSIP_Label_defa4170-0d19-0005-0001-bc88714345d2_ActionId">
    <vt:lpwstr>4148b2e1-6962-43d5-ab31-ace5689431c1</vt:lpwstr>
  </property>
  <property fmtid="{D5CDD505-2E9C-101B-9397-08002B2CF9AE}" pid="8" name="MSIP_Label_defa4170-0d19-0005-0001-bc88714345d2_ContentBits">
    <vt:lpwstr>0</vt:lpwstr>
  </property>
  <property fmtid="{D5CDD505-2E9C-101B-9397-08002B2CF9AE}" pid="9" name="MSIP_Label_defa4170-0d19-0005-0001-bc88714345d2_Tag">
    <vt:lpwstr>10, 0, 1, 1</vt:lpwstr>
  </property>
</Properties>
</file>