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 Files\NSS\Excel\da16-lookups-exercise-BC1130\"/>
    </mc:Choice>
  </mc:AlternateContent>
  <xr:revisionPtr revIDLastSave="0" documentId="8_{856BA16E-AB13-4BAC-AF8E-A8415E0480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tro_budget" sheetId="1" r:id="rId1"/>
    <sheet name="Sheet1" sheetId="3" r:id="rId2"/>
    <sheet name="data_dictionary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9" i="1" l="1"/>
  <c r="D100" i="1"/>
  <c r="E100" i="1"/>
  <c r="E99" i="1"/>
  <c r="E98" i="1"/>
  <c r="C100" i="1"/>
  <c r="C99" i="1"/>
  <c r="C98" i="1"/>
  <c r="D74" i="1"/>
  <c r="D79" i="1"/>
  <c r="D77" i="1"/>
  <c r="D78" i="1"/>
  <c r="D76" i="1"/>
  <c r="D75" i="1"/>
  <c r="C79" i="1"/>
  <c r="C78" i="1"/>
  <c r="C77" i="1"/>
  <c r="C76" i="1"/>
  <c r="C75" i="1"/>
  <c r="C74" i="1"/>
  <c r="B79" i="1"/>
  <c r="B78" i="1"/>
  <c r="B77" i="1"/>
  <c r="B76" i="1"/>
  <c r="B75" i="1"/>
  <c r="D98" i="1"/>
  <c r="B98" i="1"/>
  <c r="F100" i="1"/>
  <c r="G100" i="1"/>
  <c r="F99" i="1"/>
  <c r="G99" i="1"/>
  <c r="F98" i="1"/>
  <c r="G98" i="1"/>
  <c r="B100" i="1"/>
  <c r="B9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G93" i="1"/>
  <c r="G92" i="1"/>
  <c r="G91" i="1"/>
  <c r="F91" i="1"/>
  <c r="E92" i="1"/>
  <c r="E93" i="1"/>
  <c r="E91" i="1"/>
  <c r="D93" i="1"/>
  <c r="D92" i="1"/>
  <c r="D91" i="1"/>
  <c r="F92" i="1"/>
  <c r="F93" i="1"/>
  <c r="C93" i="1"/>
  <c r="B93" i="1"/>
  <c r="C92" i="1"/>
  <c r="B92" i="1"/>
  <c r="B91" i="1"/>
  <c r="C91" i="1"/>
  <c r="B74" i="1"/>
  <c r="C86" i="1"/>
  <c r="C85" i="1"/>
  <c r="C84" i="1"/>
  <c r="B86" i="1"/>
  <c r="B85" i="1"/>
  <c r="B84" i="1"/>
  <c r="N3" i="1"/>
  <c r="N4" i="1"/>
  <c r="O4" i="1" s="1"/>
  <c r="N5" i="1"/>
  <c r="O5" i="1" s="1"/>
  <c r="N6" i="1"/>
  <c r="N7" i="1"/>
  <c r="N8" i="1"/>
  <c r="O8" i="1" s="1"/>
  <c r="N9" i="1"/>
  <c r="N10" i="1"/>
  <c r="O10" i="1" s="1"/>
  <c r="N11" i="1"/>
  <c r="D57" i="1" s="1"/>
  <c r="N12" i="1"/>
  <c r="N13" i="1"/>
  <c r="N14" i="1"/>
  <c r="O14" i="1" s="1"/>
  <c r="N15" i="1"/>
  <c r="N16" i="1"/>
  <c r="O16" i="1" s="1"/>
  <c r="N17" i="1"/>
  <c r="O17" i="1" s="1"/>
  <c r="N18" i="1"/>
  <c r="D67" i="1" s="1"/>
  <c r="N19" i="1"/>
  <c r="N20" i="1"/>
  <c r="O20" i="1" s="1"/>
  <c r="N21" i="1"/>
  <c r="N22" i="1"/>
  <c r="O22" i="1" s="1"/>
  <c r="N23" i="1"/>
  <c r="O23" i="1" s="1"/>
  <c r="N24" i="1"/>
  <c r="D68" i="1" s="1"/>
  <c r="N25" i="1"/>
  <c r="N26" i="1"/>
  <c r="O26" i="1" s="1"/>
  <c r="N27" i="1"/>
  <c r="N28" i="1"/>
  <c r="O28" i="1" s="1"/>
  <c r="N29" i="1"/>
  <c r="O29" i="1" s="1"/>
  <c r="N30" i="1"/>
  <c r="N31" i="1"/>
  <c r="N32" i="1"/>
  <c r="O32" i="1" s="1"/>
  <c r="N33" i="1"/>
  <c r="N34" i="1"/>
  <c r="O34" i="1" s="1"/>
  <c r="N35" i="1"/>
  <c r="O35" i="1" s="1"/>
  <c r="N36" i="1"/>
  <c r="N37" i="1"/>
  <c r="N38" i="1"/>
  <c r="O38" i="1" s="1"/>
  <c r="N39" i="1"/>
  <c r="N40" i="1"/>
  <c r="O40" i="1" s="1"/>
  <c r="N41" i="1"/>
  <c r="D70" i="1" s="1"/>
  <c r="N42" i="1"/>
  <c r="N43" i="1"/>
  <c r="N44" i="1"/>
  <c r="O44" i="1" s="1"/>
  <c r="N45" i="1"/>
  <c r="N46" i="1"/>
  <c r="O46" i="1" s="1"/>
  <c r="N47" i="1"/>
  <c r="O47" i="1" s="1"/>
  <c r="N48" i="1"/>
  <c r="N49" i="1"/>
  <c r="N50" i="1"/>
  <c r="O50" i="1" s="1"/>
  <c r="N51" i="1"/>
  <c r="N52" i="1"/>
  <c r="O52" i="1" s="1"/>
  <c r="N2" i="1"/>
  <c r="I3" i="1"/>
  <c r="I4" i="1"/>
  <c r="I5" i="1"/>
  <c r="J5" i="1" s="1"/>
  <c r="I6" i="1"/>
  <c r="I7" i="1"/>
  <c r="I8" i="1"/>
  <c r="I9" i="1"/>
  <c r="I10" i="1"/>
  <c r="I11" i="1"/>
  <c r="J11" i="1" s="1"/>
  <c r="I12" i="1"/>
  <c r="I13" i="1"/>
  <c r="I14" i="1"/>
  <c r="I15" i="1"/>
  <c r="I16" i="1"/>
  <c r="I17" i="1"/>
  <c r="J17" i="1" s="1"/>
  <c r="I18" i="1"/>
  <c r="I19" i="1"/>
  <c r="I20" i="1"/>
  <c r="I21" i="1"/>
  <c r="I22" i="1"/>
  <c r="I23" i="1"/>
  <c r="J23" i="1" s="1"/>
  <c r="I24" i="1"/>
  <c r="I25" i="1"/>
  <c r="I26" i="1"/>
  <c r="I27" i="1"/>
  <c r="I28" i="1"/>
  <c r="I29" i="1"/>
  <c r="J29" i="1" s="1"/>
  <c r="I30" i="1"/>
  <c r="I31" i="1"/>
  <c r="I32" i="1"/>
  <c r="I33" i="1"/>
  <c r="I34" i="1"/>
  <c r="I35" i="1"/>
  <c r="J35" i="1" s="1"/>
  <c r="I36" i="1"/>
  <c r="I37" i="1"/>
  <c r="I38" i="1"/>
  <c r="I39" i="1"/>
  <c r="I40" i="1"/>
  <c r="I41" i="1"/>
  <c r="C70" i="1" s="1"/>
  <c r="I42" i="1"/>
  <c r="I43" i="1"/>
  <c r="I44" i="1"/>
  <c r="I45" i="1"/>
  <c r="I46" i="1"/>
  <c r="I47" i="1"/>
  <c r="J47" i="1" s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E49" i="1" s="1"/>
  <c r="D50" i="1"/>
  <c r="D51" i="1"/>
  <c r="D52" i="1"/>
  <c r="E52" i="1" s="1"/>
  <c r="D2" i="1"/>
  <c r="D66" i="1"/>
  <c r="D69" i="1"/>
  <c r="D65" i="1"/>
  <c r="C69" i="1"/>
  <c r="C68" i="1"/>
  <c r="C67" i="1"/>
  <c r="C65" i="1"/>
  <c r="B66" i="1"/>
  <c r="B67" i="1"/>
  <c r="B68" i="1"/>
  <c r="B69" i="1"/>
  <c r="B70" i="1"/>
  <c r="B65" i="1"/>
  <c r="D58" i="1"/>
  <c r="D59" i="1"/>
  <c r="D60" i="1"/>
  <c r="C58" i="1"/>
  <c r="C59" i="1"/>
  <c r="C60" i="1"/>
  <c r="B59" i="1"/>
  <c r="B60" i="1"/>
  <c r="B61" i="1"/>
  <c r="B58" i="1"/>
  <c r="B57" i="1"/>
  <c r="D56" i="1"/>
  <c r="C56" i="1"/>
  <c r="B56" i="1"/>
  <c r="O3" i="1"/>
  <c r="O6" i="1"/>
  <c r="O7" i="1"/>
  <c r="O9" i="1"/>
  <c r="O12" i="1"/>
  <c r="O13" i="1"/>
  <c r="O15" i="1"/>
  <c r="O18" i="1"/>
  <c r="O19" i="1"/>
  <c r="O21" i="1"/>
  <c r="O24" i="1"/>
  <c r="O25" i="1"/>
  <c r="O27" i="1"/>
  <c r="O30" i="1"/>
  <c r="O31" i="1"/>
  <c r="O33" i="1"/>
  <c r="O36" i="1"/>
  <c r="O37" i="1"/>
  <c r="O39" i="1"/>
  <c r="O42" i="1"/>
  <c r="O43" i="1"/>
  <c r="O45" i="1"/>
  <c r="O48" i="1"/>
  <c r="O49" i="1"/>
  <c r="O51" i="1"/>
  <c r="O2" i="1"/>
  <c r="J3" i="1"/>
  <c r="J4" i="1"/>
  <c r="J6" i="1"/>
  <c r="J7" i="1"/>
  <c r="J8" i="1"/>
  <c r="J9" i="1"/>
  <c r="J10" i="1"/>
  <c r="J12" i="1"/>
  <c r="J13" i="1"/>
  <c r="J14" i="1"/>
  <c r="J15" i="1"/>
  <c r="J16" i="1"/>
  <c r="J18" i="1"/>
  <c r="J19" i="1"/>
  <c r="J20" i="1"/>
  <c r="J21" i="1"/>
  <c r="J22" i="1"/>
  <c r="J24" i="1"/>
  <c r="J25" i="1"/>
  <c r="J26" i="1"/>
  <c r="J27" i="1"/>
  <c r="J28" i="1"/>
  <c r="J30" i="1"/>
  <c r="J31" i="1"/>
  <c r="J32" i="1"/>
  <c r="J33" i="1"/>
  <c r="J34" i="1"/>
  <c r="J36" i="1"/>
  <c r="J37" i="1"/>
  <c r="J38" i="1"/>
  <c r="J39" i="1"/>
  <c r="J40" i="1"/>
  <c r="J42" i="1"/>
  <c r="J43" i="1"/>
  <c r="J44" i="1"/>
  <c r="J45" i="1"/>
  <c r="J46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2" i="1"/>
  <c r="D61" i="1" l="1"/>
  <c r="O41" i="1"/>
  <c r="O11" i="1"/>
  <c r="C66" i="1"/>
  <c r="C57" i="1"/>
  <c r="C61" i="1"/>
  <c r="J41" i="1"/>
</calcChain>
</file>

<file path=xl/sharedStrings.xml><?xml version="1.0" encoding="utf-8"?>
<sst xmlns="http://schemas.openxmlformats.org/spreadsheetml/2006/main" count="208" uniqueCount="90">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</sst>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34" borderId="0" xfId="0" applyFill="1"/>
    <xf numFmtId="10" fontId="0" fillId="34" borderId="0" xfId="0" applyNumberFormat="1" applyFill="1"/>
    <xf numFmtId="0" fontId="0" fillId="35" borderId="0" xfId="0" applyFill="1"/>
    <xf numFmtId="10" fontId="0" fillId="35" borderId="0" xfId="0" applyNumberFormat="1" applyFill="1"/>
    <xf numFmtId="0" fontId="0" fillId="0" borderId="0" xfId="0" applyNumberFormat="1"/>
    <xf numFmtId="0" fontId="0" fillId="36" borderId="0" xfId="0" applyNumberFormat="1" applyFill="1"/>
    <xf numFmtId="10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B102" sqref="B102"/>
    </sheetView>
  </sheetViews>
  <sheetFormatPr defaultRowHeight="15" x14ac:dyDescent="0.25"/>
  <cols>
    <col min="1" max="1" width="32.28515625" bestFit="1" customWidth="1"/>
    <col min="2" max="2" width="24.42578125" customWidth="1"/>
    <col min="3" max="3" width="18.7109375" customWidth="1"/>
    <col min="4" max="4" width="18.140625" customWidth="1"/>
    <col min="5" max="5" width="15.85546875" customWidth="1"/>
    <col min="6" max="6" width="14.28515625" customWidth="1"/>
    <col min="7" max="7" width="17.7109375" customWidth="1"/>
    <col min="8" max="8" width="16.140625" customWidth="1"/>
    <col min="9" max="9" width="15.85546875" customWidth="1"/>
    <col min="10" max="10" width="10" customWidth="1"/>
    <col min="11" max="11" width="6" customWidth="1"/>
    <col min="12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(C2-B2)</f>
        <v>-15396420.870000005</v>
      </c>
      <c r="E2" s="5">
        <f>IFERROR(D2/B2,0)</f>
        <v>-4.3170750765267295E-2</v>
      </c>
      <c r="F2">
        <f>RANK(E2, $E$2:$E$52)</f>
        <v>38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RANK(J2, $J$2:$J$52)</f>
        <v>42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IFERROR(RANK(O2, $O$2:$O$52),0)</f>
        <v>38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(C3-B3)</f>
        <v>-7585.4099999999744</v>
      </c>
      <c r="E3" s="5">
        <f t="shared" ref="E3:E52" si="1">IFERROR(D3/B3,0)</f>
        <v>-2.3069981751824741E-2</v>
      </c>
      <c r="F3">
        <f t="shared" ref="F3:F52" si="2">RANK(E3, $E$2:$E$52)</f>
        <v>30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RANK(J3, $J$2:$J$52)</f>
        <v>38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IFERROR(RANK(O3, $O$2:$O$52),0)</f>
        <v>15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10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27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48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30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41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13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50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44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48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51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50</v>
      </c>
    </row>
    <row r="9" spans="1:16" s="11" customFormat="1" x14ac:dyDescent="0.25">
      <c r="A9" s="11" t="s">
        <v>23</v>
      </c>
      <c r="B9" s="11">
        <v>9349400</v>
      </c>
      <c r="C9" s="11">
        <v>8952825.2799999993</v>
      </c>
      <c r="D9">
        <f t="shared" si="0"/>
        <v>-396574.72000000067</v>
      </c>
      <c r="E9" s="12">
        <f t="shared" si="1"/>
        <v>-4.2417130511048909E-2</v>
      </c>
      <c r="F9">
        <f t="shared" si="2"/>
        <v>36</v>
      </c>
      <c r="G9" s="11">
        <v>11073700</v>
      </c>
      <c r="H9" s="11">
        <v>9929059.5199999996</v>
      </c>
      <c r="I9">
        <f t="shared" si="3"/>
        <v>-1144640.4800000004</v>
      </c>
      <c r="J9" s="12">
        <f t="shared" si="4"/>
        <v>-0.10336567542917005</v>
      </c>
      <c r="K9">
        <f t="shared" si="5"/>
        <v>45</v>
      </c>
      <c r="L9" s="11">
        <v>10790500</v>
      </c>
      <c r="M9" s="11">
        <v>9993599.52999999</v>
      </c>
      <c r="N9">
        <f t="shared" si="6"/>
        <v>-796900.47000000998</v>
      </c>
      <c r="O9" s="12">
        <f t="shared" si="7"/>
        <v>-7.3852043000788653E-2</v>
      </c>
      <c r="P9">
        <f t="shared" si="8"/>
        <v>43</v>
      </c>
    </row>
    <row r="10" spans="1:16" s="9" customFormat="1" x14ac:dyDescent="0.25">
      <c r="A10" s="9" t="s">
        <v>24</v>
      </c>
      <c r="B10" s="9">
        <v>443300</v>
      </c>
      <c r="C10" s="9">
        <v>407090.37</v>
      </c>
      <c r="D10" s="9">
        <f t="shared" si="0"/>
        <v>-36209.630000000005</v>
      </c>
      <c r="E10" s="10">
        <f t="shared" si="1"/>
        <v>-8.1681998646514792E-2</v>
      </c>
      <c r="F10" s="9">
        <f t="shared" si="2"/>
        <v>46</v>
      </c>
      <c r="G10" s="9">
        <v>495200</v>
      </c>
      <c r="H10" s="9">
        <v>467907.84000000003</v>
      </c>
      <c r="I10" s="9">
        <f t="shared" si="3"/>
        <v>-27292.159999999974</v>
      </c>
      <c r="J10" s="10">
        <f t="shared" si="4"/>
        <v>-5.5113408723747932E-2</v>
      </c>
      <c r="K10" s="9">
        <f t="shared" si="5"/>
        <v>35</v>
      </c>
      <c r="L10" s="9">
        <v>487500</v>
      </c>
      <c r="M10" s="9">
        <v>478318.92</v>
      </c>
      <c r="N10">
        <f t="shared" si="6"/>
        <v>-9181.0800000000163</v>
      </c>
      <c r="O10" s="10">
        <f t="shared" si="7"/>
        <v>-1.883298461538465E-2</v>
      </c>
      <c r="P10">
        <f t="shared" si="8"/>
        <v>23</v>
      </c>
    </row>
    <row r="11" spans="1:16" s="9" customFormat="1" x14ac:dyDescent="0.25">
      <c r="A11" s="9" t="s">
        <v>25</v>
      </c>
      <c r="B11" s="9">
        <v>0</v>
      </c>
      <c r="C11" s="9">
        <v>0</v>
      </c>
      <c r="D11" s="9">
        <f t="shared" si="0"/>
        <v>0</v>
      </c>
      <c r="E11" s="10">
        <f t="shared" si="1"/>
        <v>0</v>
      </c>
      <c r="F11" s="9">
        <f t="shared" si="2"/>
        <v>2</v>
      </c>
      <c r="G11" s="9">
        <v>0</v>
      </c>
      <c r="H11" s="9">
        <v>0</v>
      </c>
      <c r="I11" s="9">
        <f t="shared" si="3"/>
        <v>0</v>
      </c>
      <c r="J11" s="10">
        <f t="shared" si="4"/>
        <v>0</v>
      </c>
      <c r="K11" s="9">
        <f t="shared" si="5"/>
        <v>1</v>
      </c>
      <c r="L11" s="9">
        <v>375000</v>
      </c>
      <c r="M11" s="9">
        <v>63771.91</v>
      </c>
      <c r="N11">
        <f t="shared" si="6"/>
        <v>-311228.08999999997</v>
      </c>
      <c r="O11" s="10">
        <f t="shared" si="7"/>
        <v>-0.82994157333333329</v>
      </c>
      <c r="P11">
        <f t="shared" si="8"/>
        <v>51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39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42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19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25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22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33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24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15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9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31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41</v>
      </c>
    </row>
    <row r="18" spans="1:16" s="9" customFormat="1" x14ac:dyDescent="0.25">
      <c r="A18" s="9" t="s">
        <v>32</v>
      </c>
      <c r="B18" s="9">
        <v>2764700</v>
      </c>
      <c r="C18" s="9">
        <v>2615303.8999999901</v>
      </c>
      <c r="D18" s="9">
        <f t="shared" si="0"/>
        <v>-149396.10000000987</v>
      </c>
      <c r="E18" s="10">
        <f t="shared" si="1"/>
        <v>-5.4037002206391245E-2</v>
      </c>
      <c r="F18" s="9">
        <f t="shared" si="2"/>
        <v>40</v>
      </c>
      <c r="G18" s="9">
        <v>2861000</v>
      </c>
      <c r="H18" s="9">
        <v>2671745.94</v>
      </c>
      <c r="I18" s="9">
        <f t="shared" si="3"/>
        <v>-189254.06000000006</v>
      </c>
      <c r="J18" s="10">
        <f t="shared" si="4"/>
        <v>-6.6149619014330668E-2</v>
      </c>
      <c r="K18" s="9">
        <f t="shared" si="5"/>
        <v>37</v>
      </c>
      <c r="L18" s="9">
        <v>2910600</v>
      </c>
      <c r="M18" s="9">
        <v>2535637.09</v>
      </c>
      <c r="N18">
        <f t="shared" si="6"/>
        <v>-374962.91000000015</v>
      </c>
      <c r="O18" s="10">
        <f t="shared" si="7"/>
        <v>-0.12882667147667154</v>
      </c>
      <c r="P18">
        <f t="shared" si="8"/>
        <v>49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37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40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43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31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20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10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34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s="9" customFormat="1" x14ac:dyDescent="0.25">
      <c r="A24" s="9" t="s">
        <v>38</v>
      </c>
      <c r="B24" s="9">
        <v>917200</v>
      </c>
      <c r="C24" s="9">
        <v>904969.19</v>
      </c>
      <c r="D24" s="9">
        <f t="shared" si="0"/>
        <v>-12230.810000000056</v>
      </c>
      <c r="E24" s="10">
        <f t="shared" si="1"/>
        <v>-1.3334943305713101E-2</v>
      </c>
      <c r="F24" s="9">
        <f t="shared" si="2"/>
        <v>21</v>
      </c>
      <c r="G24" s="9">
        <v>1112700</v>
      </c>
      <c r="H24" s="9">
        <v>1067214.42</v>
      </c>
      <c r="I24" s="9">
        <f t="shared" si="3"/>
        <v>-45485.580000000075</v>
      </c>
      <c r="J24" s="10">
        <f t="shared" si="4"/>
        <v>-4.087856565111897E-2</v>
      </c>
      <c r="K24" s="9">
        <f t="shared" si="5"/>
        <v>24</v>
      </c>
      <c r="L24" s="9">
        <v>1112600</v>
      </c>
      <c r="M24" s="9">
        <v>1112527.1200000001</v>
      </c>
      <c r="N24">
        <f t="shared" si="6"/>
        <v>-72.879999999888241</v>
      </c>
      <c r="O24" s="10">
        <f t="shared" si="7"/>
        <v>-6.5504224339284781E-5</v>
      </c>
      <c r="P24">
        <f t="shared" si="8"/>
        <v>11</v>
      </c>
    </row>
    <row r="25" spans="1:16" s="9" customFormat="1" x14ac:dyDescent="0.25">
      <c r="A25" s="9" t="s">
        <v>39</v>
      </c>
      <c r="B25" s="9">
        <v>484100</v>
      </c>
      <c r="C25" s="9">
        <v>479149.53</v>
      </c>
      <c r="D25" s="9">
        <f t="shared" si="0"/>
        <v>-4950.4699999999721</v>
      </c>
      <c r="E25" s="10">
        <f t="shared" si="1"/>
        <v>-1.0226130964676661E-2</v>
      </c>
      <c r="F25" s="9">
        <f t="shared" si="2"/>
        <v>14</v>
      </c>
      <c r="G25" s="9">
        <v>505200</v>
      </c>
      <c r="H25" s="9">
        <v>497194.20999999897</v>
      </c>
      <c r="I25" s="9">
        <f t="shared" si="3"/>
        <v>-8005.7900000010268</v>
      </c>
      <c r="J25" s="10">
        <f t="shared" si="4"/>
        <v>-1.5846773555029746E-2</v>
      </c>
      <c r="K25" s="9">
        <f t="shared" si="5"/>
        <v>15</v>
      </c>
      <c r="L25" s="9">
        <v>496500</v>
      </c>
      <c r="M25" s="9">
        <v>494775.1</v>
      </c>
      <c r="N25">
        <f t="shared" si="6"/>
        <v>-1724.9000000000233</v>
      </c>
      <c r="O25" s="10">
        <f t="shared" si="7"/>
        <v>-3.4741188318228064E-3</v>
      </c>
      <c r="P25">
        <f t="shared" si="8"/>
        <v>17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47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39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2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1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49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45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24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8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12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23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32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29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11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18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28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2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42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47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33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44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27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12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44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35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29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21</v>
      </c>
    </row>
    <row r="41" spans="1:16" s="9" customFormat="1" x14ac:dyDescent="0.25">
      <c r="A41" s="9" t="s">
        <v>55</v>
      </c>
      <c r="B41" s="9">
        <v>4593300</v>
      </c>
      <c r="C41" s="9">
        <v>4409060.2099999897</v>
      </c>
      <c r="D41" s="9">
        <f t="shared" si="0"/>
        <v>-184239.79000001028</v>
      </c>
      <c r="E41" s="10">
        <f t="shared" si="1"/>
        <v>-4.0110550149132493E-2</v>
      </c>
      <c r="F41" s="9">
        <f t="shared" si="2"/>
        <v>35</v>
      </c>
      <c r="G41" s="9">
        <v>5089500</v>
      </c>
      <c r="H41" s="9">
        <v>4956043.6699999897</v>
      </c>
      <c r="I41" s="9">
        <f t="shared" si="3"/>
        <v>-133456.33000001032</v>
      </c>
      <c r="J41" s="10">
        <f t="shared" si="4"/>
        <v>-2.6221894095689226E-2</v>
      </c>
      <c r="K41" s="9">
        <f t="shared" si="5"/>
        <v>18</v>
      </c>
      <c r="L41" s="9">
        <v>4799900</v>
      </c>
      <c r="M41" s="9">
        <v>4717822.6500000004</v>
      </c>
      <c r="N41">
        <f t="shared" si="6"/>
        <v>-82077.349999999627</v>
      </c>
      <c r="O41" s="10">
        <f t="shared" si="7"/>
        <v>-1.7099804162586642E-2</v>
      </c>
      <c r="P41">
        <f t="shared" si="8"/>
        <v>22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8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5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28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34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13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18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20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9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7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14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32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37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25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1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17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19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45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VLOOKUP($A56,$A2:$D$52,4,TRUE)</f>
        <v>-36209.630000000005</v>
      </c>
      <c r="C56">
        <f>VLOOKUP($A56,$A2:$I$52,9,TRUE)</f>
        <v>-27292.159999999974</v>
      </c>
      <c r="D56">
        <f>VLOOKUP($A56,$A2:$N$53,14,TRUE)</f>
        <v>-9181.0800000000163</v>
      </c>
    </row>
    <row r="57" spans="1:16" x14ac:dyDescent="0.25">
      <c r="A57" t="s">
        <v>25</v>
      </c>
      <c r="B57">
        <f>VLOOKUP($A57,$A2:$D$52,4,TRUE)</f>
        <v>0</v>
      </c>
      <c r="C57">
        <f>VLOOKUP($A57,$A2:$I$52,9,TRUE)</f>
        <v>0</v>
      </c>
      <c r="D57">
        <f>VLOOKUP($A57,$A2:$N$52,14,TRUE)</f>
        <v>-311228.08999999997</v>
      </c>
    </row>
    <row r="58" spans="1:16" x14ac:dyDescent="0.25">
      <c r="A58" t="s">
        <v>32</v>
      </c>
      <c r="B58">
        <f>VLOOKUP($A58,$A3:$D$52,4,TRUE)</f>
        <v>-149396.10000000987</v>
      </c>
      <c r="C58">
        <f>VLOOKUP($A58,$A3:$I$52,9,TRUE)</f>
        <v>-189254.06000000006</v>
      </c>
      <c r="D58">
        <f>VLOOKUP($A58,$A3:$N$52,14,TRUE)</f>
        <v>-374962.91000000015</v>
      </c>
    </row>
    <row r="59" spans="1:16" x14ac:dyDescent="0.25">
      <c r="A59" t="s">
        <v>38</v>
      </c>
      <c r="B59">
        <f>VLOOKUP($A59,$A4:$D$52,4,TRUE)</f>
        <v>-12230.810000000056</v>
      </c>
      <c r="C59">
        <f>VLOOKUP($A59,$A4:$I$52,9,TRUE)</f>
        <v>-45485.580000000075</v>
      </c>
      <c r="D59">
        <f>VLOOKUP($A59,$A4:$N$52,14,TRUE)</f>
        <v>-72.879999999888241</v>
      </c>
    </row>
    <row r="60" spans="1:16" x14ac:dyDescent="0.25">
      <c r="A60" t="s">
        <v>39</v>
      </c>
      <c r="B60">
        <f>VLOOKUP($A60,$A5:$D$52,4,TRUE)</f>
        <v>-4950.4699999999721</v>
      </c>
      <c r="C60">
        <f>VLOOKUP($A60,$A5:$I$52,9,TRUE)</f>
        <v>-8005.7900000010268</v>
      </c>
      <c r="D60">
        <f>VLOOKUP($A60,$A5:$N$52,14,TRUE)</f>
        <v>-1724.9000000000233</v>
      </c>
    </row>
    <row r="61" spans="1:16" x14ac:dyDescent="0.25">
      <c r="A61" t="s">
        <v>55</v>
      </c>
      <c r="B61">
        <f>VLOOKUP($A61,$A6:$D$52,4,TRUE)</f>
        <v>-184239.79000001028</v>
      </c>
      <c r="C61">
        <f>VLOOKUP($A61,$A6:$I$52,9,TRUE)</f>
        <v>-133456.33000001032</v>
      </c>
      <c r="D61">
        <f>VLOOKUP($A61,$A6:$N$52,14,TRUE)</f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_xlfn.XLOOKUP($A65,$A$2:$A$52,$D$2:$D$52,"NOT FOUND",0)</f>
        <v>-36209.630000000005</v>
      </c>
      <c r="C65">
        <f t="shared" ref="C65:C70" si="9">_xlfn.XLOOKUP($A65,$A$2:$A$52,$I$2:$I$52,"NOT FOUND",0)</f>
        <v>-27292.159999999974</v>
      </c>
      <c r="D65">
        <f>_xlfn.XLOOKUP($A65,$A$2:$A$52,$N$2:$N$52,"NOT FOUND",0)</f>
        <v>-9181.0800000000163</v>
      </c>
    </row>
    <row r="66" spans="1:4" x14ac:dyDescent="0.25">
      <c r="A66" t="s">
        <v>25</v>
      </c>
      <c r="B66">
        <f t="shared" ref="B66:B70" si="10">_xlfn.XLOOKUP($A66,$A$2:$A$52,$D$2:$D$52,"NOT FOUND",0)</f>
        <v>0</v>
      </c>
      <c r="C66">
        <f t="shared" si="9"/>
        <v>0</v>
      </c>
      <c r="D66">
        <f t="shared" ref="D66:D70" si="11">_xlfn.XLOOKUP($A66,$A$2:$A$52,$N$2:$N$52,"NOT FOUND",0)</f>
        <v>-311228.08999999997</v>
      </c>
    </row>
    <row r="67" spans="1:4" x14ac:dyDescent="0.25">
      <c r="A67" t="s">
        <v>32</v>
      </c>
      <c r="B67">
        <f t="shared" si="10"/>
        <v>-149396.10000000987</v>
      </c>
      <c r="C67">
        <f t="shared" si="9"/>
        <v>-189254.06000000006</v>
      </c>
      <c r="D67">
        <f t="shared" si="11"/>
        <v>-374962.91000000015</v>
      </c>
    </row>
    <row r="68" spans="1:4" x14ac:dyDescent="0.25">
      <c r="A68" t="s">
        <v>38</v>
      </c>
      <c r="B68">
        <f t="shared" si="10"/>
        <v>-12230.810000000056</v>
      </c>
      <c r="C68">
        <f t="shared" si="9"/>
        <v>-45485.580000000075</v>
      </c>
      <c r="D68">
        <f t="shared" si="11"/>
        <v>-72.879999999888241</v>
      </c>
    </row>
    <row r="69" spans="1:4" x14ac:dyDescent="0.25">
      <c r="A69" t="s">
        <v>39</v>
      </c>
      <c r="B69">
        <f t="shared" si="10"/>
        <v>-4950.4699999999721</v>
      </c>
      <c r="C69">
        <f t="shared" si="9"/>
        <v>-8005.7900000010268</v>
      </c>
      <c r="D69">
        <f t="shared" si="11"/>
        <v>-1724.9000000000233</v>
      </c>
    </row>
    <row r="70" spans="1:4" x14ac:dyDescent="0.25">
      <c r="A70" t="s">
        <v>55</v>
      </c>
      <c r="B70">
        <f t="shared" si="10"/>
        <v>-184239.79000001028</v>
      </c>
      <c r="C70">
        <f t="shared" si="9"/>
        <v>-133456.33000001032</v>
      </c>
      <c r="D70">
        <f t="shared" si="11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INDEX(A2:P52,MATCH(A10,A2:A52,0),MATCH(D1,A1:P1,0))</f>
        <v>-36209.630000000005</v>
      </c>
      <c r="C74">
        <f>INDEX($A$2:$P$52,MATCH(A10,$A$2:$A$52,0),MATCH($I$1,$A$1:$P$1,0))</f>
        <v>-27292.159999999974</v>
      </c>
      <c r="D74" s="14">
        <f>INDEX($A$2:$P$52,MATCH(A10,$A$2:$A$52,0),MATCH($O$1,$A$1:$P$1,0))</f>
        <v>-1.883298461538465E-2</v>
      </c>
    </row>
    <row r="75" spans="1:4" x14ac:dyDescent="0.25">
      <c r="A75" t="s">
        <v>25</v>
      </c>
      <c r="B75">
        <f>INDEX($A$2:$P$52,MATCH(A11,A2:A52,0),MATCH(D1,A1:P1,0))</f>
        <v>0</v>
      </c>
      <c r="C75">
        <f>INDEX($A$2:$P$52,MATCH(A11,$A$2:$A$52,0),MATCH($I$1,$A$1:$P$1,0))</f>
        <v>0</v>
      </c>
      <c r="D75" s="14">
        <f>INDEX(A2:P52,MATCH(A11,A2:A52,0),MATCH(O1,A1:P1,0))</f>
        <v>-0.82994157333333329</v>
      </c>
    </row>
    <row r="76" spans="1:4" x14ac:dyDescent="0.25">
      <c r="A76" t="s">
        <v>32</v>
      </c>
      <c r="B76">
        <f>INDEX($A$2:$P$52,MATCH(A18,A2:A52,0),MATCH(D1,A1:P1,0))</f>
        <v>-149396.10000000987</v>
      </c>
      <c r="C76">
        <f>INDEX($A$2:$P$52,MATCH(A18,$A$2:$A$52,0),MATCH($I$1,$A$1:$P$1,0))</f>
        <v>-189254.06000000006</v>
      </c>
      <c r="D76" s="14">
        <f>INDEX($A$2:$P$52,MATCH(A18,$A$2:$A$52,0),MATCH($O$1,$A$1:$P$1,0))</f>
        <v>-0.12882667147667154</v>
      </c>
    </row>
    <row r="77" spans="1:4" x14ac:dyDescent="0.25">
      <c r="A77" t="s">
        <v>38</v>
      </c>
      <c r="B77">
        <f>INDEX($A$2:$P$52,MATCH(A24,A2:A52,0),MATCH(D1,A1:P1,0))</f>
        <v>-12230.810000000056</v>
      </c>
      <c r="C77">
        <f>INDEX($A$2:$P$52,MATCH(A24,$A$2:$A$52,0),MATCH($I$1,$A$1:$P$1,0))</f>
        <v>-45485.580000000075</v>
      </c>
      <c r="D77" s="14">
        <f>INDEX(A1:P52,MATCH(A24,A2:A52,0),MATCH(O1,A1:P1,0))</f>
        <v>-2.5892971236375011E-2</v>
      </c>
    </row>
    <row r="78" spans="1:4" x14ac:dyDescent="0.25">
      <c r="A78" t="s">
        <v>39</v>
      </c>
      <c r="B78">
        <f>INDEX($A$2:$P$52,MATCH(A25,A2:A52,0),MATCH(D1,A1:P1,0))</f>
        <v>-4950.4699999999721</v>
      </c>
      <c r="C78">
        <f>INDEX($A$2:$P$52,MATCH(A25,$A$2:$A$52,0),MATCH($I$1,$A$1:$P$1,0))</f>
        <v>-8005.7900000010268</v>
      </c>
      <c r="D78" s="14">
        <f>INDEX(A2:P52,MATCH(A25,A2:A52,0),MATCH(O1,A1:P1,0))</f>
        <v>-3.4741188318228064E-3</v>
      </c>
    </row>
    <row r="79" spans="1:4" x14ac:dyDescent="0.25">
      <c r="A79" t="s">
        <v>55</v>
      </c>
      <c r="B79">
        <f>INDEX($A$2:$P$52,MATCH(A41,A2:A52,0),MATCH(D1,A1:P1,0))</f>
        <v>-184239.79000001028</v>
      </c>
      <c r="C79">
        <f>INDEX($A$2:$P$52,MATCH(A41,$A$2:$A$52,0),MATCH($I$1,$A$1:$P$1,0))</f>
        <v>-133456.33000001032</v>
      </c>
      <c r="D79" s="14">
        <f>INDEX(A2:P52,MATCH(A41,A2:A52,0),MATCH(O1,A1:P1,0))</f>
        <v>-1.7099804162586642E-2</v>
      </c>
    </row>
    <row r="81" spans="1:7" x14ac:dyDescent="0.25">
      <c r="A81" s="7" t="s">
        <v>70</v>
      </c>
    </row>
    <row r="82" spans="1:7" x14ac:dyDescent="0.25">
      <c r="A82" t="s">
        <v>0</v>
      </c>
      <c r="B82" t="s">
        <v>61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VLOOKUP(B82,Sheet1!A2:B52,2,TRUE)</f>
        <v>70390700</v>
      </c>
      <c r="C84" s="6">
        <f>VLOOKUP(B82,Sheet1!A2:C52,3,TRUE)</f>
        <v>70378426.719999999</v>
      </c>
    </row>
    <row r="85" spans="1:7" x14ac:dyDescent="0.25">
      <c r="A85" t="s">
        <v>74</v>
      </c>
      <c r="B85" s="6">
        <f>VLOOKUP(B82,Sheet1!A2:D53,4,TRUE)</f>
        <v>73467000</v>
      </c>
      <c r="C85" s="6">
        <f>VLOOKUP(B82,Sheet1!A2:E53,5,TRUE)</f>
        <v>73442541.659999996</v>
      </c>
    </row>
    <row r="86" spans="1:7" x14ac:dyDescent="0.25">
      <c r="A86" t="s">
        <v>75</v>
      </c>
      <c r="B86" s="6">
        <f>VLOOKUP(B82,Sheet1!A2:G54,6,TRUE)</f>
        <v>75072800</v>
      </c>
      <c r="C86" s="6">
        <f>VLOOKUP(B82,Sheet1!A2:H54,7,TRUE)</f>
        <v>75050829.179999903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B91" t="str">
        <f>_xlfn.XLOOKUP(A8,A2:A52,A2:A52,0)</f>
        <v>Clerk and Master - Chancery</v>
      </c>
      <c r="C91" s="5">
        <f>_xlfn.XLOOKUP(A8,A2:A52,E2:E52,0)</f>
        <v>-0.15235918433091292</v>
      </c>
      <c r="D91" t="str">
        <f>_xlfn.XLOOKUP(A10,A2:A52,A2:A52,0)</f>
        <v>Community Education Commission</v>
      </c>
      <c r="E91" s="5">
        <f>_xlfn.XLOOKUP(A10,A2:A52,E2:E52,0)</f>
        <v>-8.1681998646514792E-2</v>
      </c>
      <c r="F91" t="str">
        <f>_xlfn.XLOOKUP(A26,A2:A52,A2:A52,0)</f>
        <v>Human Resources</v>
      </c>
      <c r="G91" s="5">
        <f>_xlfn.XLOOKUP(A26,A2:A52,E2:E52,0)</f>
        <v>-8.5306091660634673E-2</v>
      </c>
    </row>
    <row r="92" spans="1:7" x14ac:dyDescent="0.25">
      <c r="A92" t="s">
        <v>74</v>
      </c>
      <c r="B92" t="str">
        <f>_xlfn.XLOOKUP(A36,A3:A53,A3:A53,0)</f>
        <v>Metropolitan Clerk</v>
      </c>
      <c r="C92" s="5">
        <f>_xlfn.XLOOKUP(A36,A3:A53,J3:J53,0)</f>
        <v>-0.17551246244575608</v>
      </c>
      <c r="D92" t="str">
        <f>_xlfn.XLOOKUP(A28,A3:A52,A3:A52,0)</f>
        <v>Internal Audit</v>
      </c>
      <c r="E92" s="5">
        <f>_xlfn.XLOOKUP(A9,A2:A53,J2:J53,0)</f>
        <v>-0.10336567542917005</v>
      </c>
      <c r="F92">
        <f t="shared" ref="F92:F93" si="12">_xlfn.XLOOKUP(E9,E3:E53,E3:E53,0)</f>
        <v>-4.2417130511048909E-2</v>
      </c>
      <c r="G92" s="5">
        <f>_xlfn.XLOOKUP(A49,A2:A52,J2:J52,0)</f>
        <v>-6.9523586744639335E-2</v>
      </c>
    </row>
    <row r="93" spans="1:7" x14ac:dyDescent="0.25">
      <c r="A93" t="s">
        <v>75</v>
      </c>
      <c r="B93" t="str">
        <f>_xlfn.XLOOKUP(A11,A4:A54,A4:A54,0)</f>
        <v>Community Oversight Board</v>
      </c>
      <c r="C93" s="5">
        <f>_xlfn.XLOOKUP(A11,A4:A54,O4:O54,0)</f>
        <v>-0.82994157333333329</v>
      </c>
      <c r="D93" t="str">
        <f>_xlfn.XLOOKUP(A8,A4:A52,A4:A52,0)</f>
        <v>Clerk and Master - Chancery</v>
      </c>
      <c r="E93" s="5">
        <f>_xlfn.XLOOKUP(A8,A2:A54,O2:O54,0)</f>
        <v>-0.15295680364719175</v>
      </c>
      <c r="F93">
        <f t="shared" si="12"/>
        <v>-8.1681998646514792E-2</v>
      </c>
      <c r="G93" s="5">
        <f>_xlfn.XLOOKUP(A18,A4:A54,O2:O52,0)</f>
        <v>-1.4464932677229222E-5</v>
      </c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B98" s="13" t="str">
        <f>INDEX($A$2:$P$52,MATCH(A8,A2:A52,0),MATCH(A8,A8:P8,0))</f>
        <v>Clerk and Master - Chancery</v>
      </c>
      <c r="C98" s="5">
        <f>INDEX(A2:P52,MATCH(A8,A2:A52,0),MATCH(E1,A1:P1,0))</f>
        <v>-0.15235918433091292</v>
      </c>
      <c r="D98" s="14" t="str">
        <f>INDEX(A2:A52,MATCH(C8,C2:C52,0),MATCH(C8,C8:R8,0))</f>
        <v>Clerk and Master - Chancery</v>
      </c>
      <c r="E98" s="15">
        <f>INDEX(A2:P52,MATCH(A10,A2:A52,0),MATCH(E1,A1:P1,0))</f>
        <v>-8.1681998646514792E-2</v>
      </c>
      <c r="F98" s="14">
        <f t="shared" ref="C98:G98" si="13">INDEX(E2:T52,MATCH(E8,E2:E52,0),MATCH(E8,E8:T8,0))</f>
        <v>-0.15235918433091292</v>
      </c>
      <c r="G98" s="15">
        <f t="shared" si="13"/>
        <v>51</v>
      </c>
      <c r="I98" s="4"/>
    </row>
    <row r="99" spans="1:9" x14ac:dyDescent="0.25">
      <c r="A99" t="s">
        <v>74</v>
      </c>
      <c r="B99" s="13" t="str">
        <f>INDEX(A2:P52,MATCH(A36,A2:A52,0),MATCH(A36,A36:P36,0))</f>
        <v>Metropolitan Clerk</v>
      </c>
      <c r="C99" s="5">
        <f>INDEX(A2:P52,MATCH(A36,A2:A52,0),MATCH(J1,A1:P1,0))</f>
        <v>-0.17551246244575608</v>
      </c>
      <c r="D99" s="14" t="str">
        <f t="shared" ref="D99:D100" si="14">INDEX(A3:A53,MATCH(C9,C3:C53,0),MATCH(C9,C9:R9,0))</f>
        <v>Codes Administration</v>
      </c>
      <c r="E99" s="15">
        <f>INDEX(A2:P52,MATCH(A9,A2:A52,0),MATCH(J1,A1:P1,0))</f>
        <v>-0.10336567542917005</v>
      </c>
      <c r="F99" s="14">
        <f t="shared" ref="C98:G99" si="15">INDEX(E2:T52,MATCH(E36,E2:E52,0),MATCH(E36,E36:T36,0))</f>
        <v>-7.8647857679780775E-2</v>
      </c>
      <c r="G99" s="15">
        <f t="shared" si="15"/>
        <v>42</v>
      </c>
      <c r="I99" s="4"/>
    </row>
    <row r="100" spans="1:9" x14ac:dyDescent="0.25">
      <c r="A100" t="s">
        <v>75</v>
      </c>
      <c r="B100" s="13" t="str">
        <f>INDEX(A2:P52,MATCH(A11,A2:A52,0),MATCH(A11,A11:P11,0))</f>
        <v>Community Oversight Board</v>
      </c>
      <c r="C100" s="5">
        <f>INDEX(A2:P52,MATCH(A11,A2:A52,0),MATCH(O1,A1:P1,0))</f>
        <v>-0.82994157333333329</v>
      </c>
      <c r="D100" s="14" t="str">
        <f t="shared" si="14"/>
        <v>Community Education Commission</v>
      </c>
      <c r="E100" s="15">
        <f>INDEX(A2:P52,MATCH(A8,A2:A52,0),MATCH(O1,A1:P1,0))</f>
        <v>-0.15295680364719175</v>
      </c>
      <c r="F100" s="14">
        <f t="shared" ref="C100:G100" si="16">INDEX(E2:T52,MATCH(E11,E2:E52,0),MATCH(E11,E11:T11,0))</f>
        <v>0</v>
      </c>
      <c r="G100" s="15">
        <f t="shared" si="16"/>
        <v>2</v>
      </c>
      <c r="I100" s="4"/>
    </row>
  </sheetData>
  <phoneticPr fontId="20" type="noConversion"/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CE0B9B-0DEE-4D16-BD30-31E683494D7F}">
          <x14:formula1>
            <xm:f>Sheet1!$A$2:$A$52</xm:f>
          </x14:formula1>
          <xm:sqref>B87 B82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D39C-389C-4B00-BD0A-9B1B10B1AE4A}">
  <dimension ref="A1:G52"/>
  <sheetViews>
    <sheetView topLeftCell="A10" workbookViewId="0">
      <selection activeCell="A42" sqref="A42"/>
    </sheetView>
  </sheetViews>
  <sheetFormatPr defaultRowHeight="15" x14ac:dyDescent="0.25"/>
  <cols>
    <col min="1" max="1" width="33.42578125" customWidth="1"/>
    <col min="2" max="2" width="14.5703125" customWidth="1"/>
    <col min="3" max="3" width="13.5703125" customWidth="1"/>
    <col min="4" max="4" width="12.140625" customWidth="1"/>
    <col min="5" max="5" width="12.5703125" customWidth="1"/>
    <col min="6" max="6" width="13.140625" customWidth="1"/>
    <col min="7" max="7" width="14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11</v>
      </c>
      <c r="G1" s="1" t="s">
        <v>12</v>
      </c>
    </row>
    <row r="2" spans="1:7" x14ac:dyDescent="0.25">
      <c r="A2" t="s">
        <v>16</v>
      </c>
      <c r="B2">
        <v>356640100</v>
      </c>
      <c r="C2">
        <v>341243679.13</v>
      </c>
      <c r="D2">
        <v>382685200</v>
      </c>
      <c r="E2">
        <v>346340810.81999999</v>
      </c>
      <c r="F2">
        <v>376548600</v>
      </c>
      <c r="G2">
        <v>355279492.22999901</v>
      </c>
    </row>
    <row r="3" spans="1:7" x14ac:dyDescent="0.25">
      <c r="A3" t="s">
        <v>17</v>
      </c>
      <c r="B3">
        <v>328800</v>
      </c>
      <c r="C3">
        <v>321214.59000000003</v>
      </c>
      <c r="D3">
        <v>334800</v>
      </c>
      <c r="E3">
        <v>312433.70999999897</v>
      </c>
      <c r="F3">
        <v>322700</v>
      </c>
      <c r="G3">
        <v>322263.03999999998</v>
      </c>
    </row>
    <row r="4" spans="1:7" x14ac:dyDescent="0.25">
      <c r="A4" t="s">
        <v>18</v>
      </c>
      <c r="B4">
        <v>3130600</v>
      </c>
      <c r="C4">
        <v>3115157.5599999898</v>
      </c>
      <c r="D4">
        <v>3652300</v>
      </c>
      <c r="E4">
        <v>3589693.2099999902</v>
      </c>
      <c r="F4">
        <v>3662400</v>
      </c>
      <c r="G4">
        <v>3564983.04999999</v>
      </c>
    </row>
    <row r="5" spans="1:7" x14ac:dyDescent="0.25">
      <c r="A5" t="s">
        <v>19</v>
      </c>
      <c r="B5">
        <v>7670700</v>
      </c>
      <c r="C5">
        <v>6947552.6699999999</v>
      </c>
      <c r="D5">
        <v>7968300</v>
      </c>
      <c r="E5">
        <v>7020609.3200000003</v>
      </c>
      <c r="F5">
        <v>7759600</v>
      </c>
      <c r="G5">
        <v>7497322.9100000001</v>
      </c>
    </row>
    <row r="6" spans="1:7" x14ac:dyDescent="0.25">
      <c r="A6" t="s">
        <v>20</v>
      </c>
      <c r="B6">
        <v>409300</v>
      </c>
      <c r="C6">
        <v>385908.52</v>
      </c>
      <c r="D6">
        <v>428500</v>
      </c>
      <c r="E6">
        <v>427758.64</v>
      </c>
      <c r="F6">
        <v>445200</v>
      </c>
      <c r="G6">
        <v>445114.28999999899</v>
      </c>
    </row>
    <row r="7" spans="1:7" x14ac:dyDescent="0.25">
      <c r="A7" t="s">
        <v>21</v>
      </c>
      <c r="B7">
        <v>3329000</v>
      </c>
      <c r="C7">
        <v>2946071.21</v>
      </c>
      <c r="D7">
        <v>3390900</v>
      </c>
      <c r="E7">
        <v>3051483.41</v>
      </c>
      <c r="F7">
        <v>3345200</v>
      </c>
      <c r="G7">
        <v>2946440.08</v>
      </c>
    </row>
    <row r="8" spans="1:7" x14ac:dyDescent="0.25">
      <c r="A8" t="s">
        <v>22</v>
      </c>
      <c r="B8">
        <v>1552100</v>
      </c>
      <c r="C8">
        <v>1315623.30999999</v>
      </c>
      <c r="D8">
        <v>1590700</v>
      </c>
      <c r="E8">
        <v>1383905.98999999</v>
      </c>
      <c r="F8">
        <v>1579300</v>
      </c>
      <c r="G8">
        <v>1337735.3199999901</v>
      </c>
    </row>
    <row r="9" spans="1:7" x14ac:dyDescent="0.25">
      <c r="A9" s="11" t="s">
        <v>23</v>
      </c>
      <c r="B9" s="11">
        <v>9349400</v>
      </c>
      <c r="C9" s="11">
        <v>8952825.2799999993</v>
      </c>
      <c r="D9" s="11">
        <v>11073700</v>
      </c>
      <c r="E9" s="11">
        <v>9929059.5199999996</v>
      </c>
      <c r="F9" s="11">
        <v>10790500</v>
      </c>
      <c r="G9" s="11">
        <v>9993599.52999999</v>
      </c>
    </row>
    <row r="10" spans="1:7" x14ac:dyDescent="0.25">
      <c r="A10" s="9" t="s">
        <v>24</v>
      </c>
      <c r="B10" s="9">
        <v>443300</v>
      </c>
      <c r="C10" s="9">
        <v>407090.37</v>
      </c>
      <c r="D10" s="9">
        <v>495200</v>
      </c>
      <c r="E10" s="9">
        <v>467907.84000000003</v>
      </c>
      <c r="F10" s="9">
        <v>487500</v>
      </c>
      <c r="G10" s="9">
        <v>478318.92</v>
      </c>
    </row>
    <row r="11" spans="1:7" x14ac:dyDescent="0.25">
      <c r="A11" s="9" t="s">
        <v>25</v>
      </c>
      <c r="B11" s="9">
        <v>0</v>
      </c>
      <c r="C11" s="9">
        <v>0</v>
      </c>
      <c r="D11" s="9">
        <v>0</v>
      </c>
      <c r="E11" s="9">
        <v>0</v>
      </c>
      <c r="F11" s="9">
        <v>375000</v>
      </c>
      <c r="G11" s="9">
        <v>63771.91</v>
      </c>
    </row>
    <row r="12" spans="1:7" x14ac:dyDescent="0.25">
      <c r="A12" t="s">
        <v>26</v>
      </c>
      <c r="B12">
        <v>4280900</v>
      </c>
      <c r="C12">
        <v>4066595.33</v>
      </c>
      <c r="D12">
        <v>4700400</v>
      </c>
      <c r="E12">
        <v>4205555.5999999996</v>
      </c>
      <c r="F12">
        <v>4677800</v>
      </c>
      <c r="G12">
        <v>4371713.1399999997</v>
      </c>
    </row>
    <row r="13" spans="1:7" x14ac:dyDescent="0.25">
      <c r="A13" t="s">
        <v>27</v>
      </c>
      <c r="B13">
        <v>5847800</v>
      </c>
      <c r="C13">
        <v>5772288.3300000001</v>
      </c>
      <c r="D13">
        <v>6223700</v>
      </c>
      <c r="E13">
        <v>5909077.9399999902</v>
      </c>
      <c r="F13">
        <v>6207300</v>
      </c>
      <c r="G13">
        <v>6056976.6699999999</v>
      </c>
    </row>
    <row r="14" spans="1:7" x14ac:dyDescent="0.25">
      <c r="A14" t="s">
        <v>28</v>
      </c>
      <c r="B14">
        <v>512000</v>
      </c>
      <c r="C14">
        <v>505017.37</v>
      </c>
      <c r="D14">
        <v>530500</v>
      </c>
      <c r="E14">
        <v>524402.98</v>
      </c>
      <c r="F14">
        <v>526200</v>
      </c>
      <c r="G14">
        <v>504989.88</v>
      </c>
    </row>
    <row r="15" spans="1:7" x14ac:dyDescent="0.25">
      <c r="A15" t="s">
        <v>29</v>
      </c>
      <c r="B15">
        <v>156049100</v>
      </c>
      <c r="C15">
        <v>156545919.90000001</v>
      </c>
      <c r="D15">
        <v>184167800</v>
      </c>
      <c r="E15">
        <v>175966389.24999899</v>
      </c>
      <c r="F15">
        <v>188953500</v>
      </c>
      <c r="G15">
        <v>184450910.84999901</v>
      </c>
    </row>
    <row r="16" spans="1:7" x14ac:dyDescent="0.25">
      <c r="A16" t="s">
        <v>30</v>
      </c>
      <c r="B16">
        <v>6600700</v>
      </c>
      <c r="C16">
        <v>6522480.4599999897</v>
      </c>
      <c r="D16">
        <v>7352500</v>
      </c>
      <c r="E16">
        <v>7350464.0800000001</v>
      </c>
      <c r="F16">
        <v>7397200</v>
      </c>
      <c r="G16">
        <v>7397093</v>
      </c>
    </row>
    <row r="17" spans="1:7" x14ac:dyDescent="0.25">
      <c r="A17" t="s">
        <v>31</v>
      </c>
      <c r="B17">
        <v>14860800</v>
      </c>
      <c r="C17">
        <v>14439480.050000001</v>
      </c>
      <c r="D17">
        <v>15309700</v>
      </c>
      <c r="E17">
        <v>14645233.51</v>
      </c>
      <c r="F17">
        <v>15311800</v>
      </c>
      <c r="G17">
        <v>14346057.039999999</v>
      </c>
    </row>
    <row r="18" spans="1:7" x14ac:dyDescent="0.25">
      <c r="A18" s="9" t="s">
        <v>32</v>
      </c>
      <c r="B18" s="9">
        <v>2764700</v>
      </c>
      <c r="C18" s="9">
        <v>2615303.8999999901</v>
      </c>
      <c r="D18" s="9">
        <v>2861000</v>
      </c>
      <c r="E18" s="9">
        <v>2671745.94</v>
      </c>
      <c r="F18" s="9">
        <v>2910600</v>
      </c>
      <c r="G18" s="9">
        <v>2535637.09</v>
      </c>
    </row>
    <row r="19" spans="1:7" x14ac:dyDescent="0.25">
      <c r="A19" t="s">
        <v>33</v>
      </c>
      <c r="B19">
        <v>8837300</v>
      </c>
      <c r="C19">
        <v>8460963.1999999899</v>
      </c>
      <c r="D19">
        <v>9713300</v>
      </c>
      <c r="E19">
        <v>8991707.2399999909</v>
      </c>
      <c r="F19">
        <v>9343000</v>
      </c>
      <c r="G19">
        <v>8766655.9100000001</v>
      </c>
    </row>
    <row r="20" spans="1:7" x14ac:dyDescent="0.25">
      <c r="A20" t="s">
        <v>34</v>
      </c>
      <c r="B20">
        <v>124385900</v>
      </c>
      <c r="C20">
        <v>124384360.159999</v>
      </c>
      <c r="D20">
        <v>131849400</v>
      </c>
      <c r="E20">
        <v>131839624.37</v>
      </c>
      <c r="F20">
        <v>130621400</v>
      </c>
      <c r="G20">
        <v>130621283.53999899</v>
      </c>
    </row>
    <row r="21" spans="1:7" x14ac:dyDescent="0.25">
      <c r="A21" t="s">
        <v>35</v>
      </c>
      <c r="B21">
        <v>24332100</v>
      </c>
      <c r="C21">
        <v>22408587.5499999</v>
      </c>
      <c r="D21">
        <v>24497400</v>
      </c>
      <c r="E21">
        <v>22655993.629999999</v>
      </c>
      <c r="F21">
        <v>24323000</v>
      </c>
      <c r="G21">
        <v>23434073.089999899</v>
      </c>
    </row>
    <row r="22" spans="1:7" x14ac:dyDescent="0.25">
      <c r="A22" t="s">
        <v>36</v>
      </c>
      <c r="B22">
        <v>11566000</v>
      </c>
      <c r="C22">
        <v>11412339.8799999</v>
      </c>
      <c r="D22">
        <v>11980700</v>
      </c>
      <c r="E22">
        <v>11791977.9699999</v>
      </c>
      <c r="F22">
        <v>11935200</v>
      </c>
      <c r="G22">
        <v>11934454.77</v>
      </c>
    </row>
    <row r="23" spans="1:7" x14ac:dyDescent="0.25">
      <c r="A23" t="s">
        <v>37</v>
      </c>
      <c r="B23">
        <v>20862700</v>
      </c>
      <c r="C23">
        <v>20036743.4099999</v>
      </c>
      <c r="D23">
        <v>22683800</v>
      </c>
      <c r="E23">
        <v>21722126.219999898</v>
      </c>
      <c r="F23">
        <v>23220300</v>
      </c>
      <c r="G23">
        <v>22619057.440000001</v>
      </c>
    </row>
    <row r="24" spans="1:7" x14ac:dyDescent="0.25">
      <c r="A24" s="9" t="s">
        <v>38</v>
      </c>
      <c r="B24" s="9">
        <v>917200</v>
      </c>
      <c r="C24" s="9">
        <v>904969.19</v>
      </c>
      <c r="D24" s="9">
        <v>1112700</v>
      </c>
      <c r="E24" s="9">
        <v>1067214.42</v>
      </c>
      <c r="F24" s="9">
        <v>1112600</v>
      </c>
      <c r="G24" s="9">
        <v>1112527.1200000001</v>
      </c>
    </row>
    <row r="25" spans="1:7" x14ac:dyDescent="0.25">
      <c r="A25" s="9" t="s">
        <v>39</v>
      </c>
      <c r="B25" s="9">
        <v>484100</v>
      </c>
      <c r="C25" s="9">
        <v>479149.53</v>
      </c>
      <c r="D25" s="9">
        <v>505200</v>
      </c>
      <c r="E25" s="9">
        <v>497194.20999999897</v>
      </c>
      <c r="F25" s="9">
        <v>496500</v>
      </c>
      <c r="G25" s="9">
        <v>494775.1</v>
      </c>
    </row>
    <row r="26" spans="1:7" x14ac:dyDescent="0.25">
      <c r="A26" t="s">
        <v>40</v>
      </c>
      <c r="B26">
        <v>5249800</v>
      </c>
      <c r="C26">
        <v>4801960.08</v>
      </c>
      <c r="D26">
        <v>5442200</v>
      </c>
      <c r="E26">
        <v>5122329.02999999</v>
      </c>
      <c r="F26">
        <v>5430700</v>
      </c>
      <c r="G26">
        <v>5117235.21</v>
      </c>
    </row>
    <row r="27" spans="1:7" x14ac:dyDescent="0.25">
      <c r="A27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t="s">
        <v>42</v>
      </c>
      <c r="B28">
        <v>1382900</v>
      </c>
      <c r="C28">
        <v>1250442.02</v>
      </c>
      <c r="D28">
        <v>1545700</v>
      </c>
      <c r="E28">
        <v>1281335.23</v>
      </c>
      <c r="F28">
        <v>1525900</v>
      </c>
      <c r="G28">
        <v>1393285.06</v>
      </c>
    </row>
    <row r="29" spans="1:7" x14ac:dyDescent="0.25">
      <c r="A29" t="s">
        <v>43</v>
      </c>
      <c r="B29">
        <v>2561800</v>
      </c>
      <c r="C29">
        <v>2523884.71</v>
      </c>
      <c r="D29">
        <v>2779500</v>
      </c>
      <c r="E29">
        <v>2665264.4399999902</v>
      </c>
      <c r="F29">
        <v>2889900</v>
      </c>
      <c r="G29">
        <v>2889864.67</v>
      </c>
    </row>
    <row r="30" spans="1:7" x14ac:dyDescent="0.25">
      <c r="A30" t="s">
        <v>44</v>
      </c>
      <c r="B30">
        <v>12132200</v>
      </c>
      <c r="C30">
        <v>12030494.1</v>
      </c>
      <c r="D30">
        <v>12735900</v>
      </c>
      <c r="E30">
        <v>12685514.279999901</v>
      </c>
      <c r="F30">
        <v>12861300</v>
      </c>
      <c r="G30">
        <v>12826009.609999999</v>
      </c>
    </row>
    <row r="31" spans="1:7" x14ac:dyDescent="0.25">
      <c r="A31" t="s">
        <v>45</v>
      </c>
      <c r="B31">
        <v>1765600</v>
      </c>
      <c r="C31">
        <v>1740827.69</v>
      </c>
      <c r="D31">
        <v>1823300</v>
      </c>
      <c r="E31">
        <v>1762676.85</v>
      </c>
      <c r="F31">
        <v>1870700</v>
      </c>
      <c r="G31">
        <v>1801391.34</v>
      </c>
    </row>
    <row r="32" spans="1:7" x14ac:dyDescent="0.25">
      <c r="A32" t="s">
        <v>46</v>
      </c>
      <c r="B32">
        <v>5999400</v>
      </c>
      <c r="C32">
        <v>5925637.7199999904</v>
      </c>
      <c r="D32">
        <v>6195500</v>
      </c>
      <c r="E32">
        <v>6084985.4699999997</v>
      </c>
      <c r="F32">
        <v>6157400</v>
      </c>
      <c r="G32">
        <v>5987572.0199999996</v>
      </c>
    </row>
    <row r="33" spans="1:7" x14ac:dyDescent="0.25">
      <c r="A33" t="s">
        <v>47</v>
      </c>
      <c r="B33">
        <v>927703099.99999905</v>
      </c>
      <c r="C33">
        <v>920284264.73000002</v>
      </c>
      <c r="D33">
        <v>979671000</v>
      </c>
      <c r="E33">
        <v>977068513.48000002</v>
      </c>
      <c r="F33">
        <v>989572899.99999905</v>
      </c>
      <c r="G33">
        <v>984116289.40999901</v>
      </c>
    </row>
    <row r="34" spans="1:7" x14ac:dyDescent="0.25">
      <c r="A34" t="s">
        <v>48</v>
      </c>
      <c r="B34">
        <v>4189300</v>
      </c>
      <c r="C34">
        <v>4109958.22</v>
      </c>
      <c r="D34">
        <v>4350600</v>
      </c>
      <c r="E34">
        <v>4137588.7699999898</v>
      </c>
      <c r="F34">
        <v>4345600</v>
      </c>
      <c r="G34">
        <v>4229801.51</v>
      </c>
    </row>
    <row r="35" spans="1:7" x14ac:dyDescent="0.25">
      <c r="A35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t="s">
        <v>50</v>
      </c>
      <c r="B36">
        <v>798200</v>
      </c>
      <c r="C36">
        <v>735423.27999999898</v>
      </c>
      <c r="D36">
        <v>898700</v>
      </c>
      <c r="E36">
        <v>740966.94999999902</v>
      </c>
      <c r="F36">
        <v>878300</v>
      </c>
      <c r="G36">
        <v>777215.28999999899</v>
      </c>
    </row>
    <row r="37" spans="1:7" x14ac:dyDescent="0.25">
      <c r="A37" t="s">
        <v>51</v>
      </c>
      <c r="B37">
        <v>2087800</v>
      </c>
      <c r="C37">
        <v>2005447.73999999</v>
      </c>
      <c r="D37">
        <v>2229200</v>
      </c>
      <c r="E37">
        <v>2118943.21</v>
      </c>
      <c r="F37">
        <v>2296900</v>
      </c>
      <c r="G37">
        <v>2108718.34</v>
      </c>
    </row>
    <row r="38" spans="1:7" x14ac:dyDescent="0.25">
      <c r="A38" t="s">
        <v>52</v>
      </c>
      <c r="B38">
        <v>855300</v>
      </c>
      <c r="C38">
        <v>838669.82</v>
      </c>
      <c r="D38">
        <v>792800</v>
      </c>
      <c r="E38">
        <v>753451.96</v>
      </c>
      <c r="F38">
        <v>777800</v>
      </c>
      <c r="G38">
        <v>777663.26</v>
      </c>
    </row>
    <row r="39" spans="1:7" x14ac:dyDescent="0.25">
      <c r="A39" t="s">
        <v>53</v>
      </c>
      <c r="B39">
        <v>883900</v>
      </c>
      <c r="C39">
        <v>813108.87</v>
      </c>
      <c r="D39">
        <v>1294400</v>
      </c>
      <c r="E39">
        <v>1114242.27999999</v>
      </c>
      <c r="F39">
        <v>1759500</v>
      </c>
      <c r="G39">
        <v>1680463.8699999901</v>
      </c>
    </row>
    <row r="40" spans="1:7" x14ac:dyDescent="0.25">
      <c r="A40" t="s">
        <v>54</v>
      </c>
      <c r="B40">
        <v>38381900</v>
      </c>
      <c r="C40">
        <v>37565141.859999903</v>
      </c>
      <c r="D40">
        <v>39964900</v>
      </c>
      <c r="E40">
        <v>38095240.189999901</v>
      </c>
      <c r="F40">
        <v>40216700</v>
      </c>
      <c r="G40">
        <v>39606263.709999897</v>
      </c>
    </row>
    <row r="41" spans="1:7" x14ac:dyDescent="0.25">
      <c r="A41" s="9" t="s">
        <v>55</v>
      </c>
      <c r="B41" s="9">
        <v>4593300</v>
      </c>
      <c r="C41" s="9">
        <v>4409060.2099999897</v>
      </c>
      <c r="D41" s="9">
        <v>5089500</v>
      </c>
      <c r="E41" s="9">
        <v>4956043.6699999897</v>
      </c>
      <c r="F41" s="9">
        <v>4799900</v>
      </c>
      <c r="G41" s="9">
        <v>4717822.6500000004</v>
      </c>
    </row>
    <row r="42" spans="1:7" x14ac:dyDescent="0.25">
      <c r="A42" t="s">
        <v>56</v>
      </c>
      <c r="B42">
        <v>188593300</v>
      </c>
      <c r="C42">
        <v>188551675.67999899</v>
      </c>
      <c r="D42">
        <v>199130300</v>
      </c>
      <c r="E42">
        <v>196755033.31</v>
      </c>
      <c r="F42">
        <v>199954600</v>
      </c>
      <c r="G42">
        <v>199954563.74999899</v>
      </c>
    </row>
    <row r="43" spans="1:7" x14ac:dyDescent="0.25">
      <c r="A43" t="s">
        <v>57</v>
      </c>
      <c r="B43">
        <v>8135400</v>
      </c>
      <c r="C43">
        <v>7968645.8300000001</v>
      </c>
      <c r="D43">
        <v>8560800</v>
      </c>
      <c r="E43">
        <v>8171472.0199999996</v>
      </c>
      <c r="F43">
        <v>8497500</v>
      </c>
      <c r="G43">
        <v>8150982.5699999901</v>
      </c>
    </row>
    <row r="44" spans="1:7" x14ac:dyDescent="0.25">
      <c r="A44" t="s">
        <v>58</v>
      </c>
      <c r="B44">
        <v>30083200</v>
      </c>
      <c r="C44">
        <v>29789104.379999999</v>
      </c>
      <c r="D44">
        <v>31040700</v>
      </c>
      <c r="E44">
        <v>30793711.48</v>
      </c>
      <c r="F44">
        <v>31282200</v>
      </c>
      <c r="G44">
        <v>31282141.25</v>
      </c>
    </row>
    <row r="45" spans="1:7" x14ac:dyDescent="0.25">
      <c r="A45" t="s">
        <v>59</v>
      </c>
      <c r="B45">
        <v>55301600</v>
      </c>
      <c r="C45">
        <v>54589584.0499999</v>
      </c>
      <c r="D45">
        <v>56792200</v>
      </c>
      <c r="E45">
        <v>54594953.959999897</v>
      </c>
      <c r="F45">
        <v>56027100</v>
      </c>
      <c r="G45">
        <v>55386549.6599999</v>
      </c>
    </row>
    <row r="46" spans="1:7" x14ac:dyDescent="0.25">
      <c r="A46" t="s">
        <v>60</v>
      </c>
      <c r="B46">
        <v>259100</v>
      </c>
      <c r="C46">
        <v>258322.43</v>
      </c>
      <c r="D46">
        <v>266000</v>
      </c>
      <c r="E46">
        <v>257402.90999999901</v>
      </c>
      <c r="F46">
        <v>267100</v>
      </c>
      <c r="G46">
        <v>254753.15999999901</v>
      </c>
    </row>
    <row r="47" spans="1:7" x14ac:dyDescent="0.25">
      <c r="A47" t="s">
        <v>61</v>
      </c>
      <c r="B47">
        <v>70390700</v>
      </c>
      <c r="C47">
        <v>70378426.719999999</v>
      </c>
      <c r="D47">
        <v>73467000</v>
      </c>
      <c r="E47">
        <v>73442541.659999996</v>
      </c>
      <c r="F47">
        <v>75072800</v>
      </c>
      <c r="G47">
        <v>75050829.179999903</v>
      </c>
    </row>
    <row r="48" spans="1:7" x14ac:dyDescent="0.25">
      <c r="A48" t="s">
        <v>62</v>
      </c>
      <c r="B48">
        <v>6737100</v>
      </c>
      <c r="C48">
        <v>6527352.5699999901</v>
      </c>
      <c r="D48">
        <v>7214700</v>
      </c>
      <c r="E48">
        <v>6922072.5599999996</v>
      </c>
      <c r="F48">
        <v>7289800</v>
      </c>
      <c r="G48">
        <v>6882350.23999999</v>
      </c>
    </row>
    <row r="49" spans="1:7" x14ac:dyDescent="0.25">
      <c r="A49" t="s">
        <v>63</v>
      </c>
      <c r="B49">
        <v>92200</v>
      </c>
      <c r="C49">
        <v>90499.43</v>
      </c>
      <c r="D49">
        <v>102600</v>
      </c>
      <c r="E49">
        <v>95466.880000000005</v>
      </c>
      <c r="F49">
        <v>0</v>
      </c>
      <c r="G49">
        <v>0</v>
      </c>
    </row>
    <row r="50" spans="1:7" x14ac:dyDescent="0.25">
      <c r="A50" t="s">
        <v>64</v>
      </c>
      <c r="B50">
        <v>832600</v>
      </c>
      <c r="C50">
        <v>832600</v>
      </c>
      <c r="D50">
        <v>859100</v>
      </c>
      <c r="E50">
        <v>859100</v>
      </c>
      <c r="F50">
        <v>843200</v>
      </c>
      <c r="G50">
        <v>843200</v>
      </c>
    </row>
    <row r="51" spans="1:7" x14ac:dyDescent="0.25">
      <c r="A51" t="s">
        <v>65</v>
      </c>
      <c r="B51">
        <v>8609500</v>
      </c>
      <c r="C51">
        <v>8499425.3399999905</v>
      </c>
      <c r="D51">
        <v>8925500</v>
      </c>
      <c r="E51">
        <v>8599059.6199999992</v>
      </c>
      <c r="F51">
        <v>8833900</v>
      </c>
      <c r="G51">
        <v>8735843.3100000005</v>
      </c>
    </row>
    <row r="52" spans="1:7" x14ac:dyDescent="0.25">
      <c r="A52" t="s">
        <v>66</v>
      </c>
      <c r="B52">
        <v>2451000</v>
      </c>
      <c r="C52">
        <v>2254684.7999999998</v>
      </c>
      <c r="D52">
        <v>2440700</v>
      </c>
      <c r="E52">
        <v>2204672.88</v>
      </c>
      <c r="F52">
        <v>2321600</v>
      </c>
      <c r="G52">
        <v>2056835.26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</vt:lpstr>
      <vt:lpstr>Sheet1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Brenda Causey</cp:lastModifiedBy>
  <cp:revision/>
  <dcterms:created xsi:type="dcterms:W3CDTF">2020-02-26T17:00:38Z</dcterms:created>
  <dcterms:modified xsi:type="dcterms:W3CDTF">2025-09-18T23:30:51Z</dcterms:modified>
  <cp:category/>
  <cp:contentStatus/>
</cp:coreProperties>
</file>