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nss\excel\da16-lookups-exercise-BKCoffman23\"/>
    </mc:Choice>
  </mc:AlternateContent>
  <xr:revisionPtr revIDLastSave="0" documentId="13_ncr:1_{4411CFC7-4E41-49C0-83F9-445727D345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7" i="1" l="1"/>
  <c r="I58" i="1"/>
  <c r="I59" i="1"/>
  <c r="I60" i="1"/>
  <c r="I61" i="1"/>
  <c r="H57" i="1"/>
  <c r="H58" i="1"/>
  <c r="H59" i="1"/>
  <c r="H60" i="1"/>
  <c r="H61" i="1"/>
  <c r="H56" i="1"/>
  <c r="I56" i="1"/>
  <c r="G57" i="1"/>
  <c r="G58" i="1"/>
  <c r="G59" i="1"/>
  <c r="G60" i="1"/>
  <c r="G61" i="1"/>
  <c r="G56" i="1"/>
  <c r="C86" i="1"/>
  <c r="C85" i="1"/>
  <c r="B86" i="1"/>
  <c r="B85" i="1"/>
  <c r="C84" i="1"/>
  <c r="B84" i="1"/>
  <c r="C7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D65" i="1" s="1"/>
  <c r="N11" i="1"/>
  <c r="D75" i="1" s="1"/>
  <c r="N12" i="1"/>
  <c r="N13" i="1"/>
  <c r="N14" i="1"/>
  <c r="N15" i="1"/>
  <c r="N16" i="1"/>
  <c r="N17" i="1"/>
  <c r="N18" i="1"/>
  <c r="D58" i="1" s="1"/>
  <c r="N19" i="1"/>
  <c r="N20" i="1"/>
  <c r="N21" i="1"/>
  <c r="N22" i="1"/>
  <c r="N23" i="1"/>
  <c r="N24" i="1"/>
  <c r="D59" i="1" s="1"/>
  <c r="N25" i="1"/>
  <c r="D60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79" i="1" s="1"/>
  <c r="N42" i="1"/>
  <c r="N43" i="1"/>
  <c r="N44" i="1"/>
  <c r="N45" i="1"/>
  <c r="N46" i="1"/>
  <c r="N47" i="1"/>
  <c r="N48" i="1"/>
  <c r="N49" i="1"/>
  <c r="N50" i="1"/>
  <c r="N51" i="1"/>
  <c r="N5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K25" i="1" s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C74" i="1" s="1"/>
  <c r="I11" i="1"/>
  <c r="C66" i="1" s="1"/>
  <c r="I12" i="1"/>
  <c r="I13" i="1"/>
  <c r="I14" i="1"/>
  <c r="I15" i="1"/>
  <c r="I16" i="1"/>
  <c r="I17" i="1"/>
  <c r="I18" i="1"/>
  <c r="C76" i="1" s="1"/>
  <c r="I19" i="1"/>
  <c r="I20" i="1"/>
  <c r="I21" i="1"/>
  <c r="I22" i="1"/>
  <c r="I23" i="1"/>
  <c r="I24" i="1"/>
  <c r="C77" i="1" s="1"/>
  <c r="I25" i="1"/>
  <c r="C60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61" i="1" s="1"/>
  <c r="I42" i="1"/>
  <c r="I43" i="1"/>
  <c r="I44" i="1"/>
  <c r="I45" i="1"/>
  <c r="I46" i="1"/>
  <c r="I47" i="1"/>
  <c r="I48" i="1"/>
  <c r="I49" i="1"/>
  <c r="I50" i="1"/>
  <c r="I51" i="1"/>
  <c r="I52" i="1"/>
  <c r="I2" i="1"/>
  <c r="E41" i="1"/>
  <c r="E17" i="1"/>
  <c r="D17" i="1"/>
  <c r="E48" i="1"/>
  <c r="D48" i="1"/>
  <c r="E40" i="1"/>
  <c r="D40" i="1"/>
  <c r="E32" i="1"/>
  <c r="D32" i="1"/>
  <c r="E24" i="1"/>
  <c r="E16" i="1"/>
  <c r="D16" i="1"/>
  <c r="E8" i="1"/>
  <c r="D8" i="1"/>
  <c r="E46" i="1"/>
  <c r="D46" i="1"/>
  <c r="E38" i="1"/>
  <c r="D38" i="1"/>
  <c r="D30" i="1"/>
  <c r="E30" i="1"/>
  <c r="E22" i="1"/>
  <c r="D22" i="1"/>
  <c r="E14" i="1"/>
  <c r="D14" i="1"/>
  <c r="E6" i="1"/>
  <c r="D6" i="1"/>
  <c r="E49" i="1"/>
  <c r="D49" i="1"/>
  <c r="E9" i="1"/>
  <c r="D9" i="1"/>
  <c r="E2" i="1"/>
  <c r="D2" i="1"/>
  <c r="D45" i="1"/>
  <c r="E45" i="1"/>
  <c r="D37" i="1"/>
  <c r="E37" i="1"/>
  <c r="D29" i="1"/>
  <c r="E29" i="1"/>
  <c r="D21" i="1"/>
  <c r="E21" i="1"/>
  <c r="D13" i="1"/>
  <c r="E13" i="1"/>
  <c r="D5" i="1"/>
  <c r="E5" i="1"/>
  <c r="B77" i="1"/>
  <c r="D24" i="1"/>
  <c r="B59" i="1" s="1"/>
  <c r="E52" i="1"/>
  <c r="D52" i="1"/>
  <c r="E44" i="1"/>
  <c r="D44" i="1"/>
  <c r="E36" i="1"/>
  <c r="D36" i="1"/>
  <c r="E28" i="1"/>
  <c r="D28" i="1"/>
  <c r="E20" i="1"/>
  <c r="D20" i="1"/>
  <c r="E12" i="1"/>
  <c r="D12" i="1"/>
  <c r="E4" i="1"/>
  <c r="D4" i="1"/>
  <c r="E51" i="1"/>
  <c r="D51" i="1"/>
  <c r="D43" i="1"/>
  <c r="E43" i="1"/>
  <c r="D35" i="1"/>
  <c r="E35" i="1"/>
  <c r="D27" i="1"/>
  <c r="E27" i="1"/>
  <c r="D19" i="1"/>
  <c r="E19" i="1"/>
  <c r="E11" i="1"/>
  <c r="D3" i="1"/>
  <c r="E3" i="1"/>
  <c r="D50" i="1"/>
  <c r="E50" i="1"/>
  <c r="D42" i="1"/>
  <c r="E42" i="1"/>
  <c r="E34" i="1"/>
  <c r="D34" i="1"/>
  <c r="D26" i="1"/>
  <c r="E26" i="1"/>
  <c r="E18" i="1"/>
  <c r="E10" i="1"/>
  <c r="B76" i="1"/>
  <c r="D18" i="1"/>
  <c r="B58" i="1" s="1"/>
  <c r="B67" i="1"/>
  <c r="D33" i="1"/>
  <c r="E33" i="1"/>
  <c r="D25" i="1"/>
  <c r="B60" i="1" s="1"/>
  <c r="E25" i="1"/>
  <c r="D10" i="1"/>
  <c r="B74" i="1" s="1"/>
  <c r="D47" i="1"/>
  <c r="E47" i="1"/>
  <c r="D39" i="1"/>
  <c r="E39" i="1"/>
  <c r="D31" i="1"/>
  <c r="E31" i="1"/>
  <c r="D23" i="1"/>
  <c r="E23" i="1"/>
  <c r="D15" i="1"/>
  <c r="E15" i="1"/>
  <c r="D7" i="1"/>
  <c r="E7" i="1"/>
  <c r="D41" i="1"/>
  <c r="B79" i="1" s="1"/>
  <c r="B61" i="1"/>
  <c r="D11" i="1"/>
  <c r="B66" i="1" s="1"/>
  <c r="B75" i="1"/>
  <c r="F27" i="1" l="1"/>
  <c r="K52" i="1"/>
  <c r="K50" i="1"/>
  <c r="K34" i="1"/>
  <c r="K26" i="1"/>
  <c r="K10" i="1"/>
  <c r="P8" i="1"/>
  <c r="K33" i="1"/>
  <c r="K9" i="1"/>
  <c r="K48" i="1"/>
  <c r="K40" i="1"/>
  <c r="K32" i="1"/>
  <c r="K24" i="1"/>
  <c r="K16" i="1"/>
  <c r="K8" i="1"/>
  <c r="P46" i="1"/>
  <c r="P38" i="1"/>
  <c r="P30" i="1"/>
  <c r="P22" i="1"/>
  <c r="P14" i="1"/>
  <c r="P6" i="1"/>
  <c r="B68" i="1"/>
  <c r="P24" i="1"/>
  <c r="P45" i="1"/>
  <c r="P37" i="1"/>
  <c r="P29" i="1"/>
  <c r="P21" i="1"/>
  <c r="P13" i="1"/>
  <c r="P5" i="1"/>
  <c r="K36" i="1"/>
  <c r="K42" i="1"/>
  <c r="K18" i="1"/>
  <c r="P16" i="1"/>
  <c r="D77" i="1"/>
  <c r="K41" i="1"/>
  <c r="K17" i="1"/>
  <c r="P52" i="1"/>
  <c r="P44" i="1"/>
  <c r="P36" i="1"/>
  <c r="P28" i="1"/>
  <c r="P20" i="1"/>
  <c r="P12" i="1"/>
  <c r="P4" i="1"/>
  <c r="K49" i="1"/>
  <c r="K45" i="1"/>
  <c r="K37" i="1"/>
  <c r="K29" i="1"/>
  <c r="K21" i="1"/>
  <c r="K13" i="1"/>
  <c r="K5" i="1"/>
  <c r="P51" i="1"/>
  <c r="P43" i="1"/>
  <c r="P35" i="1"/>
  <c r="P27" i="1"/>
  <c r="P19" i="1"/>
  <c r="P11" i="1"/>
  <c r="P3" i="1"/>
  <c r="K44" i="1"/>
  <c r="K28" i="1"/>
  <c r="K20" i="1"/>
  <c r="K12" i="1"/>
  <c r="K23" i="1"/>
  <c r="P50" i="1"/>
  <c r="P42" i="1"/>
  <c r="P34" i="1"/>
  <c r="P26" i="1"/>
  <c r="P18" i="1"/>
  <c r="P10" i="1"/>
  <c r="C57" i="1"/>
  <c r="B57" i="1"/>
  <c r="K51" i="1"/>
  <c r="K43" i="1"/>
  <c r="K35" i="1"/>
  <c r="K27" i="1"/>
  <c r="K19" i="1"/>
  <c r="K11" i="1"/>
  <c r="K7" i="1"/>
  <c r="P49" i="1"/>
  <c r="P41" i="1"/>
  <c r="P33" i="1"/>
  <c r="P25" i="1"/>
  <c r="P17" i="1"/>
  <c r="P9" i="1"/>
  <c r="D57" i="1"/>
  <c r="F12" i="1"/>
  <c r="F13" i="1"/>
  <c r="F45" i="1"/>
  <c r="F24" i="1"/>
  <c r="F17" i="1"/>
  <c r="K2" i="1"/>
  <c r="C59" i="1"/>
  <c r="C65" i="1"/>
  <c r="D69" i="1"/>
  <c r="D78" i="1"/>
  <c r="F37" i="1"/>
  <c r="F31" i="1"/>
  <c r="K14" i="1"/>
  <c r="P47" i="1"/>
  <c r="P23" i="1"/>
  <c r="D70" i="1"/>
  <c r="C79" i="1"/>
  <c r="B70" i="1"/>
  <c r="F44" i="1"/>
  <c r="F43" i="1"/>
  <c r="F6" i="1"/>
  <c r="F38" i="1"/>
  <c r="K4" i="1"/>
  <c r="P2" i="1"/>
  <c r="C58" i="1"/>
  <c r="C70" i="1"/>
  <c r="D68" i="1"/>
  <c r="C78" i="1"/>
  <c r="F48" i="1"/>
  <c r="F18" i="1"/>
  <c r="K38" i="1"/>
  <c r="P31" i="1"/>
  <c r="P7" i="1"/>
  <c r="F52" i="1"/>
  <c r="C69" i="1"/>
  <c r="F34" i="1"/>
  <c r="F19" i="1"/>
  <c r="F14" i="1"/>
  <c r="F46" i="1"/>
  <c r="D61" i="1"/>
  <c r="C68" i="1"/>
  <c r="D66" i="1"/>
  <c r="K31" i="1"/>
  <c r="K30" i="1"/>
  <c r="P15" i="1"/>
  <c r="F11" i="1"/>
  <c r="K3" i="1"/>
  <c r="D67" i="1"/>
  <c r="F51" i="1"/>
  <c r="C56" i="1"/>
  <c r="C67" i="1"/>
  <c r="D76" i="1"/>
  <c r="F36" i="1"/>
  <c r="K39" i="1"/>
  <c r="F35" i="1"/>
  <c r="K46" i="1"/>
  <c r="K22" i="1"/>
  <c r="K6" i="1"/>
  <c r="P39" i="1"/>
  <c r="F23" i="1"/>
  <c r="B56" i="1"/>
  <c r="F22" i="1"/>
  <c r="D56" i="1"/>
  <c r="D74" i="1"/>
  <c r="F4" i="1"/>
  <c r="K47" i="1"/>
  <c r="K15" i="1"/>
  <c r="P48" i="1"/>
  <c r="P40" i="1"/>
  <c r="P32" i="1"/>
  <c r="F49" i="1"/>
  <c r="F33" i="1"/>
  <c r="F39" i="1"/>
  <c r="F42" i="1"/>
  <c r="F28" i="1"/>
  <c r="F16" i="1"/>
  <c r="F15" i="1"/>
  <c r="F29" i="1"/>
  <c r="B78" i="1"/>
  <c r="F10" i="1"/>
  <c r="F2" i="1"/>
  <c r="F30" i="1"/>
  <c r="B65" i="1"/>
  <c r="B69" i="1"/>
  <c r="F32" i="1"/>
  <c r="F40" i="1"/>
  <c r="F3" i="1"/>
  <c r="F47" i="1"/>
  <c r="F26" i="1"/>
  <c r="F8" i="1"/>
  <c r="F7" i="1"/>
  <c r="F50" i="1"/>
  <c r="F21" i="1"/>
  <c r="F5" i="1"/>
  <c r="F41" i="1"/>
  <c r="F20" i="1"/>
  <c r="F9" i="1"/>
  <c r="F25" i="1"/>
</calcChain>
</file>

<file path=xl/sharedStrings.xml><?xml version="1.0" encoding="utf-8"?>
<sst xmlns="http://schemas.openxmlformats.org/spreadsheetml/2006/main" count="162" uniqueCount="92">
  <si>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</si>
  <si>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</si>
  <si>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</si>
  <si>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</si>
  <si>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</si>
  <si>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</si>
  <si>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</si>
  <si>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</si>
  <si>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</si>
  <si>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</si>
  <si>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</si>
  <si>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</si>
  <si>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</si>
  <si>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</si>
  <si>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</si>
  <si>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</si>
  <si>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</si>
  <si>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</si>
  <si>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</si>
  <si>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</si>
  <si>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</si>
  <si>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</si>
  <si>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</si>
  <si>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</si>
  <si>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</si>
  <si>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</si>
  <si>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</si>
  <si>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</si>
  <si>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</si>
  <si>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</si>
  <si>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</si>
  <si>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</si>
  <si>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</si>
  <si>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</si>
  <si>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</si>
  <si>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</si>
  <si>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</si>
  <si>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</si>
  <si>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</si>
  <si>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</si>
  <si>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</si>
  <si>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</si>
  <si>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</si>
  <si>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</si>
  <si>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</si>
  <si>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</si>
  <si>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</si>
  <si>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</si>
  <si>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</si>
  <si>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</si>
  <si>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</si>
  <si>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</si>
  <si>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</si>
  <si>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</si>
  <si>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</si>
  <si>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</si>
  <si>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</si>
  <si>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</si>
  <si>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</si>
  <si>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</si>
  <si>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</si>
  <si>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</si>
  <si>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</si>
  <si>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</si>
  <si>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</si>
  <si>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</si>
  <si>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</si>
  <si>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</si>
  <si>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</si>
  <si>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</si>
  <si>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</si>
  <si>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</si>
  <si>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</si>
  <si>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</si>
  <si>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</si>
  <si>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</si>
  <si>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</si>
  <si>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</si>
  <si>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</si>
  <si>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</si>
  <si>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</si>
  <si>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</si>
  <si>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</si>
  <si>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</si>
  <si>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</si>
  <si>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</si>
  <si>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</si>
  <si>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</si>
  <si>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</si>
  <si>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</si>
  <si>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Please select your department from the drop down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</si>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</sst>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theme="9" tint="-0.249977111117893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0" fillId="0" borderId="0" xfId="0" applyFont="1"/>
    <xf numFmtId="0" fontId="13" fillId="34" borderId="0" xfId="0" applyFont="1" applyFill="1"/>
    <xf numFmtId="0" fontId="17" fillId="0" borderId="0" xfId="0" applyFont="1"/>
    <xf numFmtId="0" fontId="21" fillId="34" borderId="0" xfId="0" applyFont="1" applyFill="1" applyAlignment="1">
      <alignment horizont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metro_budget!$B$87</c:f>
          <c:strCache>
            <c:ptCount val="1"/>
            <c:pt idx="0">
              <c:v>Community Education Commission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General</c:formatCode>
                <c:ptCount val="3"/>
                <c:pt idx="0">
                  <c:v>443300</c:v>
                </c:pt>
                <c:pt idx="1">
                  <c:v>495200</c:v>
                </c:pt>
                <c:pt idx="2">
                  <c:v>487500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5-48E7-9E30-0F045F41B14F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General</c:formatCode>
                <c:ptCount val="3"/>
                <c:pt idx="0">
                  <c:v>407090.37</c:v>
                </c:pt>
                <c:pt idx="1">
                  <c:v>467907.84000000003</c:v>
                </c:pt>
                <c:pt idx="2">
                  <c:v>478318.92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5-48E7-9E30-0F045F41B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91760"/>
        <c:axId val="51798000"/>
      </c:barChart>
      <c:catAx>
        <c:axId val="5179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8000"/>
        <c:crosses val="autoZero"/>
        <c:auto val="1"/>
        <c:lblAlgn val="ctr"/>
        <c:lblOffset val="100"/>
        <c:noMultiLvlLbl val="0"/>
      </c:catAx>
      <c:valAx>
        <c:axId val="517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86</xdr:row>
      <xdr:rowOff>0</xdr:rowOff>
    </xdr:from>
    <xdr:to>
      <xdr:col>3</xdr:col>
      <xdr:colOff>844550</xdr:colOff>
      <xdr:row>87</xdr:row>
      <xdr:rowOff>6350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F1D622A-5B81-BF18-6D74-066F70C53BB4}"/>
            </a:ext>
          </a:extLst>
        </xdr:cNvPr>
        <xdr:cNvSpPr/>
      </xdr:nvSpPr>
      <xdr:spPr>
        <a:xfrm>
          <a:off x="3876675" y="15563850"/>
          <a:ext cx="777875" cy="187325"/>
        </a:xfrm>
        <a:prstGeom prst="lef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70</xdr:row>
      <xdr:rowOff>87312</xdr:rowOff>
    </xdr:from>
    <xdr:to>
      <xdr:col>8</xdr:col>
      <xdr:colOff>777875</xdr:colOff>
      <xdr:row>85</xdr:row>
      <xdr:rowOff>125412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069BC4-8B43-FEAD-071C-44E036BCA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workbookViewId="0">
      <selection activeCell="M85" sqref="M85"/>
    </sheetView>
  </sheetViews>
  <sheetFormatPr defaultRowHeight="14.5" x14ac:dyDescent="0.35"/>
  <cols>
    <col min="1" max="1" width="30.90625" bestFit="1" customWidth="1"/>
    <col min="2" max="2" width="11.7265625" bestFit="1" customWidth="1"/>
    <col min="3" max="3" width="11.81640625" bestFit="1" customWidth="1"/>
    <col min="4" max="4" width="12.453125" bestFit="1" customWidth="1"/>
    <col min="5" max="5" width="15.81640625" customWidth="1"/>
    <col min="6" max="6" width="30.90625" bestFit="1" customWidth="1"/>
    <col min="7" max="7" width="11.7265625" bestFit="1" customWidth="1"/>
    <col min="8" max="8" width="11.81640625" customWidth="1"/>
    <col min="9" max="9" width="12.453125" bestFit="1" customWidth="1"/>
    <col min="10" max="10" width="12.26953125" bestFit="1" customWidth="1"/>
    <col min="11" max="11" width="9.453125" style="9" bestFit="1" customWidth="1"/>
    <col min="12" max="12" width="11.7265625" bestFit="1" customWidth="1"/>
    <col min="13" max="13" width="11.81640625" bestFit="1" customWidth="1"/>
    <col min="14" max="14" width="12.453125" bestFit="1" customWidth="1"/>
    <col min="15" max="15" width="12.26953125" bestFit="1" customWidth="1"/>
    <col min="16" max="16" width="9.453125" style="9" bestFit="1" customWidth="1"/>
    <col min="17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9" t="s">
        <v>10</v>
      </c>
      <c r="L1" t="s">
        <v>11</v>
      </c>
      <c r="M1" t="s">
        <v>12</v>
      </c>
      <c r="N1" t="s">
        <v>13</v>
      </c>
      <c r="O1" t="s">
        <v>14</v>
      </c>
      <c r="P1" s="9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8">
        <f>IFERROR((C2-B2)/B2,0)</f>
        <v>-4.3170750765267295E-2</v>
      </c>
      <c r="F2" s="9">
        <f>RANK($E2,$E$2:$E$52,1)</f>
        <v>14</v>
      </c>
      <c r="G2">
        <v>382685200</v>
      </c>
      <c r="H2">
        <v>346340810.81999999</v>
      </c>
      <c r="I2">
        <f>H2-G2</f>
        <v>-36344389.180000007</v>
      </c>
      <c r="J2" s="8">
        <f>IFERROR((H2-G2)/G2,0)</f>
        <v>-9.4972027086493035E-2</v>
      </c>
      <c r="K2" s="9">
        <f>RANK($J2,$J$2:$J$52,1)</f>
        <v>10</v>
      </c>
      <c r="L2">
        <v>376548600</v>
      </c>
      <c r="M2">
        <v>355279492.22999901</v>
      </c>
      <c r="N2">
        <f>M2-L2</f>
        <v>-21269107.770000994</v>
      </c>
      <c r="O2" s="8">
        <f>IFERROR((M2-L2)/M2,0)</f>
        <v>-5.9865847129256501E-2</v>
      </c>
      <c r="P2" s="9">
        <f>RANK($O2,$O$2:$O$52,1)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>C3-B3</f>
        <v>-7585.4099999999744</v>
      </c>
      <c r="E3" s="8">
        <f t="shared" ref="E3:E52" si="0">IFERROR((C3-B3)/B3,0)</f>
        <v>-2.3069981751824741E-2</v>
      </c>
      <c r="F3" s="9">
        <f t="shared" ref="F3:F52" si="1">RANK($E3,$E$2:$E$52,1)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8">
        <f t="shared" ref="J3:J52" si="3">IFERROR((H3-G3)/G3,0)</f>
        <v>-6.6804928315415249E-2</v>
      </c>
      <c r="K3" s="9">
        <f t="shared" ref="K3:K52" si="4">RANK($J3,$J$2:$J$52,1)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8">
        <f t="shared" ref="O3:O52" si="6">IFERROR((M3-L3)/M3,0)</f>
        <v>-1.3559109974262671E-3</v>
      </c>
      <c r="P3" s="9">
        <f t="shared" ref="P3:P52" si="7">RANK($O3,$O$2:$O$52,1)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ref="D4:D52" si="8">C4-B4</f>
        <v>-15442.440000010189</v>
      </c>
      <c r="E4" s="8">
        <f t="shared" si="0"/>
        <v>-4.9327413275443007E-3</v>
      </c>
      <c r="F4" s="9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8">
        <f t="shared" si="3"/>
        <v>-1.7141743558856015E-2</v>
      </c>
      <c r="K4" s="9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8">
        <f t="shared" si="6"/>
        <v>-2.7326062602179901E-2</v>
      </c>
      <c r="P4" s="9">
        <f t="shared" si="7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8"/>
        <v>-723147.33000000007</v>
      </c>
      <c r="E5" s="8">
        <f t="shared" si="0"/>
        <v>-9.4273968477453174E-2</v>
      </c>
      <c r="F5" s="9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8">
        <f t="shared" si="3"/>
        <v>-0.118932605449092</v>
      </c>
      <c r="K5" s="9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8">
        <f t="shared" si="6"/>
        <v>-3.4982765601595231E-2</v>
      </c>
      <c r="P5" s="9">
        <f t="shared" si="7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8"/>
        <v>-23391.479999999981</v>
      </c>
      <c r="E6" s="8">
        <f t="shared" si="0"/>
        <v>-5.7149963352064452E-2</v>
      </c>
      <c r="F6" s="9">
        <f t="shared" si="1"/>
        <v>11</v>
      </c>
      <c r="G6">
        <v>428500</v>
      </c>
      <c r="H6">
        <v>427758.64</v>
      </c>
      <c r="I6">
        <f t="shared" si="2"/>
        <v>-741.35999999998603</v>
      </c>
      <c r="J6" s="8">
        <f t="shared" si="3"/>
        <v>-1.7301283547257551E-3</v>
      </c>
      <c r="K6" s="9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8">
        <f t="shared" si="6"/>
        <v>-1.9255728680607105E-4</v>
      </c>
      <c r="P6" s="9">
        <f t="shared" si="7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8"/>
        <v>-382928.79000000004</v>
      </c>
      <c r="E7" s="8">
        <f t="shared" si="0"/>
        <v>-0.11502817362571344</v>
      </c>
      <c r="F7" s="9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8">
        <f t="shared" si="3"/>
        <v>-0.10009631366303927</v>
      </c>
      <c r="K7" s="9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8">
        <f t="shared" si="6"/>
        <v>-0.13533617150632837</v>
      </c>
      <c r="P7" s="9">
        <f t="shared" si="7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8"/>
        <v>-236476.69000000996</v>
      </c>
      <c r="E8" s="8">
        <f t="shared" si="0"/>
        <v>-0.15235918433091292</v>
      </c>
      <c r="F8" s="9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8">
        <f t="shared" si="3"/>
        <v>-0.13000189224870184</v>
      </c>
      <c r="K8" s="9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8">
        <f t="shared" si="6"/>
        <v>-0.18057733573186341</v>
      </c>
      <c r="P8" s="9">
        <f t="shared" si="7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8"/>
        <v>-396574.72000000067</v>
      </c>
      <c r="E9" s="8">
        <f t="shared" si="0"/>
        <v>-4.2417130511048909E-2</v>
      </c>
      <c r="F9" s="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8">
        <f t="shared" si="3"/>
        <v>-0.10336567542917005</v>
      </c>
      <c r="K9" s="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8">
        <f t="shared" si="6"/>
        <v>-7.9741085042259116E-2</v>
      </c>
      <c r="P9" s="9">
        <f t="shared" si="7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8"/>
        <v>-36209.630000000005</v>
      </c>
      <c r="E10" s="8">
        <f t="shared" si="0"/>
        <v>-8.1681998646514792E-2</v>
      </c>
      <c r="F10" s="9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8">
        <f t="shared" si="3"/>
        <v>-5.5113408723747932E-2</v>
      </c>
      <c r="K10" s="9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8">
        <f t="shared" si="6"/>
        <v>-1.9194473846027283E-2</v>
      </c>
      <c r="P10" s="9">
        <f t="shared" si="7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8"/>
        <v>0</v>
      </c>
      <c r="E11" s="8">
        <f t="shared" si="0"/>
        <v>0</v>
      </c>
      <c r="F11" s="9">
        <f t="shared" si="1"/>
        <v>47</v>
      </c>
      <c r="G11">
        <v>0</v>
      </c>
      <c r="H11">
        <v>0</v>
      </c>
      <c r="I11">
        <f t="shared" si="2"/>
        <v>0</v>
      </c>
      <c r="J11" s="8">
        <f t="shared" si="3"/>
        <v>0</v>
      </c>
      <c r="K11" s="9">
        <f t="shared" si="4"/>
        <v>48</v>
      </c>
      <c r="L11">
        <v>375000</v>
      </c>
      <c r="M11">
        <v>63771.91</v>
      </c>
      <c r="N11">
        <f t="shared" si="5"/>
        <v>-311228.08999999997</v>
      </c>
      <c r="O11" s="8">
        <f t="shared" si="6"/>
        <v>-4.8803319517950765</v>
      </c>
      <c r="P11" s="9">
        <f t="shared" si="7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8"/>
        <v>-214304.66999999993</v>
      </c>
      <c r="E12" s="8">
        <f t="shared" si="0"/>
        <v>-5.0060657805601608E-2</v>
      </c>
      <c r="F12" s="9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8">
        <f t="shared" si="3"/>
        <v>-0.10527708280146378</v>
      </c>
      <c r="K12" s="9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8">
        <f t="shared" si="6"/>
        <v>-7.0015312120868103E-2</v>
      </c>
      <c r="P12" s="9">
        <f t="shared" si="7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8"/>
        <v>-75511.669999999925</v>
      </c>
      <c r="E13" s="8">
        <f t="shared" si="0"/>
        <v>-1.2912833886247806E-2</v>
      </c>
      <c r="F13" s="9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8">
        <f t="shared" si="3"/>
        <v>-5.0552253482656594E-2</v>
      </c>
      <c r="K13" s="9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8">
        <f t="shared" si="6"/>
        <v>-2.4818211822499901E-2</v>
      </c>
      <c r="P13" s="9">
        <f t="shared" si="7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8"/>
        <v>-6982.6300000000047</v>
      </c>
      <c r="E14" s="8">
        <f t="shared" si="0"/>
        <v>-1.3637949218750009E-2</v>
      </c>
      <c r="F14" s="9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8">
        <f t="shared" si="3"/>
        <v>-1.1492968897266765E-2</v>
      </c>
      <c r="K14" s="9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8">
        <f t="shared" si="6"/>
        <v>-4.200107930875762E-2</v>
      </c>
      <c r="P14" s="9">
        <f t="shared" si="7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8"/>
        <v>496819.90000000596</v>
      </c>
      <c r="E15" s="8">
        <f t="shared" si="0"/>
        <v>3.1837408866824991E-3</v>
      </c>
      <c r="F15" s="9">
        <f t="shared" si="1"/>
        <v>51</v>
      </c>
      <c r="G15">
        <v>184167800</v>
      </c>
      <c r="H15">
        <v>175966389.24999899</v>
      </c>
      <c r="I15">
        <f t="shared" si="2"/>
        <v>-8201410.7500010133</v>
      </c>
      <c r="J15" s="8">
        <f t="shared" si="3"/>
        <v>-4.4532273014072019E-2</v>
      </c>
      <c r="K15" s="9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8">
        <f t="shared" si="6"/>
        <v>-2.4410772108697416E-2</v>
      </c>
      <c r="P15" s="9">
        <f t="shared" si="7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8"/>
        <v>-78219.540000010282</v>
      </c>
      <c r="E16" s="8">
        <f t="shared" si="0"/>
        <v>-1.1850188616360429E-2</v>
      </c>
      <c r="F16" s="9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8">
        <f t="shared" si="3"/>
        <v>-2.769017341040361E-4</v>
      </c>
      <c r="K16" s="9">
        <f t="shared" si="4"/>
        <v>46</v>
      </c>
      <c r="L16">
        <v>7397200</v>
      </c>
      <c r="M16">
        <v>7397093</v>
      </c>
      <c r="N16">
        <f t="shared" si="5"/>
        <v>-107</v>
      </c>
      <c r="O16" s="8">
        <f t="shared" si="6"/>
        <v>-1.4465141914533183E-5</v>
      </c>
      <c r="P16" s="9">
        <f t="shared" si="7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8"/>
        <v>-421319.94999999925</v>
      </c>
      <c r="E17" s="8">
        <f t="shared" si="0"/>
        <v>-2.8351094826658003E-2</v>
      </c>
      <c r="F17" s="9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8">
        <f t="shared" si="3"/>
        <v>-4.3401666263871937E-2</v>
      </c>
      <c r="K17" s="9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8">
        <f t="shared" si="6"/>
        <v>-6.7317657897727201E-2</v>
      </c>
      <c r="P17" s="9">
        <f t="shared" si="7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8"/>
        <v>-149396.10000000987</v>
      </c>
      <c r="E18" s="8">
        <f t="shared" si="0"/>
        <v>-5.4037002206391245E-2</v>
      </c>
      <c r="F18" s="9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8">
        <f t="shared" si="3"/>
        <v>-6.6149619014330668E-2</v>
      </c>
      <c r="K18" s="9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8">
        <f t="shared" si="6"/>
        <v>-0.14787719878320607</v>
      </c>
      <c r="P18" s="9">
        <f t="shared" si="7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8"/>
        <v>-376336.80000001006</v>
      </c>
      <c r="E19" s="8">
        <f t="shared" si="0"/>
        <v>-4.258504294298146E-2</v>
      </c>
      <c r="F19" s="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8">
        <f t="shared" si="3"/>
        <v>-7.4289145810384635E-2</v>
      </c>
      <c r="K19" s="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8">
        <f t="shared" si="6"/>
        <v>-6.5742752529225235E-2</v>
      </c>
      <c r="P19" s="9">
        <f t="shared" si="7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8"/>
        <v>-1539.8400010019541</v>
      </c>
      <c r="E20" s="8">
        <f t="shared" si="0"/>
        <v>-1.2379538203300809E-5</v>
      </c>
      <c r="F20" s="9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8">
        <f t="shared" si="3"/>
        <v>-7.4142392760188761E-5</v>
      </c>
      <c r="K20" s="9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8">
        <f t="shared" si="6"/>
        <v>-8.9158518313793741E-7</v>
      </c>
      <c r="P20" s="9">
        <f t="shared" si="7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8"/>
        <v>-1923512.4500000998</v>
      </c>
      <c r="E21" s="8">
        <f t="shared" si="0"/>
        <v>-7.9052463618023094E-2</v>
      </c>
      <c r="F21" s="9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8">
        <f t="shared" si="3"/>
        <v>-7.5167420624229556E-2</v>
      </c>
      <c r="K21" s="9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8">
        <f t="shared" si="6"/>
        <v>-3.793309454084768E-2</v>
      </c>
      <c r="P21" s="9">
        <f t="shared" si="7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8"/>
        <v>-153660.12000009976</v>
      </c>
      <c r="E22" s="8">
        <f t="shared" si="0"/>
        <v>-1.3285502334437123E-2</v>
      </c>
      <c r="F22" s="9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8">
        <f t="shared" si="3"/>
        <v>-1.5752170574348738E-2</v>
      </c>
      <c r="K22" s="9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8">
        <f t="shared" si="6"/>
        <v>-6.2443573197307203E-5</v>
      </c>
      <c r="P22" s="9">
        <f t="shared" si="7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8"/>
        <v>-825956.59000010043</v>
      </c>
      <c r="E23" s="8">
        <f t="shared" si="0"/>
        <v>-3.9590110100806722E-2</v>
      </c>
      <c r="F23" s="9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8">
        <f t="shared" si="3"/>
        <v>-4.2394738976719144E-2</v>
      </c>
      <c r="K23" s="9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8">
        <f t="shared" si="6"/>
        <v>-2.6581238479758625E-2</v>
      </c>
      <c r="P23" s="9">
        <f t="shared" si="7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8"/>
        <v>-12230.810000000056</v>
      </c>
      <c r="E24" s="8">
        <f t="shared" si="0"/>
        <v>-1.3334943305713101E-2</v>
      </c>
      <c r="F24" s="9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8">
        <f t="shared" si="3"/>
        <v>-4.087856565111897E-2</v>
      </c>
      <c r="K24" s="9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8">
        <f t="shared" si="6"/>
        <v>-6.5508515423775231E-5</v>
      </c>
      <c r="P24" s="9">
        <f t="shared" si="7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8"/>
        <v>-4950.4699999999721</v>
      </c>
      <c r="E25" s="8">
        <f t="shared" si="0"/>
        <v>-1.0226130964676661E-2</v>
      </c>
      <c r="F25" s="9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8">
        <f t="shared" si="3"/>
        <v>-1.5846773555029746E-2</v>
      </c>
      <c r="K25" s="9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8">
        <f t="shared" si="6"/>
        <v>-3.4862304105441511E-3</v>
      </c>
      <c r="P25" s="9">
        <f t="shared" si="7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8"/>
        <v>-447839.91999999993</v>
      </c>
      <c r="E26" s="8">
        <f t="shared" si="0"/>
        <v>-8.5306091660634673E-2</v>
      </c>
      <c r="F26" s="9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8">
        <f t="shared" si="3"/>
        <v>-5.8776040939327839E-2</v>
      </c>
      <c r="K26" s="9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8">
        <f t="shared" si="6"/>
        <v>-6.1256670279183835E-2</v>
      </c>
      <c r="P26" s="9">
        <f t="shared" si="7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8"/>
        <v>0</v>
      </c>
      <c r="E27" s="8">
        <f t="shared" si="0"/>
        <v>0</v>
      </c>
      <c r="F27" s="9">
        <f t="shared" si="1"/>
        <v>47</v>
      </c>
      <c r="G27">
        <v>0</v>
      </c>
      <c r="H27">
        <v>0</v>
      </c>
      <c r="I27">
        <f t="shared" si="2"/>
        <v>0</v>
      </c>
      <c r="J27" s="8">
        <f t="shared" si="3"/>
        <v>0</v>
      </c>
      <c r="K27" s="9">
        <f t="shared" si="4"/>
        <v>48</v>
      </c>
      <c r="L27">
        <v>0</v>
      </c>
      <c r="M27">
        <v>0</v>
      </c>
      <c r="N27">
        <f t="shared" si="5"/>
        <v>0</v>
      </c>
      <c r="O27" s="8">
        <f t="shared" si="6"/>
        <v>0</v>
      </c>
      <c r="P27" s="9">
        <f t="shared" si="7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8"/>
        <v>-132457.97999999998</v>
      </c>
      <c r="E28" s="8">
        <f t="shared" si="0"/>
        <v>-9.5782760864849215E-2</v>
      </c>
      <c r="F28" s="9">
        <f t="shared" si="1"/>
        <v>3</v>
      </c>
      <c r="G28">
        <v>1545700</v>
      </c>
      <c r="H28">
        <v>1281335.23</v>
      </c>
      <c r="I28">
        <f t="shared" si="2"/>
        <v>-264364.77</v>
      </c>
      <c r="J28" s="8">
        <f t="shared" si="3"/>
        <v>-0.17103239309050916</v>
      </c>
      <c r="K28" s="9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8">
        <f t="shared" si="6"/>
        <v>-9.5181484254198451E-2</v>
      </c>
      <c r="P28" s="9">
        <f t="shared" si="7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8"/>
        <v>-37915.290000000037</v>
      </c>
      <c r="E29" s="8">
        <f t="shared" si="0"/>
        <v>-1.4800253727847622E-2</v>
      </c>
      <c r="F29" s="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8">
        <f t="shared" si="3"/>
        <v>-4.1099320021590155E-2</v>
      </c>
      <c r="K29" s="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8">
        <f t="shared" si="6"/>
        <v>-1.2225485977540432E-5</v>
      </c>
      <c r="P29" s="9">
        <f t="shared" si="7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8"/>
        <v>-101705.90000000037</v>
      </c>
      <c r="E30" s="8">
        <f t="shared" si="0"/>
        <v>-8.3831374359143746E-3</v>
      </c>
      <c r="F30" s="9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8">
        <f t="shared" si="3"/>
        <v>-3.9561962641116366E-3</v>
      </c>
      <c r="K30" s="9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8">
        <f t="shared" si="6"/>
        <v>-2.7514707280809998E-3</v>
      </c>
      <c r="P30" s="9">
        <f t="shared" si="7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8"/>
        <v>-24772.310000000056</v>
      </c>
      <c r="E31" s="8">
        <f t="shared" si="0"/>
        <v>-1.4030533529678329E-2</v>
      </c>
      <c r="F31" s="9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8">
        <f t="shared" si="3"/>
        <v>-3.3249136181648611E-2</v>
      </c>
      <c r="K31" s="9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8">
        <f t="shared" si="6"/>
        <v>-3.847507116360397E-2</v>
      </c>
      <c r="P31" s="9">
        <f t="shared" si="7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8"/>
        <v>-73762.280000009574</v>
      </c>
      <c r="E32" s="8">
        <f t="shared" si="0"/>
        <v>-1.2294942827617691E-2</v>
      </c>
      <c r="F32" s="9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8">
        <f t="shared" si="3"/>
        <v>-1.7837871035428981E-2</v>
      </c>
      <c r="K32" s="9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8">
        <f t="shared" si="6"/>
        <v>-2.8363413322250185E-2</v>
      </c>
      <c r="P32" s="9">
        <f t="shared" si="7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8"/>
        <v>-7418835.2699990273</v>
      </c>
      <c r="E33" s="8">
        <f t="shared" si="0"/>
        <v>-7.9969930789269058E-3</v>
      </c>
      <c r="F33" s="9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8">
        <f t="shared" si="3"/>
        <v>-2.6564903115433454E-3</v>
      </c>
      <c r="K33" s="9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8">
        <f t="shared" si="6"/>
        <v>-5.5446806934487392E-3</v>
      </c>
      <c r="P33" s="9">
        <f t="shared" si="7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8"/>
        <v>-79341.779999999795</v>
      </c>
      <c r="E34" s="8">
        <f t="shared" si="0"/>
        <v>-1.8939149738619768E-2</v>
      </c>
      <c r="F34" s="9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8">
        <f t="shared" si="3"/>
        <v>-4.8961345561534093E-2</v>
      </c>
      <c r="K34" s="9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8">
        <f t="shared" si="6"/>
        <v>-2.7376814190035178E-2</v>
      </c>
      <c r="P34" s="9">
        <f t="shared" si="7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8"/>
        <v>0</v>
      </c>
      <c r="E35" s="8">
        <f t="shared" si="0"/>
        <v>0</v>
      </c>
      <c r="F35" s="9">
        <f t="shared" si="1"/>
        <v>47</v>
      </c>
      <c r="G35">
        <v>0</v>
      </c>
      <c r="H35">
        <v>0</v>
      </c>
      <c r="I35">
        <f t="shared" si="2"/>
        <v>0</v>
      </c>
      <c r="J35" s="8">
        <f t="shared" si="3"/>
        <v>0</v>
      </c>
      <c r="K35" s="9">
        <f t="shared" si="4"/>
        <v>48</v>
      </c>
      <c r="L35">
        <v>0</v>
      </c>
      <c r="M35">
        <v>0</v>
      </c>
      <c r="N35">
        <f t="shared" si="5"/>
        <v>0</v>
      </c>
      <c r="O35" s="8">
        <f t="shared" si="6"/>
        <v>0</v>
      </c>
      <c r="P35" s="9">
        <f t="shared" si="7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8"/>
        <v>-62776.72000000102</v>
      </c>
      <c r="E36" s="8">
        <f t="shared" si="0"/>
        <v>-7.8647857679780775E-2</v>
      </c>
      <c r="F36" s="9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8">
        <f t="shared" si="3"/>
        <v>-0.17551246244575608</v>
      </c>
      <c r="K36" s="9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8">
        <f t="shared" si="6"/>
        <v>-0.13006011500365766</v>
      </c>
      <c r="P36" s="9">
        <f t="shared" si="7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8"/>
        <v>-82352.260000010021</v>
      </c>
      <c r="E37" s="8">
        <f t="shared" si="0"/>
        <v>-3.9444515758219188E-2</v>
      </c>
      <c r="F37" s="9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8">
        <f t="shared" si="3"/>
        <v>-4.9460250314014013E-2</v>
      </c>
      <c r="K37" s="9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8">
        <f t="shared" si="6"/>
        <v>-8.9239827069555508E-2</v>
      </c>
      <c r="P37" s="9">
        <f t="shared" si="7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8"/>
        <v>-16630.180000000051</v>
      </c>
      <c r="E38" s="8">
        <f t="shared" si="0"/>
        <v>-1.9443680579913542E-2</v>
      </c>
      <c r="F38" s="9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8">
        <f t="shared" si="3"/>
        <v>-4.9631735620585316E-2</v>
      </c>
      <c r="K38" s="9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8">
        <f t="shared" si="6"/>
        <v>-1.7583446079218231E-4</v>
      </c>
      <c r="P38" s="9">
        <f t="shared" si="7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8"/>
        <v>-70791.13</v>
      </c>
      <c r="E39" s="8">
        <f t="shared" si="0"/>
        <v>-8.008952370177623E-2</v>
      </c>
      <c r="F39" s="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8">
        <f t="shared" si="3"/>
        <v>-0.13918241656366656</v>
      </c>
      <c r="K39" s="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8">
        <f t="shared" si="6"/>
        <v>-4.7032329234195536E-2</v>
      </c>
      <c r="P39" s="9">
        <f t="shared" si="7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8"/>
        <v>-816758.14000009745</v>
      </c>
      <c r="E40" s="8">
        <f t="shared" si="0"/>
        <v>-2.1279773539092578E-2</v>
      </c>
      <c r="F40" s="9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8">
        <f t="shared" si="3"/>
        <v>-4.6782546934937892E-2</v>
      </c>
      <c r="K40" s="9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8">
        <f t="shared" si="6"/>
        <v>-1.5412619944909845E-2</v>
      </c>
      <c r="P40" s="9">
        <f t="shared" si="7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8"/>
        <v>-184239.79000001028</v>
      </c>
      <c r="E41" s="8">
        <f t="shared" si="0"/>
        <v>-4.0110550149132493E-2</v>
      </c>
      <c r="F41" s="9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8">
        <f t="shared" si="3"/>
        <v>-2.6221894095689226E-2</v>
      </c>
      <c r="K41" s="9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8">
        <f t="shared" si="6"/>
        <v>-1.7397294491347533E-2</v>
      </c>
      <c r="P41" s="9">
        <f t="shared" si="7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8"/>
        <v>-41624.320001006126</v>
      </c>
      <c r="E42" s="8">
        <f t="shared" si="0"/>
        <v>-2.2070943135841053E-4</v>
      </c>
      <c r="F42" s="9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8">
        <f t="shared" si="3"/>
        <v>-1.1928203241796942E-2</v>
      </c>
      <c r="K42" s="9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8">
        <f t="shared" si="6"/>
        <v>-1.8129119102578695E-7</v>
      </c>
      <c r="P42" s="9">
        <f t="shared" si="7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8"/>
        <v>-166754.16999999993</v>
      </c>
      <c r="E43" s="8">
        <f t="shared" si="0"/>
        <v>-2.0497353541313264E-2</v>
      </c>
      <c r="F43" s="9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8">
        <f t="shared" si="3"/>
        <v>-4.5477990374731388E-2</v>
      </c>
      <c r="K43" s="9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8">
        <f t="shared" si="6"/>
        <v>-4.2512350753316649E-2</v>
      </c>
      <c r="P43" s="9">
        <f t="shared" si="7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8"/>
        <v>-294095.62000000104</v>
      </c>
      <c r="E44" s="8">
        <f t="shared" si="0"/>
        <v>-9.7760750186150751E-3</v>
      </c>
      <c r="F44" s="9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8">
        <f t="shared" si="3"/>
        <v>-7.9569249404813532E-3</v>
      </c>
      <c r="K44" s="9">
        <f t="shared" si="4"/>
        <v>41</v>
      </c>
      <c r="L44">
        <v>31282200</v>
      </c>
      <c r="M44">
        <v>31282141.25</v>
      </c>
      <c r="N44">
        <f t="shared" si="5"/>
        <v>-58.75</v>
      </c>
      <c r="O44" s="8">
        <f t="shared" si="6"/>
        <v>-1.8780683691209917E-6</v>
      </c>
      <c r="P44" s="9">
        <f t="shared" si="7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8"/>
        <v>-712015.95000009984</v>
      </c>
      <c r="E45" s="8">
        <f t="shared" si="0"/>
        <v>-1.287514194887851E-2</v>
      </c>
      <c r="F45" s="9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8">
        <f t="shared" si="3"/>
        <v>-3.8689222111488959E-2</v>
      </c>
      <c r="K45" s="9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8">
        <f t="shared" si="6"/>
        <v>-1.1565088346037651E-2</v>
      </c>
      <c r="P45" s="9">
        <f t="shared" si="7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8"/>
        <v>-777.57000000000698</v>
      </c>
      <c r="E46" s="8">
        <f t="shared" si="0"/>
        <v>-3.0010420686993711E-3</v>
      </c>
      <c r="F46" s="9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8">
        <f t="shared" si="3"/>
        <v>-3.2319887218048821E-2</v>
      </c>
      <c r="K46" s="9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8">
        <f t="shared" si="6"/>
        <v>-4.846589537888768E-2</v>
      </c>
      <c r="P46" s="9">
        <f t="shared" si="7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8"/>
        <v>-12273.280000001192</v>
      </c>
      <c r="E47" s="8">
        <f t="shared" si="0"/>
        <v>-1.7435939690898361E-4</v>
      </c>
      <c r="F47" s="9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8">
        <f t="shared" si="3"/>
        <v>-3.3291600310348285E-4</v>
      </c>
      <c r="K47" s="9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8">
        <f t="shared" si="6"/>
        <v>-2.9274586623690628E-4</v>
      </c>
      <c r="P47" s="9">
        <f t="shared" si="7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8"/>
        <v>-209747.43000000995</v>
      </c>
      <c r="E48" s="8">
        <f t="shared" si="0"/>
        <v>-3.1133192323107857E-2</v>
      </c>
      <c r="F48" s="9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8">
        <f t="shared" si="3"/>
        <v>-4.0559890224125802E-2</v>
      </c>
      <c r="K48" s="9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8">
        <f t="shared" si="6"/>
        <v>-5.9202125115912531E-2</v>
      </c>
      <c r="P48" s="9">
        <f t="shared" si="7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8"/>
        <v>-1700.570000000007</v>
      </c>
      <c r="E49" s="8">
        <f t="shared" si="0"/>
        <v>-1.8444360086767971E-2</v>
      </c>
      <c r="F49" s="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8">
        <f t="shared" si="3"/>
        <v>-6.9523586744639335E-2</v>
      </c>
      <c r="K49" s="9">
        <f t="shared" si="4"/>
        <v>13</v>
      </c>
      <c r="L49">
        <v>0</v>
      </c>
      <c r="M49">
        <v>0</v>
      </c>
      <c r="N49">
        <f t="shared" si="5"/>
        <v>0</v>
      </c>
      <c r="O49" s="8">
        <f t="shared" si="6"/>
        <v>0</v>
      </c>
      <c r="P49" s="9">
        <f t="shared" si="7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8"/>
        <v>0</v>
      </c>
      <c r="E50" s="8">
        <f t="shared" si="0"/>
        <v>0</v>
      </c>
      <c r="F50" s="9">
        <f t="shared" si="1"/>
        <v>47</v>
      </c>
      <c r="G50">
        <v>859100</v>
      </c>
      <c r="H50">
        <v>859100</v>
      </c>
      <c r="I50">
        <f t="shared" si="2"/>
        <v>0</v>
      </c>
      <c r="J50" s="8">
        <f t="shared" si="3"/>
        <v>0</v>
      </c>
      <c r="K50" s="9">
        <f t="shared" si="4"/>
        <v>48</v>
      </c>
      <c r="L50">
        <v>843200</v>
      </c>
      <c r="M50">
        <v>843200</v>
      </c>
      <c r="N50">
        <f t="shared" si="5"/>
        <v>0</v>
      </c>
      <c r="O50" s="8">
        <f t="shared" si="6"/>
        <v>0</v>
      </c>
      <c r="P50" s="9">
        <f t="shared" si="7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8"/>
        <v>-110074.66000000946</v>
      </c>
      <c r="E51" s="8">
        <f t="shared" si="0"/>
        <v>-1.2785255822058129E-2</v>
      </c>
      <c r="F51" s="9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8">
        <f t="shared" si="3"/>
        <v>-3.6573903982970231E-2</v>
      </c>
      <c r="K51" s="9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8">
        <f t="shared" si="6"/>
        <v>-1.1224639284424102E-2</v>
      </c>
      <c r="P51" s="9">
        <f t="shared" si="7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8"/>
        <v>-196315.20000000019</v>
      </c>
      <c r="E52" s="8">
        <f t="shared" si="0"/>
        <v>-8.009596083231342E-2</v>
      </c>
      <c r="F52" s="9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8">
        <f t="shared" si="3"/>
        <v>-9.6704683082722218E-2</v>
      </c>
      <c r="K52" s="9">
        <f t="shared" si="4"/>
        <v>9</v>
      </c>
      <c r="L52">
        <v>2321600</v>
      </c>
      <c r="M52">
        <v>2056835.26</v>
      </c>
      <c r="N52">
        <f t="shared" si="5"/>
        <v>-264764.74</v>
      </c>
      <c r="O52" s="8">
        <f t="shared" si="6"/>
        <v>-0.12872432962861594</v>
      </c>
      <c r="P52" s="9">
        <f t="shared" si="7"/>
        <v>6</v>
      </c>
    </row>
    <row r="54" spans="1:16" x14ac:dyDescent="0.35">
      <c r="A54" s="2" t="s">
        <v>67</v>
      </c>
      <c r="F54" s="14" t="s">
        <v>91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35">
      <c r="A56" t="s">
        <v>24</v>
      </c>
      <c r="B56">
        <f>VLOOKUP($A56,$A$1:$P$52,4,0)</f>
        <v>-36209.630000000005</v>
      </c>
      <c r="C56">
        <f>VLOOKUP($A56,$A$1:$P$52,9,0)</f>
        <v>-27292.159999999974</v>
      </c>
      <c r="D56">
        <f>VLOOKUP($A56,$A$1:$P$52,14,0)</f>
        <v>-9181.0800000000163</v>
      </c>
      <c r="F56" t="s">
        <v>24</v>
      </c>
      <c r="G56">
        <f>INDEX($A$1:$P$52,MATCH($F56,$A$1:$A$52,0),MATCH(G$55,$A$1:$P$1,0))</f>
        <v>-36209.630000000005</v>
      </c>
      <c r="H56">
        <f t="shared" ref="H56:I61" si="9">INDEX($A$1:$P$52,MATCH($F56,$A$1:$A$52,0),MATCH(H$55,$A$1:$P$1,0))</f>
        <v>-27292.159999999974</v>
      </c>
      <c r="I56">
        <f t="shared" si="9"/>
        <v>-9181.0800000000163</v>
      </c>
    </row>
    <row r="57" spans="1:16" x14ac:dyDescent="0.35">
      <c r="A57" t="s">
        <v>25</v>
      </c>
      <c r="B57">
        <f t="shared" ref="B57:B61" si="10">VLOOKUP($A57,$A$1:$P$52,4,0)</f>
        <v>0</v>
      </c>
      <c r="C57">
        <f t="shared" ref="C57:C61" si="11">VLOOKUP($A57,$A$1:$P$52,9,0)</f>
        <v>0</v>
      </c>
      <c r="D57">
        <f t="shared" ref="D57:D61" si="12">VLOOKUP($A57,$A$1:$P$52,14,0)</f>
        <v>-311228.08999999997</v>
      </c>
      <c r="F57" t="s">
        <v>25</v>
      </c>
      <c r="G57">
        <f t="shared" ref="G57:G61" si="13">INDEX($A$1:$P$52,MATCH($F57,$A$1:$A$52,0),MATCH(G$55,$A$1:$P$1,0))</f>
        <v>0</v>
      </c>
      <c r="H57">
        <f t="shared" si="9"/>
        <v>0</v>
      </c>
      <c r="I57">
        <f t="shared" si="9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9"/>
        <v>-189254.06000000006</v>
      </c>
      <c r="I58">
        <f t="shared" si="9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9"/>
        <v>-45485.580000000075</v>
      </c>
      <c r="I59">
        <f t="shared" si="9"/>
        <v>-72.879999999888241</v>
      </c>
      <c r="K59"/>
    </row>
    <row r="60" spans="1:16" x14ac:dyDescent="0.3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9"/>
        <v>-8005.7900000010268</v>
      </c>
      <c r="I60">
        <f t="shared" si="9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9"/>
        <v>-133456.33000001032</v>
      </c>
      <c r="I61">
        <f t="shared" si="9"/>
        <v>-82077.349999999627</v>
      </c>
    </row>
    <row r="63" spans="1:16" x14ac:dyDescent="0.35">
      <c r="A63" s="6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_xlfn.XLOOKUP($A65,$A$2:$A$52,$D$2:$D$52,0,0,1)</f>
        <v>-36209.630000000005</v>
      </c>
      <c r="C65">
        <f>_xlfn.XLOOKUP($A65,$A$2:$A$52,$I$2:$I$52,0,0,1)</f>
        <v>-27292.159999999974</v>
      </c>
      <c r="D65">
        <f>_xlfn.XLOOKUP($A65,$A$2:$A$52,$N$2:$N$52,0,0,1)</f>
        <v>-9181.0800000000163</v>
      </c>
    </row>
    <row r="66" spans="1:4" x14ac:dyDescent="0.35">
      <c r="A66" t="s">
        <v>25</v>
      </c>
      <c r="B66">
        <f t="shared" ref="B66:B70" si="14">_xlfn.XLOOKUP($A66,$A$2:$A$52,$D$2:$D$52,0,0,1)</f>
        <v>0</v>
      </c>
      <c r="C66">
        <f t="shared" ref="C66:C70" si="15">_xlfn.XLOOKUP($A66,$A$2:$A$52,$I$2:$I$52,0,0,1)</f>
        <v>0</v>
      </c>
      <c r="D66">
        <f t="shared" ref="D66:D70" si="16">_xlfn.XLOOKUP($A66,$A$2:$A$52,$N$2:$N$52,0,0,1)</f>
        <v>-311228.08999999997</v>
      </c>
    </row>
    <row r="67" spans="1:4" x14ac:dyDescent="0.3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</row>
    <row r="68" spans="1:4" x14ac:dyDescent="0.3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</row>
    <row r="69" spans="1:4" x14ac:dyDescent="0.3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</row>
    <row r="70" spans="1:4" x14ac:dyDescent="0.3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</row>
    <row r="72" spans="1:4" x14ac:dyDescent="0.35">
      <c r="A72" s="6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INDEX($D$2:$D$52,MATCH($A74,$A$2:$A$52,0))</f>
        <v>-36209.630000000005</v>
      </c>
      <c r="C74">
        <f>INDEX($I$2:$I$52,MATCH($A74,$A$2:$A$52,0))</f>
        <v>-27292.159999999974</v>
      </c>
      <c r="D74">
        <f>INDEX($N$2:$N$52,MATCH($A74,$A$2:$A$52,0))</f>
        <v>-9181.0800000000163</v>
      </c>
    </row>
    <row r="75" spans="1:4" x14ac:dyDescent="0.35">
      <c r="A75" t="s">
        <v>25</v>
      </c>
      <c r="B75">
        <f t="shared" ref="B75:B79" si="17">INDEX($D$2:$D$52,MATCH($A75,$A$2:$A$52,0))</f>
        <v>0</v>
      </c>
      <c r="C75">
        <f t="shared" ref="C75:C79" si="18">INDEX($I$2:$I$52,MATCH($A75,$A$2:$A$52,0))</f>
        <v>0</v>
      </c>
      <c r="D75">
        <f t="shared" ref="D75:D79" si="19">INDEX($N$2:$N$52,MATCH($A75,$A$2:$A$52,0))</f>
        <v>-311228.08999999997</v>
      </c>
    </row>
    <row r="76" spans="1:4" x14ac:dyDescent="0.35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</row>
    <row r="77" spans="1:4" x14ac:dyDescent="0.35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</row>
    <row r="78" spans="1:4" x14ac:dyDescent="0.35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</row>
    <row r="79" spans="1:4" x14ac:dyDescent="0.35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</row>
    <row r="81" spans="1:7" x14ac:dyDescent="0.35">
      <c r="A81" s="6" t="s">
        <v>70</v>
      </c>
    </row>
    <row r="82" spans="1:7" x14ac:dyDescent="0.35">
      <c r="A82" s="12"/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>
        <f>INDEX($B$2:$B$52,MATCH($B$87,$A$2:$A$52,0))</f>
        <v>443300</v>
      </c>
      <c r="C84">
        <f>INDEX($C$2:$C$52,MATCH($B$87,$A$2:$A$52,0))</f>
        <v>407090.37</v>
      </c>
    </row>
    <row r="85" spans="1:7" x14ac:dyDescent="0.35">
      <c r="A85" t="s">
        <v>74</v>
      </c>
      <c r="B85">
        <f>INDEX($G$2:$G$52,MATCH($B$87,$A$2:$A$52,0))</f>
        <v>495200</v>
      </c>
      <c r="C85">
        <f>INDEX($H$2:$H$52,MATCH($B$87,$A$2:$A$52,0))</f>
        <v>467907.84000000003</v>
      </c>
    </row>
    <row r="86" spans="1:7" x14ac:dyDescent="0.35">
      <c r="A86" t="s">
        <v>75</v>
      </c>
      <c r="B86">
        <f>INDEX($L$2:$L$52,MATCH($B$87,$A$2:$A$52,0))</f>
        <v>487500</v>
      </c>
      <c r="C86">
        <f>INDEX($M$2:$M$52,MATCH($B$87,$A$2:$A$52,0))</f>
        <v>478318.92</v>
      </c>
    </row>
    <row r="87" spans="1:7" x14ac:dyDescent="0.35">
      <c r="A87" s="11" t="s">
        <v>0</v>
      </c>
      <c r="B87" s="13" t="s">
        <v>24</v>
      </c>
      <c r="C87" s="13"/>
      <c r="E87" s="10" t="s">
        <v>90</v>
      </c>
    </row>
    <row r="88" spans="1:7" x14ac:dyDescent="0.35">
      <c r="A88" s="6" t="s">
        <v>76</v>
      </c>
    </row>
    <row r="89" spans="1:7" x14ac:dyDescent="0.35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5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6" t="s">
        <v>79</v>
      </c>
    </row>
    <row r="96" spans="1:7" x14ac:dyDescent="0.35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5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mergeCells count="1">
    <mergeCell ref="B87:C87"/>
  </mergeCells>
  <conditionalFormatting sqref="E2:E52">
    <cfRule type="cellIs" dxfId="8" priority="10" operator="equal">
      <formula>0</formula>
    </cfRule>
    <cfRule type="cellIs" dxfId="7" priority="11" operator="lessThan">
      <formula>0</formula>
    </cfRule>
    <cfRule type="cellIs" dxfId="6" priority="12" operator="greaterThan">
      <formula>0</formula>
    </cfRule>
  </conditionalFormatting>
  <conditionalFormatting sqref="J2:J52">
    <cfRule type="cellIs" dxfId="5" priority="7" operator="equal">
      <formula>0</formula>
    </cfRule>
    <cfRule type="cellIs" dxfId="4" priority="8" operator="lessThan">
      <formula>0</formula>
    </cfRule>
    <cfRule type="cellIs" dxfId="3" priority="9" operator="greaterThan">
      <formula>0</formula>
    </cfRule>
  </conditionalFormatting>
  <conditionalFormatting sqref="O2:O52">
    <cfRule type="cellIs" dxfId="2" priority="4" operator="equal">
      <formula>0</formula>
    </cfRule>
    <cfRule type="cellIs" dxfId="1" priority="5" operator="lessThan">
      <formula>0</formula>
    </cfRule>
    <cfRule type="cellIs" dxfId="0" priority="6" operator="greaterThan">
      <formula>0</formula>
    </cfRule>
  </conditionalFormatting>
  <conditionalFormatting sqref="F2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ErrorMessage="1" sqref="B87" xr:uid="{282B113E-4D42-48C1-9299-89300983BDED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Coffman</cp:lastModifiedBy>
  <cp:revision/>
  <dcterms:created xsi:type="dcterms:W3CDTF">2020-02-26T17:00:38Z</dcterms:created>
  <dcterms:modified xsi:type="dcterms:W3CDTF">2025-09-17T01:34:28Z</dcterms:modified>
  <cp:category/>
  <cp:contentStatus/>
</cp:coreProperties>
</file>