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1200" documentId="8_{19ED61FC-0AAB-4DAC-83F6-00D6AC42053B}" xr6:coauthVersionLast="47" xr6:coauthVersionMax="47" xr10:uidLastSave="{EB408766-797E-4918-A772-E613329CBFE0}"/>
  <bookViews>
    <workbookView xWindow="-110" yWindow="-110" windowWidth="19420" windowHeight="11500" activeTab="1" xr2:uid="{00000000-000D-0000-FFFF-FFFF00000000}"/>
  </bookViews>
  <sheets>
    <sheet name="Readme" sheetId="3" r:id="rId1"/>
    <sheet name="metro_budget" sheetId="1" r:id="rId2"/>
    <sheet name="data_dictionary" sheetId="2" r:id="rId3"/>
  </sheets>
  <definedNames>
    <definedName name="_xlnm._FilterDatabase" localSheetId="1" hidden="1">metro_budget!$A$1:$P$52</definedName>
    <definedName name="_xlchart.v1.0" hidden="1">metro_budget!$A$111:$A$113</definedName>
    <definedName name="_xlchart.v1.1" hidden="1">metro_budget!$B$109:$B$110</definedName>
    <definedName name="_xlchart.v1.2" hidden="1">metro_budget!$B$111:$B$113</definedName>
    <definedName name="_xlchart.v1.3" hidden="1">metro_budget!$C$109:$C$110</definedName>
    <definedName name="_xlchart.v1.4" hidden="1">metro_budget!$C$111:$C$113</definedName>
    <definedName name="_xlchart.v1.5" hidden="1">metro_budget!$A$111:$A$113</definedName>
    <definedName name="_xlchart.v1.6" hidden="1">metro_budget!$B$109:$B$110</definedName>
    <definedName name="_xlchart.v1.7" hidden="1">metro_budget!$B$111:$B$113</definedName>
    <definedName name="_xlchart.v1.8" hidden="1">metro_budget!$C$109:$C$110</definedName>
    <definedName name="_xlchart.v1.9" hidden="1">metro_budget!$C$111:$C$113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6" i="1" l="1"/>
  <c r="G127" i="1"/>
  <c r="F126" i="1"/>
  <c r="F127" i="1"/>
  <c r="E126" i="1"/>
  <c r="E127" i="1"/>
  <c r="D126" i="1"/>
  <c r="D127" i="1"/>
  <c r="D125" i="1"/>
  <c r="E125" i="1"/>
  <c r="F125" i="1"/>
  <c r="G125" i="1"/>
  <c r="C126" i="1"/>
  <c r="C127" i="1"/>
  <c r="C125" i="1"/>
  <c r="C119" i="1" a="1"/>
  <c r="C119" i="1" s="1"/>
  <c r="B126" i="1"/>
  <c r="B127" i="1"/>
  <c r="B125" i="1"/>
  <c r="G119" i="1" a="1"/>
  <c r="G119" i="1" s="1"/>
  <c r="G120" i="1" a="1"/>
  <c r="G120" i="1" s="1"/>
  <c r="E119" i="1" a="1"/>
  <c r="E119" i="1" s="1"/>
  <c r="E120" i="1" a="1"/>
  <c r="E120" i="1" s="1"/>
  <c r="D119" i="1" a="1"/>
  <c r="D119" i="1" s="1"/>
  <c r="D120" i="1" a="1"/>
  <c r="D120" i="1" s="1"/>
  <c r="C120" i="1" a="1"/>
  <c r="C120" i="1" s="1"/>
  <c r="D118" i="1" a="1"/>
  <c r="D118" i="1" s="1"/>
  <c r="E118" i="1" a="1"/>
  <c r="E118" i="1"/>
  <c r="F118" i="1" a="1"/>
  <c r="F118" i="1" s="1"/>
  <c r="G118" i="1" a="1"/>
  <c r="G118" i="1" s="1"/>
  <c r="C118" i="1" a="1"/>
  <c r="C118" i="1" s="1"/>
  <c r="F119" i="1" a="1"/>
  <c r="F119" i="1" s="1"/>
  <c r="F120" i="1" a="1"/>
  <c r="F120" i="1" s="1"/>
  <c r="B119" i="1" a="1"/>
  <c r="B119" i="1" s="1"/>
  <c r="B120" i="1" a="1"/>
  <c r="B120" i="1"/>
  <c r="B118" i="1" a="1"/>
  <c r="B118" i="1" s="1"/>
  <c r="D93" i="1"/>
  <c r="D94" i="1"/>
  <c r="D95" i="1"/>
  <c r="D96" i="1"/>
  <c r="D97" i="1"/>
  <c r="D92" i="1"/>
  <c r="C93" i="1"/>
  <c r="C94" i="1"/>
  <c r="C95" i="1"/>
  <c r="C96" i="1"/>
  <c r="C97" i="1"/>
  <c r="C92" i="1"/>
  <c r="B93" i="1"/>
  <c r="B94" i="1"/>
  <c r="B95" i="1"/>
  <c r="B96" i="1"/>
  <c r="B97" i="1"/>
  <c r="B92" i="1"/>
  <c r="D75" i="1"/>
  <c r="D76" i="1"/>
  <c r="D77" i="1"/>
  <c r="D78" i="1"/>
  <c r="D79" i="1"/>
  <c r="D74" i="1"/>
  <c r="C75" i="1"/>
  <c r="C76" i="1"/>
  <c r="C77" i="1"/>
  <c r="C78" i="1"/>
  <c r="C79" i="1"/>
  <c r="C74" i="1"/>
  <c r="B75" i="1"/>
  <c r="B76" i="1"/>
  <c r="B77" i="1"/>
  <c r="B78" i="1"/>
  <c r="B79" i="1"/>
  <c r="B74" i="1"/>
  <c r="D56" i="1"/>
  <c r="D57" i="1"/>
  <c r="D58" i="1"/>
  <c r="D59" i="1"/>
  <c r="D60" i="1"/>
  <c r="D61" i="1"/>
  <c r="B57" i="1"/>
  <c r="B58" i="1"/>
  <c r="B59" i="1"/>
  <c r="B60" i="1"/>
  <c r="B61" i="1"/>
  <c r="B56" i="1"/>
  <c r="C57" i="1"/>
  <c r="C58" i="1"/>
  <c r="C59" i="1"/>
  <c r="C60" i="1"/>
  <c r="C61" i="1"/>
  <c r="C56" i="1"/>
  <c r="D106" i="1"/>
  <c r="C106" i="1"/>
  <c r="B106" i="1"/>
  <c r="D105" i="1"/>
  <c r="C105" i="1"/>
  <c r="B105" i="1"/>
  <c r="D104" i="1"/>
  <c r="C104" i="1"/>
  <c r="B104" i="1"/>
  <c r="D103" i="1"/>
  <c r="C103" i="1"/>
  <c r="B103" i="1"/>
  <c r="D102" i="1"/>
  <c r="C102" i="1"/>
  <c r="B102" i="1"/>
  <c r="D101" i="1"/>
  <c r="C101" i="1"/>
  <c r="B101" i="1"/>
  <c r="C112" i="1" l="1"/>
  <c r="C113" i="1"/>
  <c r="C111" i="1"/>
  <c r="B112" i="1"/>
  <c r="B113" i="1"/>
  <c r="B111" i="1"/>
  <c r="N3" i="1" l="1"/>
  <c r="O3" i="1" s="1"/>
  <c r="N4" i="1"/>
  <c r="O4" i="1" s="1"/>
  <c r="N5" i="1"/>
  <c r="O5" i="1" s="1"/>
  <c r="N6" i="1"/>
  <c r="O6" i="1" s="1"/>
  <c r="N7" i="1"/>
  <c r="O7" i="1" s="1"/>
  <c r="N8" i="1"/>
  <c r="O8" i="1" s="1"/>
  <c r="N9" i="1"/>
  <c r="O9" i="1" s="1"/>
  <c r="N10" i="1"/>
  <c r="N11" i="1"/>
  <c r="N12" i="1"/>
  <c r="O12" i="1" s="1"/>
  <c r="N13" i="1"/>
  <c r="O13" i="1" s="1"/>
  <c r="N14" i="1"/>
  <c r="O14" i="1" s="1"/>
  <c r="N15" i="1"/>
  <c r="O15" i="1" s="1"/>
  <c r="N16" i="1"/>
  <c r="O16" i="1" s="1"/>
  <c r="N17" i="1"/>
  <c r="O17" i="1" s="1"/>
  <c r="N18" i="1"/>
  <c r="N19" i="1"/>
  <c r="O19" i="1" s="1"/>
  <c r="N20" i="1"/>
  <c r="O20" i="1" s="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N2" i="1"/>
  <c r="O2" i="1" s="1"/>
  <c r="I3" i="1"/>
  <c r="J3" i="1" s="1"/>
  <c r="I4" i="1"/>
  <c r="J4" i="1" s="1"/>
  <c r="I5" i="1"/>
  <c r="J5" i="1" s="1"/>
  <c r="I6" i="1"/>
  <c r="J6" i="1" s="1"/>
  <c r="I7" i="1"/>
  <c r="J7" i="1" s="1"/>
  <c r="I8" i="1"/>
  <c r="J8" i="1" s="1"/>
  <c r="I9" i="1"/>
  <c r="J9" i="1" s="1"/>
  <c r="I10" i="1"/>
  <c r="I11" i="1"/>
  <c r="I12" i="1"/>
  <c r="J12" i="1" s="1"/>
  <c r="I13" i="1"/>
  <c r="J13" i="1" s="1"/>
  <c r="I14" i="1"/>
  <c r="J14" i="1" s="1"/>
  <c r="I15" i="1"/>
  <c r="J15" i="1" s="1"/>
  <c r="I16" i="1"/>
  <c r="J16" i="1" s="1"/>
  <c r="I17" i="1"/>
  <c r="J17" i="1" s="1"/>
  <c r="I18" i="1"/>
  <c r="I19" i="1"/>
  <c r="J19" i="1" s="1"/>
  <c r="I20" i="1"/>
  <c r="J20" i="1" s="1"/>
  <c r="I21" i="1"/>
  <c r="J21" i="1" s="1"/>
  <c r="I22" i="1"/>
  <c r="J22" i="1" s="1"/>
  <c r="I23" i="1"/>
  <c r="J23" i="1" s="1"/>
  <c r="I24" i="1"/>
  <c r="I25" i="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I42" i="1"/>
  <c r="J42" i="1" s="1"/>
  <c r="I43" i="1"/>
  <c r="J43" i="1" s="1"/>
  <c r="I44" i="1"/>
  <c r="J44" i="1" s="1"/>
  <c r="I45" i="1"/>
  <c r="J45" i="1" s="1"/>
  <c r="I46" i="1"/>
  <c r="J46" i="1" s="1"/>
  <c r="I47" i="1"/>
  <c r="J47" i="1" s="1"/>
  <c r="I48" i="1"/>
  <c r="J48" i="1" s="1"/>
  <c r="I49" i="1"/>
  <c r="J49" i="1" s="1"/>
  <c r="I50" i="1"/>
  <c r="J50" i="1" s="1"/>
  <c r="I51" i="1"/>
  <c r="J51" i="1" s="1"/>
  <c r="I52" i="1"/>
  <c r="J52" i="1" s="1"/>
  <c r="I2" i="1"/>
  <c r="J2" i="1" s="1"/>
  <c r="D3" i="1"/>
  <c r="E3" i="1" s="1"/>
  <c r="D4" i="1"/>
  <c r="E4" i="1" s="1"/>
  <c r="D5" i="1"/>
  <c r="E5" i="1" s="1"/>
  <c r="D6" i="1"/>
  <c r="E6" i="1" s="1"/>
  <c r="D7" i="1"/>
  <c r="E7" i="1" s="1"/>
  <c r="D8" i="1"/>
  <c r="E8" i="1" s="1"/>
  <c r="D9" i="1"/>
  <c r="E9" i="1" s="1"/>
  <c r="D10" i="1"/>
  <c r="D11" i="1"/>
  <c r="D12" i="1"/>
  <c r="E12" i="1" s="1"/>
  <c r="D13" i="1"/>
  <c r="E13" i="1" s="1"/>
  <c r="D14" i="1"/>
  <c r="E14" i="1" s="1"/>
  <c r="D15" i="1"/>
  <c r="E15" i="1" s="1"/>
  <c r="D16" i="1"/>
  <c r="E16" i="1" s="1"/>
  <c r="D17" i="1"/>
  <c r="E17" i="1" s="1"/>
  <c r="D18" i="1"/>
  <c r="D19" i="1"/>
  <c r="E19" i="1" s="1"/>
  <c r="D20" i="1"/>
  <c r="E20" i="1" s="1"/>
  <c r="D21" i="1"/>
  <c r="E21" i="1" s="1"/>
  <c r="D22" i="1"/>
  <c r="E22" i="1" s="1"/>
  <c r="D23" i="1"/>
  <c r="E23" i="1" s="1"/>
  <c r="D24" i="1"/>
  <c r="D25" i="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D42" i="1"/>
  <c r="E42" i="1" s="1"/>
  <c r="D43" i="1"/>
  <c r="E43" i="1" s="1"/>
  <c r="D44" i="1"/>
  <c r="E44" i="1" s="1"/>
  <c r="D45" i="1"/>
  <c r="E45" i="1" s="1"/>
  <c r="D46" i="1"/>
  <c r="E46" i="1" s="1"/>
  <c r="D47" i="1"/>
  <c r="E47" i="1" s="1"/>
  <c r="D48" i="1"/>
  <c r="E48" i="1" s="1"/>
  <c r="D49" i="1"/>
  <c r="E49" i="1" s="1"/>
  <c r="D50" i="1"/>
  <c r="E50" i="1" s="1"/>
  <c r="D51" i="1"/>
  <c r="E51" i="1" s="1"/>
  <c r="D52" i="1"/>
  <c r="E52" i="1" s="1"/>
  <c r="D2" i="1"/>
  <c r="C67" i="1" l="1"/>
  <c r="B69" i="1"/>
  <c r="B65" i="1"/>
  <c r="D70" i="1"/>
  <c r="O41" i="1"/>
  <c r="D69" i="1"/>
  <c r="D68" i="1"/>
  <c r="B68" i="1"/>
  <c r="C66" i="1"/>
  <c r="C65" i="1"/>
  <c r="B70" i="1"/>
  <c r="D66" i="1"/>
  <c r="D65" i="1"/>
  <c r="B66" i="1"/>
  <c r="D67" i="1"/>
  <c r="C87" i="1" a="1"/>
  <c r="C87" i="1" s="1"/>
  <c r="C69" i="1"/>
  <c r="B85" i="1" a="1"/>
  <c r="B85" i="1" s="1"/>
  <c r="B67" i="1"/>
  <c r="C88" i="1" a="1"/>
  <c r="C88" i="1" s="1"/>
  <c r="C70" i="1"/>
  <c r="C86" i="1" a="1"/>
  <c r="C86" i="1" s="1"/>
  <c r="C68" i="1"/>
  <c r="E2" i="1"/>
  <c r="D87" i="1" a="1"/>
  <c r="D87" i="1" s="1"/>
  <c r="D86" i="1" a="1"/>
  <c r="D86" i="1" s="1"/>
  <c r="D84" i="1" a="1"/>
  <c r="D84" i="1" s="1"/>
  <c r="C85" i="1" a="1"/>
  <c r="C85" i="1" s="1"/>
  <c r="B86" i="1" a="1"/>
  <c r="B86" i="1" s="1"/>
  <c r="C84" i="1" a="1"/>
  <c r="C84" i="1" s="1"/>
  <c r="B88" i="1" a="1"/>
  <c r="B88" i="1" s="1"/>
  <c r="C83" i="1" a="1"/>
  <c r="C83" i="1" s="1"/>
  <c r="D83" i="1" a="1"/>
  <c r="D83" i="1" s="1"/>
  <c r="B87" i="1" a="1"/>
  <c r="B87" i="1" s="1"/>
  <c r="E11" i="1"/>
  <c r="B84" i="1" a="1"/>
  <c r="B84" i="1" s="1"/>
  <c r="B83" i="1" a="1"/>
  <c r="B83" i="1" s="1"/>
  <c r="O18" i="1"/>
  <c r="D85" i="1" a="1"/>
  <c r="D85" i="1" s="1"/>
  <c r="D88" i="1" a="1"/>
  <c r="D88" i="1" s="1"/>
  <c r="J18" i="1"/>
  <c r="E41" i="1"/>
  <c r="J41" i="1"/>
  <c r="O10" i="1"/>
  <c r="O24" i="1"/>
  <c r="O11" i="1"/>
  <c r="O25" i="1"/>
  <c r="J25" i="1"/>
  <c r="J24" i="1"/>
  <c r="J11" i="1"/>
  <c r="J10" i="1"/>
  <c r="E10" i="1"/>
  <c r="E25" i="1"/>
  <c r="E18" i="1"/>
  <c r="E24" i="1"/>
  <c r="P31" i="1" l="1"/>
  <c r="K18" i="1"/>
  <c r="P7" i="1"/>
  <c r="F24" i="1"/>
  <c r="P40" i="1"/>
  <c r="P11" i="1"/>
  <c r="P50" i="1"/>
  <c r="F52" i="1"/>
  <c r="P51" i="1"/>
  <c r="F38" i="1"/>
  <c r="F7" i="1"/>
  <c r="K2" i="1"/>
  <c r="P12" i="1"/>
  <c r="P49" i="1"/>
  <c r="F35" i="1"/>
  <c r="P23" i="1"/>
  <c r="P28" i="1"/>
  <c r="P52" i="1"/>
  <c r="P30" i="1"/>
  <c r="P45" i="1"/>
  <c r="P5" i="1"/>
  <c r="P19" i="1"/>
  <c r="P14" i="1"/>
  <c r="K51" i="1"/>
  <c r="K34" i="1"/>
  <c r="K42" i="1"/>
  <c r="F15" i="1"/>
  <c r="K4" i="1"/>
  <c r="F23" i="1"/>
  <c r="F16" i="1"/>
  <c r="F39" i="1"/>
  <c r="K48" i="1"/>
  <c r="K13" i="1"/>
  <c r="P18" i="1"/>
  <c r="K9" i="1"/>
  <c r="F50" i="1"/>
  <c r="P17" i="1"/>
  <c r="P38" i="1"/>
  <c r="P20" i="1"/>
  <c r="K21" i="1"/>
  <c r="K20" i="1"/>
  <c r="P25" i="1"/>
  <c r="P39" i="1"/>
  <c r="K27" i="1"/>
  <c r="P33" i="1"/>
  <c r="P16" i="1"/>
  <c r="F34" i="1"/>
  <c r="P21" i="1"/>
  <c r="P35" i="1"/>
  <c r="P26" i="1"/>
  <c r="K15" i="1"/>
  <c r="K19" i="1"/>
  <c r="F17" i="1"/>
  <c r="K6" i="1"/>
  <c r="K30" i="1"/>
  <c r="K32" i="1"/>
  <c r="F6" i="1"/>
  <c r="K36" i="1"/>
  <c r="F25" i="1"/>
  <c r="K37" i="1"/>
  <c r="K49" i="1"/>
  <c r="P29" i="1"/>
  <c r="K23" i="1"/>
  <c r="F29" i="1"/>
  <c r="P2" i="1"/>
  <c r="P3" i="1"/>
  <c r="K38" i="1"/>
  <c r="F13" i="1"/>
  <c r="K35" i="1"/>
  <c r="F33" i="1"/>
  <c r="P44" i="1"/>
  <c r="F3" i="1"/>
  <c r="K46" i="1"/>
  <c r="K50" i="1"/>
  <c r="F26" i="1"/>
  <c r="P6" i="1"/>
  <c r="K8" i="1"/>
  <c r="K12" i="1"/>
  <c r="K39" i="1"/>
  <c r="K47" i="1"/>
  <c r="F4" i="1"/>
  <c r="F31" i="1"/>
  <c r="K40" i="1"/>
  <c r="F8" i="1"/>
  <c r="P48" i="1"/>
  <c r="K28" i="1"/>
  <c r="K5" i="1"/>
  <c r="F12" i="1"/>
  <c r="F5" i="1"/>
  <c r="P32" i="1"/>
  <c r="F2" i="1"/>
  <c r="F44" i="1"/>
  <c r="K22" i="1"/>
  <c r="F28" i="1"/>
  <c r="F11" i="1"/>
  <c r="P15" i="1"/>
  <c r="F22" i="1"/>
  <c r="F37" i="1"/>
  <c r="F19" i="1"/>
  <c r="F45" i="1"/>
  <c r="F27" i="1"/>
  <c r="F30" i="1"/>
  <c r="F46" i="1"/>
  <c r="P22" i="1"/>
  <c r="P36" i="1"/>
  <c r="K43" i="1"/>
  <c r="F47" i="1"/>
  <c r="F18" i="1"/>
  <c r="F14" i="1"/>
  <c r="F42" i="1"/>
  <c r="F40" i="1"/>
  <c r="K16" i="1"/>
  <c r="F10" i="1"/>
  <c r="F36" i="1"/>
  <c r="P43" i="1"/>
  <c r="K52" i="1"/>
  <c r="P47" i="1"/>
  <c r="K10" i="1"/>
  <c r="P24" i="1"/>
  <c r="K41" i="1"/>
  <c r="F20" i="1"/>
  <c r="K45" i="1"/>
  <c r="P34" i="1"/>
  <c r="F48" i="1"/>
  <c r="K11" i="1"/>
  <c r="F32" i="1"/>
  <c r="F9" i="1"/>
  <c r="K7" i="1"/>
  <c r="K44" i="1"/>
  <c r="K24" i="1"/>
  <c r="K29" i="1"/>
  <c r="F21" i="1"/>
  <c r="P8" i="1"/>
  <c r="K31" i="1"/>
  <c r="P13" i="1"/>
  <c r="K14" i="1"/>
  <c r="K17" i="1"/>
  <c r="F43" i="1"/>
  <c r="K25" i="1"/>
  <c r="P10" i="1"/>
  <c r="F41" i="1"/>
  <c r="P27" i="1"/>
  <c r="K3" i="1"/>
  <c r="P9" i="1"/>
  <c r="P4" i="1"/>
  <c r="K26" i="1"/>
  <c r="F49" i="1"/>
  <c r="F51" i="1"/>
  <c r="P37" i="1"/>
  <c r="P42" i="1"/>
  <c r="P46" i="1"/>
  <c r="K33" i="1"/>
  <c r="P4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<sst xmlns="http://schemas.openxmlformats.org/spreadsheetml/2006/main" count="199" uniqueCount="109">
  <si>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</si>
  <si>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</si>
  <si>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</si>
  <si>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</si>
  <si>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</si>
  <si>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</si>
  <si>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</si>
  <si>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</si>
  <si>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</si>
  <si>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</si>
  <si>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</si>
  <si>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</si>
  <si>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</si>
  <si>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</si>
  <si>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</si>
  <si>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</si>
  <si>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</si>
  <si>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</si>
  <si>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</si>
  <si>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</si>
  <si>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</si>
  <si>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</si>
  <si>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</si>
  <si>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</si>
  <si>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</si>
  <si>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</si>
  <si>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</si>
  <si>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</si>
  <si>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</si>
  <si>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</si>
  <si>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</si>
  <si>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</si>
  <si>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</si>
  <si>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</si>
  <si>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</si>
  <si>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</si>
  <si>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</si>
  <si>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</si>
  <si>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</si>
  <si>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</si>
  <si>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</si>
  <si>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</si>
  <si>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</si>
  <si>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</si>
  <si>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</si>
  <si>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</si>
  <si>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</si>
  <si>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</si>
  <si>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</si>
  <si>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</si>
  <si>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</si>
  <si>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</si>
  <si>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</si>
  <si>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</si>
  <si>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</si>
  <si>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</si>
  <si>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</si>
  <si>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</si>
  <si>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</si>
  <si>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</si>
  <si>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</si>
  <si>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</si>
  <si>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</si>
  <si>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</si>
  <si>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</si>
  <si>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</si>
  <si>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</si>
  <si>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</si>
  <si>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</si>
  <si>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</si>
  <si>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</si>
  <si>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</si>
  <si>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</si>
  <si>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</si>
  <si>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</si>
  <si>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</si>
  <si>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</si>
  <si>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</si>
  <si>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</si>
  <si>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</si>
  <si>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</si>
  <si>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</si>
  <si>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</si>
  <si>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</si>
  <si>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</si>
  <si>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</si>
  <si>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</si>
  <si>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</si>
  <si>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</si>
  <si>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</si>
  <si>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</si>
  <si>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</si>
  <si>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</si>
  <si>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</si>
  <si>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</si>
  <si>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</si>
  <si>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</si>
  <si>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</si>
  <si>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</si>
  <si>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</si>
  <si>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</si>
  <si>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</si>
  <si>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</si>
  <si>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</si>
  <si>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</si>
  <si>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</si>
  <si>
    <t>Question 3 - Challenge Q7</t>
  </si>
  <si>
    <t>Question 4 - Challenge Q7</t>
  </si>
  <si>
    <t>Question 5  - Challenge Q7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</si>
</sst>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
      <sz val="11"/>
      <color theme="1"/>
      <name val="Consolas"/>
      <family val="3"/>
    </font>
    <font>
      <sz val="1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7" tint="0.39997558519241921"/>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4">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29" xfId="0" applyFill="1" applyBorder="1"/>
    <xf numFmtId="10" fontId="0" fillId="38" borderId="29" xfId="0" applyNumberFormat="1"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0" fontId="0" fillId="0" borderId="30" xfId="0" applyBorder="1"/>
    <xf numFmtId="0" fontId="0" fillId="0" borderId="31" xfId="0" applyBorder="1"/>
    <xf numFmtId="0" fontId="0" fillId="0" borderId="32" xfId="0" applyBorder="1"/>
    <xf numFmtId="0" fontId="0" fillId="38" borderId="33" xfId="0" applyFill="1" applyBorder="1"/>
    <xf numFmtId="0" fontId="16" fillId="34" borderId="34" xfId="0" applyFont="1" applyFill="1" applyBorder="1"/>
    <xf numFmtId="0" fontId="0" fillId="37" borderId="35" xfId="0" applyFill="1" applyBorder="1"/>
    <xf numFmtId="165" fontId="0" fillId="0" borderId="20" xfId="0" applyNumberFormat="1" applyBorder="1"/>
    <xf numFmtId="0" fontId="0" fillId="0" borderId="23" xfId="0" applyBorder="1"/>
    <xf numFmtId="0" fontId="0" fillId="0" borderId="24" xfId="0" applyBorder="1"/>
    <xf numFmtId="10" fontId="0" fillId="0" borderId="24" xfId="0" applyNumberFormat="1" applyBorder="1"/>
    <xf numFmtId="0" fontId="0" fillId="33" borderId="19" xfId="0" applyFill="1" applyBorder="1"/>
    <xf numFmtId="0" fontId="16" fillId="33" borderId="20" xfId="0" applyFont="1" applyFill="1" applyBorder="1" applyAlignment="1">
      <alignment horizontal="center"/>
    </xf>
    <xf numFmtId="0" fontId="16" fillId="33" borderId="21" xfId="0" applyFont="1" applyFill="1" applyBorder="1" applyAlignment="1">
      <alignment horizontal="center"/>
    </xf>
    <xf numFmtId="0" fontId="16" fillId="0" borderId="0" xfId="0" applyFont="1" applyAlignment="1">
      <alignment horizontal="center"/>
    </xf>
    <xf numFmtId="10" fontId="0" fillId="0" borderId="0" xfId="0" applyNumberFormat="1"/>
    <xf numFmtId="0" fontId="0" fillId="38" borderId="36" xfId="0" applyFill="1" applyBorder="1"/>
    <xf numFmtId="0" fontId="21" fillId="36" borderId="37" xfId="0" applyFont="1" applyFill="1" applyBorder="1"/>
    <xf numFmtId="0" fontId="0" fillId="36" borderId="38" xfId="0" applyFill="1" applyBorder="1"/>
    <xf numFmtId="0" fontId="0" fillId="37" borderId="37" xfId="0" applyFill="1" applyBorder="1"/>
    <xf numFmtId="0" fontId="0" fillId="37" borderId="39" xfId="0" applyFill="1" applyBorder="1"/>
    <xf numFmtId="0" fontId="0" fillId="0" borderId="0" xfId="0" applyBorder="1"/>
    <xf numFmtId="0" fontId="0" fillId="0" borderId="40" xfId="0" applyFill="1" applyBorder="1"/>
    <xf numFmtId="0" fontId="0" fillId="0" borderId="41" xfId="0" applyFill="1" applyBorder="1"/>
    <xf numFmtId="0" fontId="0" fillId="0" borderId="42" xfId="0" applyFill="1" applyBorder="1"/>
    <xf numFmtId="0" fontId="0" fillId="0" borderId="0" xfId="0" applyFill="1"/>
    <xf numFmtId="0" fontId="0" fillId="0" borderId="0" xfId="0" applyFill="1" applyBorder="1"/>
    <xf numFmtId="0" fontId="0" fillId="41" borderId="10" xfId="0" applyFill="1" applyBorder="1"/>
    <xf numFmtId="10" fontId="0" fillId="0" borderId="25" xfId="0" applyNumberFormat="1" applyBorder="1"/>
    <xf numFmtId="0" fontId="0" fillId="0" borderId="37" xfId="0" applyBorder="1"/>
    <xf numFmtId="10" fontId="0" fillId="0" borderId="37" xfId="0" applyNumberFormat="1" applyBorder="1"/>
    <xf numFmtId="10" fontId="0" fillId="0" borderId="38"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ln>
                  <a:noFill/>
                </a:ln>
                <a:solidFill>
                  <a:schemeClr val="dk1">
                    <a:lumMod val="75000"/>
                    <a:lumOff val="25000"/>
                  </a:schemeClr>
                </a:solidFill>
                <a:latin typeface="+mn-lt"/>
                <a:ea typeface="+mn-ea"/>
                <a:cs typeface="+mn-cs"/>
              </a:defRPr>
            </a:pPr>
            <a:r>
              <a:rPr lang="en-US"/>
              <a:t>Department wise Budget vs Actual</a:t>
            </a:r>
          </a:p>
        </c:rich>
      </c:tx>
      <c:overlay val="0"/>
      <c:spPr>
        <a:noFill/>
        <a:ln>
          <a:noFill/>
        </a:ln>
        <a:effectLst/>
      </c:spPr>
      <c:txPr>
        <a:bodyPr rot="0" spcFirstLastPara="1" vertOverflow="ellipsis" vert="horz" wrap="square" anchor="ctr" anchorCtr="1"/>
        <a:lstStyle/>
        <a:p>
          <a:pPr>
            <a:defRPr sz="1800" b="1" i="0" u="none" strike="noStrike" kern="1200" baseline="0">
              <a:ln>
                <a:noFill/>
              </a:ln>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metro_budget!$B$109:$B$110</c:f>
              <c:strCache>
                <c:ptCount val="2"/>
                <c:pt idx="0">
                  <c:v>Codes Administration</c:v>
                </c:pt>
                <c:pt idx="1">
                  <c:v>Budget</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metro_budget!$A$111:$A$113</c:f>
              <c:strCache>
                <c:ptCount val="3"/>
                <c:pt idx="0">
                  <c:v>FY17</c:v>
                </c:pt>
                <c:pt idx="1">
                  <c:v>FY18</c:v>
                </c:pt>
                <c:pt idx="2">
                  <c:v>FY19</c:v>
                </c:pt>
              </c:strCache>
            </c:strRef>
          </c:cat>
          <c:val>
            <c:numRef>
              <c:f>metro_budget!$B$111:$B$113</c:f>
              <c:numCache>
                <c:formatCode>_([$$-409]* #,##0.00_);_([$$-409]* \(#,##0.00\);_([$$-409]* "-"??_);_(@_)</c:formatCode>
                <c:ptCount val="3"/>
                <c:pt idx="0">
                  <c:v>9349400</c:v>
                </c:pt>
                <c:pt idx="1">
                  <c:v>11073700</c:v>
                </c:pt>
                <c:pt idx="2">
                  <c:v>10790500</c:v>
                </c:pt>
              </c:numCache>
            </c:numRef>
          </c:val>
          <c:extLst>
            <c:ext xmlns:c16="http://schemas.microsoft.com/office/drawing/2014/chart" uri="{C3380CC4-5D6E-409C-BE32-E72D297353CC}">
              <c16:uniqueId val="{00000000-7385-4700-B322-91FE038C8965}"/>
            </c:ext>
          </c:extLst>
        </c:ser>
        <c:ser>
          <c:idx val="1"/>
          <c:order val="1"/>
          <c:tx>
            <c:strRef>
              <c:f>metro_budget!$C$109:$C$110</c:f>
              <c:strCache>
                <c:ptCount val="2"/>
                <c:pt idx="0">
                  <c:v>Codes Administration</c:v>
                </c:pt>
                <c:pt idx="1">
                  <c:v>Actual</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metro_budget!$A$111:$A$113</c:f>
              <c:strCache>
                <c:ptCount val="3"/>
                <c:pt idx="0">
                  <c:v>FY17</c:v>
                </c:pt>
                <c:pt idx="1">
                  <c:v>FY18</c:v>
                </c:pt>
                <c:pt idx="2">
                  <c:v>FY19</c:v>
                </c:pt>
              </c:strCache>
            </c:strRef>
          </c:cat>
          <c:val>
            <c:numRef>
              <c:f>metro_budget!$C$111:$C$113</c:f>
              <c:numCache>
                <c:formatCode>_([$$-409]* #,##0.00_);_([$$-409]* \(#,##0.00\);_([$$-409]* "-"??_);_(@_)</c:formatCode>
                <c:ptCount val="3"/>
                <c:pt idx="0">
                  <c:v>8952825.2799999993</c:v>
                </c:pt>
                <c:pt idx="1">
                  <c:v>9929059.5199999996</c:v>
                </c:pt>
                <c:pt idx="2">
                  <c:v>9993599.52999999</c:v>
                </c:pt>
              </c:numCache>
            </c:numRef>
          </c:val>
          <c:extLst>
            <c:ext xmlns:c16="http://schemas.microsoft.com/office/drawing/2014/chart" uri="{C3380CC4-5D6E-409C-BE32-E72D297353CC}">
              <c16:uniqueId val="{00000001-7385-4700-B322-91FE038C8965}"/>
            </c:ext>
          </c:extLst>
        </c:ser>
        <c:dLbls>
          <c:dLblPos val="inEnd"/>
          <c:showLegendKey val="0"/>
          <c:showVal val="1"/>
          <c:showCatName val="0"/>
          <c:showSerName val="0"/>
          <c:showPercent val="0"/>
          <c:showBubbleSize val="0"/>
        </c:dLbls>
        <c:gapWidth val="65"/>
        <c:axId val="1291355807"/>
        <c:axId val="1291358687"/>
      </c:barChart>
      <c:catAx>
        <c:axId val="12913558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noFill/>
                </a:ln>
                <a:solidFill>
                  <a:schemeClr val="dk1">
                    <a:lumMod val="75000"/>
                    <a:lumOff val="25000"/>
                  </a:schemeClr>
                </a:solidFill>
                <a:latin typeface="+mn-lt"/>
                <a:ea typeface="+mn-ea"/>
                <a:cs typeface="+mn-cs"/>
              </a:defRPr>
            </a:pPr>
            <a:endParaRPr lang="en-US"/>
          </a:p>
        </c:txPr>
        <c:crossAx val="1291358687"/>
        <c:crosses val="autoZero"/>
        <c:auto val="1"/>
        <c:lblAlgn val="ctr"/>
        <c:lblOffset val="100"/>
        <c:noMultiLvlLbl val="0"/>
      </c:catAx>
      <c:valAx>
        <c:axId val="129135868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US"/>
          </a:p>
        </c:txPr>
        <c:crossAx val="12913558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tx1"/>
      </a:solidFill>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288925</xdr:colOff>
      <xdr:row>89</xdr:row>
      <xdr:rowOff>19050</xdr:rowOff>
    </xdr:from>
    <xdr:to>
      <xdr:col>9</xdr:col>
      <xdr:colOff>841375</xdr:colOff>
      <xdr:row>112</xdr:row>
      <xdr:rowOff>171450</xdr:rowOff>
    </xdr:to>
    <xdr:graphicFrame macro="">
      <xdr:nvGraphicFramePr>
        <xdr:cNvPr id="3" name="Chart 2">
          <a:extLst>
            <a:ext uri="{FF2B5EF4-FFF2-40B4-BE49-F238E27FC236}">
              <a16:creationId xmlns:a16="http://schemas.microsoft.com/office/drawing/2014/main" id="{786864AB-B429-599D-3FC4-48D921E90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11" workbookViewId="0">
      <selection activeCell="A20" sqref="A20"/>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8" t="s">
        <v>96</v>
      </c>
    </row>
    <row r="11" spans="1:1" ht="87" x14ac:dyDescent="0.35">
      <c r="A11" s="8" t="s">
        <v>97</v>
      </c>
    </row>
    <row r="12" spans="1:1" ht="43.5" x14ac:dyDescent="0.35">
      <c r="A12" s="8" t="s">
        <v>98</v>
      </c>
    </row>
    <row r="13" spans="1:1" ht="29" x14ac:dyDescent="0.35">
      <c r="A13" s="8" t="s">
        <v>99</v>
      </c>
    </row>
    <row r="14" spans="1:1" ht="29" x14ac:dyDescent="0.35">
      <c r="A14" s="8" t="s">
        <v>100</v>
      </c>
    </row>
    <row r="15" spans="1:1" ht="58" x14ac:dyDescent="0.35">
      <c r="A15" s="8" t="s">
        <v>101</v>
      </c>
    </row>
    <row r="17" spans="1:1" x14ac:dyDescent="0.35">
      <c r="A17" s="4" t="s">
        <v>102</v>
      </c>
    </row>
    <row r="18" spans="1:1" x14ac:dyDescent="0.35">
      <c r="A18" s="5"/>
    </row>
    <row r="19" spans="1:1" ht="29" x14ac:dyDescent="0.35">
      <c r="A19" s="8"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3"/>
  <sheetViews>
    <sheetView tabSelected="1" topLeftCell="A108" zoomScale="93" zoomScaleNormal="93" workbookViewId="0">
      <selection activeCell="G127" sqref="G127"/>
    </sheetView>
  </sheetViews>
  <sheetFormatPr defaultRowHeight="14.5" x14ac:dyDescent="0.35"/>
  <cols>
    <col min="1" max="1" width="30.26953125" bestFit="1" customWidth="1"/>
    <col min="2" max="2" width="24.6328125" bestFit="1" customWidth="1"/>
    <col min="3" max="3" width="15.453125" bestFit="1" customWidth="1"/>
    <col min="4" max="4" width="12.453125" bestFit="1" customWidth="1"/>
    <col min="5" max="5" width="12.1796875" bestFit="1" customWidth="1"/>
    <col min="6" max="6" width="11.08984375" bestFit="1" customWidth="1"/>
    <col min="7" max="7" width="16.453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11.81640625" bestFit="1" customWidth="1"/>
    <col min="17" max="17" width="13.26953125" bestFit="1" customWidth="1"/>
  </cols>
  <sheetData>
    <row r="1" spans="1:16" ht="15" thickBot="1" x14ac:dyDescent="0.4">
      <c r="A1" s="32" t="s">
        <v>0</v>
      </c>
      <c r="B1" s="33" t="s">
        <v>1</v>
      </c>
      <c r="C1" s="34" t="s">
        <v>2</v>
      </c>
      <c r="D1" s="34" t="s">
        <v>3</v>
      </c>
      <c r="E1" s="34" t="s">
        <v>4</v>
      </c>
      <c r="F1" s="35" t="s">
        <v>5</v>
      </c>
      <c r="G1" s="33" t="s">
        <v>6</v>
      </c>
      <c r="H1" s="34" t="s">
        <v>7</v>
      </c>
      <c r="I1" s="34" t="s">
        <v>8</v>
      </c>
      <c r="J1" s="34" t="s">
        <v>9</v>
      </c>
      <c r="K1" s="67" t="s">
        <v>10</v>
      </c>
      <c r="L1" s="33" t="s">
        <v>11</v>
      </c>
      <c r="M1" s="34" t="s">
        <v>12</v>
      </c>
      <c r="N1" s="34" t="s">
        <v>13</v>
      </c>
      <c r="O1" s="34" t="s">
        <v>14</v>
      </c>
      <c r="P1" s="35" t="s">
        <v>15</v>
      </c>
    </row>
    <row r="2" spans="1:16" x14ac:dyDescent="0.35">
      <c r="A2" s="23" t="s">
        <v>16</v>
      </c>
      <c r="B2" s="24">
        <v>356640100</v>
      </c>
      <c r="C2" s="25">
        <v>341243679.13</v>
      </c>
      <c r="D2" s="26">
        <f>(C2-B2)</f>
        <v>-15396420.870000005</v>
      </c>
      <c r="E2" s="27">
        <f>IFERROR(D2/B2,0)</f>
        <v>-4.3170750765267295E-2</v>
      </c>
      <c r="F2" s="28">
        <f>RANK(E2,$E$2:$E$52,1)</f>
        <v>14</v>
      </c>
      <c r="G2" s="29">
        <v>382685200</v>
      </c>
      <c r="H2" s="30">
        <v>346340810.81999999</v>
      </c>
      <c r="I2" s="30">
        <f>(H2-G2)</f>
        <v>-36344389.180000007</v>
      </c>
      <c r="J2" s="31">
        <f>IFERROR(I2/G2,0)</f>
        <v>-9.4972027086493035E-2</v>
      </c>
      <c r="K2" s="68">
        <f>RANK(J2,$J$2:$J$52,1)</f>
        <v>10</v>
      </c>
      <c r="L2" s="66">
        <v>376548600</v>
      </c>
      <c r="M2" s="46">
        <v>355279492.22999901</v>
      </c>
      <c r="N2" s="46">
        <f>(M2-L2)</f>
        <v>-21269107.770000994</v>
      </c>
      <c r="O2" s="47">
        <f>IFERROR(N2/L2,0)</f>
        <v>-5.6484362894991494E-2</v>
      </c>
      <c r="P2" s="78">
        <f>RANK(O2,$O$2:$O$52,1)</f>
        <v>14</v>
      </c>
    </row>
    <row r="3" spans="1:16" x14ac:dyDescent="0.35">
      <c r="A3" s="13" t="s">
        <v>17</v>
      </c>
      <c r="B3" s="15">
        <v>328800</v>
      </c>
      <c r="C3" s="9">
        <v>321214.59000000003</v>
      </c>
      <c r="D3" s="26">
        <f t="shared" ref="D3:D52" si="0">(C3-B3)</f>
        <v>-7585.4099999999744</v>
      </c>
      <c r="E3" s="10">
        <f t="shared" ref="E3:E52" si="1">IFERROR(D3/B3,0)</f>
        <v>-2.3069981751824741E-2</v>
      </c>
      <c r="F3" s="28">
        <f t="shared" ref="F3:F52" si="2">RANK(E3,$E$2:$E$52,1)</f>
        <v>22</v>
      </c>
      <c r="G3" s="19">
        <v>334800</v>
      </c>
      <c r="H3" s="11">
        <v>312433.70999999897</v>
      </c>
      <c r="I3" s="30">
        <f t="shared" ref="I3:I52" si="3">(H3-G3)</f>
        <v>-22366.290000001027</v>
      </c>
      <c r="J3" s="12">
        <f t="shared" ref="J3:J52" si="4">IFERROR(I3/G3,0)</f>
        <v>-6.6804928315415249E-2</v>
      </c>
      <c r="K3" s="68">
        <f t="shared" ref="K3:K52" si="5">RANK(J3,$J$2:$J$52,1)</f>
        <v>14</v>
      </c>
      <c r="L3" s="38">
        <v>322700</v>
      </c>
      <c r="M3" s="39">
        <v>322263.03999999998</v>
      </c>
      <c r="N3" s="39">
        <f t="shared" ref="N3:N52" si="6">(M3-L3)</f>
        <v>-436.96000000002095</v>
      </c>
      <c r="O3" s="40">
        <f t="shared" ref="O3:O52" si="7">IFERROR(N3/L3,0)</f>
        <v>-1.3540749922529313E-3</v>
      </c>
      <c r="P3" s="41">
        <f t="shared" ref="P3:P52" si="8">RANK(O3,$O$2:$O$52,1)</f>
        <v>37</v>
      </c>
    </row>
    <row r="4" spans="1:16" x14ac:dyDescent="0.35">
      <c r="A4" s="13" t="s">
        <v>18</v>
      </c>
      <c r="B4" s="15">
        <v>3130600</v>
      </c>
      <c r="C4" s="9">
        <v>3115157.5599999898</v>
      </c>
      <c r="D4" s="26">
        <f t="shared" si="0"/>
        <v>-15442.440000010189</v>
      </c>
      <c r="E4" s="10">
        <f t="shared" si="1"/>
        <v>-4.9327413275443007E-3</v>
      </c>
      <c r="F4" s="28">
        <f t="shared" si="2"/>
        <v>42</v>
      </c>
      <c r="G4" s="19">
        <v>3652300</v>
      </c>
      <c r="H4" s="11">
        <v>3589693.2099999902</v>
      </c>
      <c r="I4" s="30">
        <f t="shared" si="3"/>
        <v>-62606.790000009816</v>
      </c>
      <c r="J4" s="12">
        <f t="shared" si="4"/>
        <v>-1.7141743558856015E-2</v>
      </c>
      <c r="K4" s="68">
        <f t="shared" si="5"/>
        <v>36</v>
      </c>
      <c r="L4" s="38">
        <v>3662400</v>
      </c>
      <c r="M4" s="39">
        <v>3564983.04999999</v>
      </c>
      <c r="N4" s="39">
        <f t="shared" si="6"/>
        <v>-97416.950000009965</v>
      </c>
      <c r="O4" s="40">
        <f t="shared" si="7"/>
        <v>-2.6599210899959033E-2</v>
      </c>
      <c r="P4" s="41">
        <f t="shared" si="8"/>
        <v>25</v>
      </c>
    </row>
    <row r="5" spans="1:16" x14ac:dyDescent="0.35">
      <c r="A5" s="13" t="s">
        <v>19</v>
      </c>
      <c r="B5" s="15">
        <v>7670700</v>
      </c>
      <c r="C5" s="9">
        <v>6947552.6699999999</v>
      </c>
      <c r="D5" s="26">
        <f t="shared" si="0"/>
        <v>-723147.33000000007</v>
      </c>
      <c r="E5" s="10">
        <f t="shared" si="1"/>
        <v>-9.4273968477453174E-2</v>
      </c>
      <c r="F5" s="28">
        <f t="shared" si="2"/>
        <v>4</v>
      </c>
      <c r="G5" s="19">
        <v>7968300</v>
      </c>
      <c r="H5" s="11">
        <v>7020609.3200000003</v>
      </c>
      <c r="I5" s="30">
        <f t="shared" si="3"/>
        <v>-947690.6799999997</v>
      </c>
      <c r="J5" s="12">
        <f t="shared" si="4"/>
        <v>-0.118932605449092</v>
      </c>
      <c r="K5" s="68">
        <f t="shared" si="5"/>
        <v>5</v>
      </c>
      <c r="L5" s="38">
        <v>7759600</v>
      </c>
      <c r="M5" s="39">
        <v>7497322.9100000001</v>
      </c>
      <c r="N5" s="39">
        <f t="shared" si="6"/>
        <v>-262277.08999999985</v>
      </c>
      <c r="O5" s="40">
        <f t="shared" si="7"/>
        <v>-3.3800336357544182E-2</v>
      </c>
      <c r="P5" s="41">
        <f t="shared" si="8"/>
        <v>22</v>
      </c>
    </row>
    <row r="6" spans="1:16" x14ac:dyDescent="0.35">
      <c r="A6" s="13" t="s">
        <v>20</v>
      </c>
      <c r="B6" s="15">
        <v>409300</v>
      </c>
      <c r="C6" s="9">
        <v>385908.52</v>
      </c>
      <c r="D6" s="26">
        <f t="shared" si="0"/>
        <v>-23391.479999999981</v>
      </c>
      <c r="E6" s="10">
        <f t="shared" si="1"/>
        <v>-5.7149963352064452E-2</v>
      </c>
      <c r="F6" s="28">
        <f t="shared" si="2"/>
        <v>11</v>
      </c>
      <c r="G6" s="19">
        <v>428500</v>
      </c>
      <c r="H6" s="11">
        <v>427758.64</v>
      </c>
      <c r="I6" s="30">
        <f t="shared" si="3"/>
        <v>-741.35999999998603</v>
      </c>
      <c r="J6" s="12">
        <f t="shared" si="4"/>
        <v>-1.7301283547257551E-3</v>
      </c>
      <c r="K6" s="68">
        <f t="shared" si="5"/>
        <v>44</v>
      </c>
      <c r="L6" s="38">
        <v>445200</v>
      </c>
      <c r="M6" s="39">
        <v>445114.28999999899</v>
      </c>
      <c r="N6" s="39">
        <f t="shared" si="6"/>
        <v>-85.710000001010485</v>
      </c>
      <c r="O6" s="40">
        <f t="shared" si="7"/>
        <v>-1.925202156356929E-4</v>
      </c>
      <c r="P6" s="41">
        <f t="shared" si="8"/>
        <v>39</v>
      </c>
    </row>
    <row r="7" spans="1:16" x14ac:dyDescent="0.35">
      <c r="A7" s="13" t="s">
        <v>21</v>
      </c>
      <c r="B7" s="15">
        <v>3329000</v>
      </c>
      <c r="C7" s="9">
        <v>2946071.21</v>
      </c>
      <c r="D7" s="26">
        <f t="shared" si="0"/>
        <v>-382928.79000000004</v>
      </c>
      <c r="E7" s="10">
        <f t="shared" si="1"/>
        <v>-0.11502817362571344</v>
      </c>
      <c r="F7" s="28">
        <f t="shared" si="2"/>
        <v>2</v>
      </c>
      <c r="G7" s="19">
        <v>3390900</v>
      </c>
      <c r="H7" s="11">
        <v>3051483.41</v>
      </c>
      <c r="I7" s="30">
        <f t="shared" si="3"/>
        <v>-339416.58999999985</v>
      </c>
      <c r="J7" s="12">
        <f t="shared" si="4"/>
        <v>-0.10009631366303927</v>
      </c>
      <c r="K7" s="68">
        <f t="shared" si="5"/>
        <v>8</v>
      </c>
      <c r="L7" s="38">
        <v>3345200</v>
      </c>
      <c r="M7" s="39">
        <v>2946440.08</v>
      </c>
      <c r="N7" s="39">
        <f t="shared" si="6"/>
        <v>-398759.91999999993</v>
      </c>
      <c r="O7" s="40">
        <f t="shared" si="7"/>
        <v>-0.11920361114432618</v>
      </c>
      <c r="P7" s="41">
        <f t="shared" si="8"/>
        <v>4</v>
      </c>
    </row>
    <row r="8" spans="1:16" x14ac:dyDescent="0.35">
      <c r="A8" s="13" t="s">
        <v>22</v>
      </c>
      <c r="B8" s="15">
        <v>1552100</v>
      </c>
      <c r="C8" s="9">
        <v>1315623.30999999</v>
      </c>
      <c r="D8" s="26">
        <f t="shared" si="0"/>
        <v>-236476.69000000996</v>
      </c>
      <c r="E8" s="10">
        <f t="shared" si="1"/>
        <v>-0.15235918433091292</v>
      </c>
      <c r="F8" s="28">
        <f t="shared" si="2"/>
        <v>1</v>
      </c>
      <c r="G8" s="19">
        <v>1590700</v>
      </c>
      <c r="H8" s="11">
        <v>1383905.98999999</v>
      </c>
      <c r="I8" s="30">
        <f t="shared" si="3"/>
        <v>-206794.01000001002</v>
      </c>
      <c r="J8" s="12">
        <f t="shared" si="4"/>
        <v>-0.13000189224870184</v>
      </c>
      <c r="K8" s="68">
        <f t="shared" si="5"/>
        <v>4</v>
      </c>
      <c r="L8" s="38">
        <v>1579300</v>
      </c>
      <c r="M8" s="39">
        <v>1337735.3199999901</v>
      </c>
      <c r="N8" s="39">
        <f t="shared" si="6"/>
        <v>-241564.68000000995</v>
      </c>
      <c r="O8" s="40">
        <f t="shared" si="7"/>
        <v>-0.15295680364719175</v>
      </c>
      <c r="P8" s="41">
        <f t="shared" si="8"/>
        <v>2</v>
      </c>
    </row>
    <row r="9" spans="1:16" x14ac:dyDescent="0.35">
      <c r="A9" s="13" t="s">
        <v>23</v>
      </c>
      <c r="B9" s="15">
        <v>9349400</v>
      </c>
      <c r="C9" s="9">
        <v>8952825.2799999993</v>
      </c>
      <c r="D9" s="26">
        <f t="shared" si="0"/>
        <v>-396574.72000000067</v>
      </c>
      <c r="E9" s="10">
        <f t="shared" si="1"/>
        <v>-4.2417130511048909E-2</v>
      </c>
      <c r="F9" s="28">
        <f t="shared" si="2"/>
        <v>16</v>
      </c>
      <c r="G9" s="19">
        <v>11073700</v>
      </c>
      <c r="H9" s="11">
        <v>9929059.5199999996</v>
      </c>
      <c r="I9" s="30">
        <f t="shared" si="3"/>
        <v>-1144640.4800000004</v>
      </c>
      <c r="J9" s="12">
        <f t="shared" si="4"/>
        <v>-0.10336567542917005</v>
      </c>
      <c r="K9" s="68">
        <f t="shared" si="5"/>
        <v>7</v>
      </c>
      <c r="L9" s="38">
        <v>10790500</v>
      </c>
      <c r="M9" s="39">
        <v>9993599.52999999</v>
      </c>
      <c r="N9" s="39">
        <f t="shared" si="6"/>
        <v>-796900.47000000998</v>
      </c>
      <c r="O9" s="40">
        <f t="shared" si="7"/>
        <v>-7.3852043000788653E-2</v>
      </c>
      <c r="P9" s="41">
        <f t="shared" si="8"/>
        <v>9</v>
      </c>
    </row>
    <row r="10" spans="1:16" x14ac:dyDescent="0.35">
      <c r="A10" s="13" t="s">
        <v>24</v>
      </c>
      <c r="B10" s="15">
        <v>443300</v>
      </c>
      <c r="C10" s="9">
        <v>407090.37</v>
      </c>
      <c r="D10" s="26">
        <f t="shared" si="0"/>
        <v>-36209.630000000005</v>
      </c>
      <c r="E10" s="10">
        <f t="shared" si="1"/>
        <v>-8.1681998646514792E-2</v>
      </c>
      <c r="F10" s="28">
        <f t="shared" si="2"/>
        <v>6</v>
      </c>
      <c r="G10" s="19">
        <v>495200</v>
      </c>
      <c r="H10" s="11">
        <v>467907.84000000003</v>
      </c>
      <c r="I10" s="30">
        <f t="shared" si="3"/>
        <v>-27292.159999999974</v>
      </c>
      <c r="J10" s="12">
        <f t="shared" si="4"/>
        <v>-5.5113408723747932E-2</v>
      </c>
      <c r="K10" s="68">
        <f t="shared" si="5"/>
        <v>17</v>
      </c>
      <c r="L10" s="38">
        <v>487500</v>
      </c>
      <c r="M10" s="39">
        <v>478318.92</v>
      </c>
      <c r="N10" s="39">
        <f t="shared" si="6"/>
        <v>-9181.0800000000163</v>
      </c>
      <c r="O10" s="40">
        <f t="shared" si="7"/>
        <v>-1.883298461538465E-2</v>
      </c>
      <c r="P10" s="41">
        <f t="shared" si="8"/>
        <v>29</v>
      </c>
    </row>
    <row r="11" spans="1:16" x14ac:dyDescent="0.35">
      <c r="A11" s="13" t="s">
        <v>25</v>
      </c>
      <c r="B11" s="15">
        <v>0</v>
      </c>
      <c r="C11" s="9">
        <v>0</v>
      </c>
      <c r="D11" s="26">
        <f t="shared" si="0"/>
        <v>0</v>
      </c>
      <c r="E11" s="10">
        <f t="shared" si="1"/>
        <v>0</v>
      </c>
      <c r="F11" s="28">
        <f t="shared" si="2"/>
        <v>47</v>
      </c>
      <c r="G11" s="19">
        <v>0</v>
      </c>
      <c r="H11" s="11">
        <v>0</v>
      </c>
      <c r="I11" s="30">
        <f t="shared" si="3"/>
        <v>0</v>
      </c>
      <c r="J11" s="12">
        <f t="shared" si="4"/>
        <v>0</v>
      </c>
      <c r="K11" s="68">
        <f t="shared" si="5"/>
        <v>48</v>
      </c>
      <c r="L11" s="38">
        <v>375000</v>
      </c>
      <c r="M11" s="39">
        <v>63771.91</v>
      </c>
      <c r="N11" s="39">
        <f t="shared" si="6"/>
        <v>-311228.08999999997</v>
      </c>
      <c r="O11" s="40">
        <f t="shared" si="7"/>
        <v>-0.82994157333333329</v>
      </c>
      <c r="P11" s="41">
        <f t="shared" si="8"/>
        <v>1</v>
      </c>
    </row>
    <row r="12" spans="1:16" x14ac:dyDescent="0.35">
      <c r="A12" s="13" t="s">
        <v>26</v>
      </c>
      <c r="B12" s="15">
        <v>4280900</v>
      </c>
      <c r="C12" s="9">
        <v>4066595.33</v>
      </c>
      <c r="D12" s="26">
        <f t="shared" si="0"/>
        <v>-214304.66999999993</v>
      </c>
      <c r="E12" s="10">
        <f t="shared" si="1"/>
        <v>-5.0060657805601608E-2</v>
      </c>
      <c r="F12" s="28">
        <f t="shared" si="2"/>
        <v>13</v>
      </c>
      <c r="G12" s="19">
        <v>4700400</v>
      </c>
      <c r="H12" s="11">
        <v>4205555.5999999996</v>
      </c>
      <c r="I12" s="30">
        <f t="shared" si="3"/>
        <v>-494844.40000000037</v>
      </c>
      <c r="J12" s="12">
        <f t="shared" si="4"/>
        <v>-0.10527708280146378</v>
      </c>
      <c r="K12" s="68">
        <f t="shared" si="5"/>
        <v>6</v>
      </c>
      <c r="L12" s="38">
        <v>4677800</v>
      </c>
      <c r="M12" s="39">
        <v>4371713.1399999997</v>
      </c>
      <c r="N12" s="39">
        <f t="shared" si="6"/>
        <v>-306086.86000000034</v>
      </c>
      <c r="O12" s="40">
        <f t="shared" si="7"/>
        <v>-6.5433934755654441E-2</v>
      </c>
      <c r="P12" s="41">
        <f t="shared" si="8"/>
        <v>10</v>
      </c>
    </row>
    <row r="13" spans="1:16" x14ac:dyDescent="0.35">
      <c r="A13" s="13" t="s">
        <v>27</v>
      </c>
      <c r="B13" s="15">
        <v>5847800</v>
      </c>
      <c r="C13" s="9">
        <v>5772288.3300000001</v>
      </c>
      <c r="D13" s="26">
        <f t="shared" si="0"/>
        <v>-75511.669999999925</v>
      </c>
      <c r="E13" s="10">
        <f t="shared" si="1"/>
        <v>-1.2912833886247806E-2</v>
      </c>
      <c r="F13" s="28">
        <f t="shared" si="2"/>
        <v>33</v>
      </c>
      <c r="G13" s="19">
        <v>6223700</v>
      </c>
      <c r="H13" s="11">
        <v>5909077.9399999902</v>
      </c>
      <c r="I13" s="30">
        <f t="shared" si="3"/>
        <v>-314622.06000000983</v>
      </c>
      <c r="J13" s="12">
        <f t="shared" si="4"/>
        <v>-5.0552253482656594E-2</v>
      </c>
      <c r="K13" s="68">
        <f t="shared" si="5"/>
        <v>18</v>
      </c>
      <c r="L13" s="38">
        <v>6207300</v>
      </c>
      <c r="M13" s="39">
        <v>6056976.6699999999</v>
      </c>
      <c r="N13" s="39">
        <f t="shared" si="6"/>
        <v>-150323.33000000007</v>
      </c>
      <c r="O13" s="40">
        <f t="shared" si="7"/>
        <v>-2.4217184605222895E-2</v>
      </c>
      <c r="P13" s="41">
        <f t="shared" si="8"/>
        <v>27</v>
      </c>
    </row>
    <row r="14" spans="1:16" x14ac:dyDescent="0.35">
      <c r="A14" s="13" t="s">
        <v>28</v>
      </c>
      <c r="B14" s="15">
        <v>512000</v>
      </c>
      <c r="C14" s="9">
        <v>505017.37</v>
      </c>
      <c r="D14" s="26">
        <f t="shared" si="0"/>
        <v>-6982.6300000000047</v>
      </c>
      <c r="E14" s="10">
        <f t="shared" si="1"/>
        <v>-1.3637949218750009E-2</v>
      </c>
      <c r="F14" s="28">
        <f t="shared" si="2"/>
        <v>30</v>
      </c>
      <c r="G14" s="19">
        <v>530500</v>
      </c>
      <c r="H14" s="11">
        <v>524402.98</v>
      </c>
      <c r="I14" s="30">
        <f t="shared" si="3"/>
        <v>-6097.0200000000186</v>
      </c>
      <c r="J14" s="12">
        <f t="shared" si="4"/>
        <v>-1.1492968897266765E-2</v>
      </c>
      <c r="K14" s="68">
        <f t="shared" si="5"/>
        <v>40</v>
      </c>
      <c r="L14" s="38">
        <v>526200</v>
      </c>
      <c r="M14" s="39">
        <v>504989.88</v>
      </c>
      <c r="N14" s="39">
        <f t="shared" si="6"/>
        <v>-21210.119999999995</v>
      </c>
      <c r="O14" s="40">
        <f t="shared" si="7"/>
        <v>-4.0308095781071827E-2</v>
      </c>
      <c r="P14" s="41">
        <f t="shared" si="8"/>
        <v>19</v>
      </c>
    </row>
    <row r="15" spans="1:16" x14ac:dyDescent="0.35">
      <c r="A15" s="13" t="s">
        <v>29</v>
      </c>
      <c r="B15" s="15">
        <v>156049100</v>
      </c>
      <c r="C15" s="9">
        <v>156545919.90000001</v>
      </c>
      <c r="D15" s="26">
        <f t="shared" si="0"/>
        <v>496819.90000000596</v>
      </c>
      <c r="E15" s="10">
        <f t="shared" si="1"/>
        <v>3.1837408866824991E-3</v>
      </c>
      <c r="F15" s="28">
        <f t="shared" si="2"/>
        <v>51</v>
      </c>
      <c r="G15" s="19">
        <v>184167800</v>
      </c>
      <c r="H15" s="11">
        <v>175966389.24999899</v>
      </c>
      <c r="I15" s="30">
        <f t="shared" si="3"/>
        <v>-8201410.7500010133</v>
      </c>
      <c r="J15" s="12">
        <f t="shared" si="4"/>
        <v>-4.4532273014072019E-2</v>
      </c>
      <c r="K15" s="68">
        <f t="shared" si="5"/>
        <v>24</v>
      </c>
      <c r="L15" s="38">
        <v>188953500</v>
      </c>
      <c r="M15" s="39">
        <v>184450910.84999901</v>
      </c>
      <c r="N15" s="39">
        <f t="shared" si="6"/>
        <v>-4502589.1500009894</v>
      </c>
      <c r="O15" s="40">
        <f t="shared" si="7"/>
        <v>-2.3829085727446114E-2</v>
      </c>
      <c r="P15" s="41">
        <f t="shared" si="8"/>
        <v>28</v>
      </c>
    </row>
    <row r="16" spans="1:16" x14ac:dyDescent="0.35">
      <c r="A16" s="13" t="s">
        <v>30</v>
      </c>
      <c r="B16" s="15">
        <v>6600700</v>
      </c>
      <c r="C16" s="9">
        <v>6522480.4599999897</v>
      </c>
      <c r="D16" s="26">
        <f t="shared" si="0"/>
        <v>-78219.540000010282</v>
      </c>
      <c r="E16" s="10">
        <f t="shared" si="1"/>
        <v>-1.1850188616360429E-2</v>
      </c>
      <c r="F16" s="28">
        <f t="shared" si="2"/>
        <v>37</v>
      </c>
      <c r="G16" s="19">
        <v>7352500</v>
      </c>
      <c r="H16" s="11">
        <v>7350464.0800000001</v>
      </c>
      <c r="I16" s="30">
        <f t="shared" si="3"/>
        <v>-2035.9199999999255</v>
      </c>
      <c r="J16" s="12">
        <f t="shared" si="4"/>
        <v>-2.769017341040361E-4</v>
      </c>
      <c r="K16" s="68">
        <f t="shared" si="5"/>
        <v>46</v>
      </c>
      <c r="L16" s="38">
        <v>7397200</v>
      </c>
      <c r="M16" s="39">
        <v>7397093</v>
      </c>
      <c r="N16" s="39">
        <f t="shared" si="6"/>
        <v>-107</v>
      </c>
      <c r="O16" s="40">
        <f t="shared" si="7"/>
        <v>-1.4464932677229222E-5</v>
      </c>
      <c r="P16" s="41">
        <f t="shared" si="8"/>
        <v>43</v>
      </c>
    </row>
    <row r="17" spans="1:16" x14ac:dyDescent="0.35">
      <c r="A17" s="13" t="s">
        <v>31</v>
      </c>
      <c r="B17" s="15">
        <v>14860800</v>
      </c>
      <c r="C17" s="9">
        <v>14439480.050000001</v>
      </c>
      <c r="D17" s="26">
        <f t="shared" si="0"/>
        <v>-421319.94999999925</v>
      </c>
      <c r="E17" s="10">
        <f t="shared" si="1"/>
        <v>-2.8351094826658003E-2</v>
      </c>
      <c r="F17" s="28">
        <f t="shared" si="2"/>
        <v>21</v>
      </c>
      <c r="G17" s="19">
        <v>15309700</v>
      </c>
      <c r="H17" s="11">
        <v>14645233.51</v>
      </c>
      <c r="I17" s="30">
        <f t="shared" si="3"/>
        <v>-664466.49000000022</v>
      </c>
      <c r="J17" s="12">
        <f t="shared" si="4"/>
        <v>-4.3401666263871937E-2</v>
      </c>
      <c r="K17" s="68">
        <f t="shared" si="5"/>
        <v>25</v>
      </c>
      <c r="L17" s="38">
        <v>15311800</v>
      </c>
      <c r="M17" s="39">
        <v>14346057.039999999</v>
      </c>
      <c r="N17" s="39">
        <f t="shared" si="6"/>
        <v>-965742.96000000089</v>
      </c>
      <c r="O17" s="40">
        <f t="shared" si="7"/>
        <v>-6.3071811282801551E-2</v>
      </c>
      <c r="P17" s="41">
        <f t="shared" si="8"/>
        <v>11</v>
      </c>
    </row>
    <row r="18" spans="1:16" x14ac:dyDescent="0.35">
      <c r="A18" s="13" t="s">
        <v>32</v>
      </c>
      <c r="B18" s="15">
        <v>2764700</v>
      </c>
      <c r="C18" s="9">
        <v>2615303.8999999901</v>
      </c>
      <c r="D18" s="26">
        <f t="shared" si="0"/>
        <v>-149396.10000000987</v>
      </c>
      <c r="E18" s="10">
        <f t="shared" si="1"/>
        <v>-5.4037002206391245E-2</v>
      </c>
      <c r="F18" s="28">
        <f t="shared" si="2"/>
        <v>12</v>
      </c>
      <c r="G18" s="19">
        <v>2861000</v>
      </c>
      <c r="H18" s="11">
        <v>2671745.94</v>
      </c>
      <c r="I18" s="30">
        <f t="shared" si="3"/>
        <v>-189254.06000000006</v>
      </c>
      <c r="J18" s="12">
        <f t="shared" si="4"/>
        <v>-6.6149619014330668E-2</v>
      </c>
      <c r="K18" s="68">
        <f t="shared" si="5"/>
        <v>15</v>
      </c>
      <c r="L18" s="38">
        <v>2910600</v>
      </c>
      <c r="M18" s="39">
        <v>2535637.09</v>
      </c>
      <c r="N18" s="39">
        <f t="shared" si="6"/>
        <v>-374962.91000000015</v>
      </c>
      <c r="O18" s="40">
        <f t="shared" si="7"/>
        <v>-0.12882667147667154</v>
      </c>
      <c r="P18" s="41">
        <f t="shared" si="8"/>
        <v>3</v>
      </c>
    </row>
    <row r="19" spans="1:16" x14ac:dyDescent="0.35">
      <c r="A19" s="13" t="s">
        <v>33</v>
      </c>
      <c r="B19" s="15">
        <v>8837300</v>
      </c>
      <c r="C19" s="9">
        <v>8460963.1999999899</v>
      </c>
      <c r="D19" s="26">
        <f t="shared" si="0"/>
        <v>-376336.80000001006</v>
      </c>
      <c r="E19" s="10">
        <f t="shared" si="1"/>
        <v>-4.258504294298146E-2</v>
      </c>
      <c r="F19" s="28">
        <f t="shared" si="2"/>
        <v>15</v>
      </c>
      <c r="G19" s="19">
        <v>9713300</v>
      </c>
      <c r="H19" s="11">
        <v>8991707.2399999909</v>
      </c>
      <c r="I19" s="30">
        <f t="shared" si="3"/>
        <v>-721592.76000000909</v>
      </c>
      <c r="J19" s="12">
        <f t="shared" si="4"/>
        <v>-7.4289145810384635E-2</v>
      </c>
      <c r="K19" s="68">
        <f t="shared" si="5"/>
        <v>12</v>
      </c>
      <c r="L19" s="38">
        <v>9343000</v>
      </c>
      <c r="M19" s="39">
        <v>8766655.9100000001</v>
      </c>
      <c r="N19" s="39">
        <f t="shared" si="6"/>
        <v>-576344.08999999985</v>
      </c>
      <c r="O19" s="40">
        <f t="shared" si="7"/>
        <v>-6.1687262121374278E-2</v>
      </c>
      <c r="P19" s="41">
        <f t="shared" si="8"/>
        <v>12</v>
      </c>
    </row>
    <row r="20" spans="1:16" x14ac:dyDescent="0.35">
      <c r="A20" s="13" t="s">
        <v>34</v>
      </c>
      <c r="B20" s="15">
        <v>124385900</v>
      </c>
      <c r="C20" s="9">
        <v>124384360.159999</v>
      </c>
      <c r="D20" s="26">
        <f t="shared" si="0"/>
        <v>-1539.8400010019541</v>
      </c>
      <c r="E20" s="10">
        <f t="shared" si="1"/>
        <v>-1.2379538203300809E-5</v>
      </c>
      <c r="F20" s="28">
        <f t="shared" si="2"/>
        <v>46</v>
      </c>
      <c r="G20" s="19">
        <v>131849400</v>
      </c>
      <c r="H20" s="11">
        <v>131839624.37</v>
      </c>
      <c r="I20" s="30">
        <f t="shared" si="3"/>
        <v>-9775.6299999952316</v>
      </c>
      <c r="J20" s="12">
        <f t="shared" si="4"/>
        <v>-7.4142392760188761E-5</v>
      </c>
      <c r="K20" s="68">
        <f t="shared" si="5"/>
        <v>47</v>
      </c>
      <c r="L20" s="38">
        <v>130621400</v>
      </c>
      <c r="M20" s="39">
        <v>130621283.53999899</v>
      </c>
      <c r="N20" s="39">
        <f t="shared" si="6"/>
        <v>-116.46000100672245</v>
      </c>
      <c r="O20" s="40">
        <f t="shared" si="7"/>
        <v>-8.9158438821450736E-7</v>
      </c>
      <c r="P20" s="41">
        <f t="shared" si="8"/>
        <v>46</v>
      </c>
    </row>
    <row r="21" spans="1:16" x14ac:dyDescent="0.35">
      <c r="A21" s="13" t="s">
        <v>35</v>
      </c>
      <c r="B21" s="15">
        <v>24332100</v>
      </c>
      <c r="C21" s="9">
        <v>22408587.5499999</v>
      </c>
      <c r="D21" s="26">
        <f t="shared" si="0"/>
        <v>-1923512.4500000998</v>
      </c>
      <c r="E21" s="10">
        <f t="shared" si="1"/>
        <v>-7.9052463618023094E-2</v>
      </c>
      <c r="F21" s="28">
        <f t="shared" si="2"/>
        <v>9</v>
      </c>
      <c r="G21" s="19">
        <v>24497400</v>
      </c>
      <c r="H21" s="11">
        <v>22655993.629999999</v>
      </c>
      <c r="I21" s="30">
        <f t="shared" si="3"/>
        <v>-1841406.370000001</v>
      </c>
      <c r="J21" s="12">
        <f t="shared" si="4"/>
        <v>-7.5167420624229556E-2</v>
      </c>
      <c r="K21" s="68">
        <f t="shared" si="5"/>
        <v>11</v>
      </c>
      <c r="L21" s="38">
        <v>24323000</v>
      </c>
      <c r="M21" s="39">
        <v>23434073.089999899</v>
      </c>
      <c r="N21" s="39">
        <f t="shared" si="6"/>
        <v>-888926.91000010073</v>
      </c>
      <c r="O21" s="40">
        <f t="shared" si="7"/>
        <v>-3.6546762734864152E-2</v>
      </c>
      <c r="P21" s="41">
        <f t="shared" si="8"/>
        <v>21</v>
      </c>
    </row>
    <row r="22" spans="1:16" x14ac:dyDescent="0.35">
      <c r="A22" s="13" t="s">
        <v>36</v>
      </c>
      <c r="B22" s="15">
        <v>11566000</v>
      </c>
      <c r="C22" s="9">
        <v>11412339.8799999</v>
      </c>
      <c r="D22" s="26">
        <f t="shared" si="0"/>
        <v>-153660.12000009976</v>
      </c>
      <c r="E22" s="10">
        <f t="shared" si="1"/>
        <v>-1.3285502334437123E-2</v>
      </c>
      <c r="F22" s="28">
        <f t="shared" si="2"/>
        <v>32</v>
      </c>
      <c r="G22" s="19">
        <v>11980700</v>
      </c>
      <c r="H22" s="11">
        <v>11791977.9699999</v>
      </c>
      <c r="I22" s="30">
        <f t="shared" si="3"/>
        <v>-188722.03000009991</v>
      </c>
      <c r="J22" s="12">
        <f t="shared" si="4"/>
        <v>-1.5752170574348738E-2</v>
      </c>
      <c r="K22" s="68">
        <f t="shared" si="5"/>
        <v>38</v>
      </c>
      <c r="L22" s="38">
        <v>11935200</v>
      </c>
      <c r="M22" s="39">
        <v>11934454.77</v>
      </c>
      <c r="N22" s="39">
        <f t="shared" si="6"/>
        <v>-745.23000000044703</v>
      </c>
      <c r="O22" s="40">
        <f t="shared" si="7"/>
        <v>-6.2439674240938325E-5</v>
      </c>
      <c r="P22" s="41">
        <f t="shared" si="8"/>
        <v>42</v>
      </c>
    </row>
    <row r="23" spans="1:16" x14ac:dyDescent="0.35">
      <c r="A23" s="13" t="s">
        <v>37</v>
      </c>
      <c r="B23" s="15">
        <v>20862700</v>
      </c>
      <c r="C23" s="9">
        <v>20036743.4099999</v>
      </c>
      <c r="D23" s="26">
        <f t="shared" si="0"/>
        <v>-825956.59000010043</v>
      </c>
      <c r="E23" s="10">
        <f t="shared" si="1"/>
        <v>-3.9590110100806722E-2</v>
      </c>
      <c r="F23" s="28">
        <f t="shared" si="2"/>
        <v>18</v>
      </c>
      <c r="G23" s="19">
        <v>22683800</v>
      </c>
      <c r="H23" s="11">
        <v>21722126.219999898</v>
      </c>
      <c r="I23" s="30">
        <f t="shared" si="3"/>
        <v>-961673.78000010177</v>
      </c>
      <c r="J23" s="12">
        <f t="shared" si="4"/>
        <v>-4.2394738976719144E-2</v>
      </c>
      <c r="K23" s="68">
        <f t="shared" si="5"/>
        <v>26</v>
      </c>
      <c r="L23" s="38">
        <v>23220300</v>
      </c>
      <c r="M23" s="39">
        <v>22619057.440000001</v>
      </c>
      <c r="N23" s="39">
        <f t="shared" si="6"/>
        <v>-601242.55999999866</v>
      </c>
      <c r="O23" s="40">
        <f t="shared" si="7"/>
        <v>-2.5892971236375011E-2</v>
      </c>
      <c r="P23" s="41">
        <f t="shared" si="8"/>
        <v>26</v>
      </c>
    </row>
    <row r="24" spans="1:16" x14ac:dyDescent="0.35">
      <c r="A24" s="13" t="s">
        <v>38</v>
      </c>
      <c r="B24" s="15">
        <v>917200</v>
      </c>
      <c r="C24" s="9">
        <v>904969.19</v>
      </c>
      <c r="D24" s="26">
        <f t="shared" si="0"/>
        <v>-12230.810000000056</v>
      </c>
      <c r="E24" s="10">
        <f t="shared" si="1"/>
        <v>-1.3334943305713101E-2</v>
      </c>
      <c r="F24" s="28">
        <f t="shared" si="2"/>
        <v>31</v>
      </c>
      <c r="G24" s="19">
        <v>1112700</v>
      </c>
      <c r="H24" s="11">
        <v>1067214.42</v>
      </c>
      <c r="I24" s="30">
        <f t="shared" si="3"/>
        <v>-45485.580000000075</v>
      </c>
      <c r="J24" s="12">
        <f t="shared" si="4"/>
        <v>-4.087856565111897E-2</v>
      </c>
      <c r="K24" s="68">
        <f t="shared" si="5"/>
        <v>28</v>
      </c>
      <c r="L24" s="38">
        <v>1112600</v>
      </c>
      <c r="M24" s="39">
        <v>1112527.1200000001</v>
      </c>
      <c r="N24" s="39">
        <f t="shared" si="6"/>
        <v>-72.879999999888241</v>
      </c>
      <c r="O24" s="40">
        <f t="shared" si="7"/>
        <v>-6.5504224339284781E-5</v>
      </c>
      <c r="P24" s="41">
        <f t="shared" si="8"/>
        <v>41</v>
      </c>
    </row>
    <row r="25" spans="1:16" x14ac:dyDescent="0.35">
      <c r="A25" s="13" t="s">
        <v>39</v>
      </c>
      <c r="B25" s="15">
        <v>484100</v>
      </c>
      <c r="C25" s="9">
        <v>479149.53</v>
      </c>
      <c r="D25" s="26">
        <f t="shared" si="0"/>
        <v>-4950.4699999999721</v>
      </c>
      <c r="E25" s="10">
        <f t="shared" si="1"/>
        <v>-1.0226130964676661E-2</v>
      </c>
      <c r="F25" s="28">
        <f t="shared" si="2"/>
        <v>38</v>
      </c>
      <c r="G25" s="19">
        <v>505200</v>
      </c>
      <c r="H25" s="11">
        <v>497194.20999999897</v>
      </c>
      <c r="I25" s="30">
        <f t="shared" si="3"/>
        <v>-8005.7900000010268</v>
      </c>
      <c r="J25" s="12">
        <f t="shared" si="4"/>
        <v>-1.5846773555029746E-2</v>
      </c>
      <c r="K25" s="68">
        <f t="shared" si="5"/>
        <v>37</v>
      </c>
      <c r="L25" s="38">
        <v>496500</v>
      </c>
      <c r="M25" s="39">
        <v>494775.1</v>
      </c>
      <c r="N25" s="39">
        <f t="shared" si="6"/>
        <v>-1724.9000000000233</v>
      </c>
      <c r="O25" s="40">
        <f t="shared" si="7"/>
        <v>-3.4741188318228064E-3</v>
      </c>
      <c r="P25" s="41">
        <f t="shared" si="8"/>
        <v>35</v>
      </c>
    </row>
    <row r="26" spans="1:16" x14ac:dyDescent="0.35">
      <c r="A26" s="13" t="s">
        <v>40</v>
      </c>
      <c r="B26" s="15">
        <v>5249800</v>
      </c>
      <c r="C26" s="9">
        <v>4801960.08</v>
      </c>
      <c r="D26" s="26">
        <f t="shared" si="0"/>
        <v>-447839.91999999993</v>
      </c>
      <c r="E26" s="10">
        <f t="shared" si="1"/>
        <v>-8.5306091660634673E-2</v>
      </c>
      <c r="F26" s="28">
        <f t="shared" si="2"/>
        <v>5</v>
      </c>
      <c r="G26" s="19">
        <v>5442200</v>
      </c>
      <c r="H26" s="11">
        <v>5122329.02999999</v>
      </c>
      <c r="I26" s="30">
        <f t="shared" si="3"/>
        <v>-319870.97000000998</v>
      </c>
      <c r="J26" s="12">
        <f t="shared" si="4"/>
        <v>-5.8776040939327839E-2</v>
      </c>
      <c r="K26" s="68">
        <f t="shared" si="5"/>
        <v>16</v>
      </c>
      <c r="L26" s="38">
        <v>5430700</v>
      </c>
      <c r="M26" s="39">
        <v>5117235.21</v>
      </c>
      <c r="N26" s="39">
        <f t="shared" si="6"/>
        <v>-313464.79000000004</v>
      </c>
      <c r="O26" s="40">
        <f t="shared" si="7"/>
        <v>-5.7720881286022069E-2</v>
      </c>
      <c r="P26" s="41">
        <f t="shared" si="8"/>
        <v>13</v>
      </c>
    </row>
    <row r="27" spans="1:16" x14ac:dyDescent="0.35">
      <c r="A27" s="13" t="s">
        <v>41</v>
      </c>
      <c r="B27" s="15">
        <v>0</v>
      </c>
      <c r="C27" s="9">
        <v>0</v>
      </c>
      <c r="D27" s="26">
        <f t="shared" si="0"/>
        <v>0</v>
      </c>
      <c r="E27" s="10">
        <f t="shared" si="1"/>
        <v>0</v>
      </c>
      <c r="F27" s="28">
        <f t="shared" si="2"/>
        <v>47</v>
      </c>
      <c r="G27" s="19">
        <v>0</v>
      </c>
      <c r="H27" s="11">
        <v>0</v>
      </c>
      <c r="I27" s="30">
        <f t="shared" si="3"/>
        <v>0</v>
      </c>
      <c r="J27" s="12">
        <f t="shared" si="4"/>
        <v>0</v>
      </c>
      <c r="K27" s="68">
        <f t="shared" si="5"/>
        <v>48</v>
      </c>
      <c r="L27" s="38">
        <v>0</v>
      </c>
      <c r="M27" s="39">
        <v>0</v>
      </c>
      <c r="N27" s="39">
        <f t="shared" si="6"/>
        <v>0</v>
      </c>
      <c r="O27" s="40">
        <f t="shared" si="7"/>
        <v>0</v>
      </c>
      <c r="P27" s="41">
        <f t="shared" si="8"/>
        <v>48</v>
      </c>
    </row>
    <row r="28" spans="1:16" x14ac:dyDescent="0.35">
      <c r="A28" s="13" t="s">
        <v>42</v>
      </c>
      <c r="B28" s="15">
        <v>1382900</v>
      </c>
      <c r="C28" s="9">
        <v>1250442.02</v>
      </c>
      <c r="D28" s="26">
        <f t="shared" si="0"/>
        <v>-132457.97999999998</v>
      </c>
      <c r="E28" s="10">
        <f t="shared" si="1"/>
        <v>-9.5782760864849215E-2</v>
      </c>
      <c r="F28" s="28">
        <f t="shared" si="2"/>
        <v>3</v>
      </c>
      <c r="G28" s="19">
        <v>1545700</v>
      </c>
      <c r="H28" s="11">
        <v>1281335.23</v>
      </c>
      <c r="I28" s="30">
        <f t="shared" si="3"/>
        <v>-264364.77</v>
      </c>
      <c r="J28" s="12">
        <f t="shared" si="4"/>
        <v>-0.17103239309050916</v>
      </c>
      <c r="K28" s="68">
        <f t="shared" si="5"/>
        <v>2</v>
      </c>
      <c r="L28" s="38">
        <v>1525900</v>
      </c>
      <c r="M28" s="39">
        <v>1393285.06</v>
      </c>
      <c r="N28" s="39">
        <f t="shared" si="6"/>
        <v>-132614.93999999994</v>
      </c>
      <c r="O28" s="40">
        <f t="shared" si="7"/>
        <v>-8.6909325643882263E-2</v>
      </c>
      <c r="P28" s="41">
        <f t="shared" si="8"/>
        <v>7</v>
      </c>
    </row>
    <row r="29" spans="1:16" x14ac:dyDescent="0.35">
      <c r="A29" s="13" t="s">
        <v>43</v>
      </c>
      <c r="B29" s="15">
        <v>2561800</v>
      </c>
      <c r="C29" s="9">
        <v>2523884.71</v>
      </c>
      <c r="D29" s="26">
        <f t="shared" si="0"/>
        <v>-37915.290000000037</v>
      </c>
      <c r="E29" s="10">
        <f t="shared" si="1"/>
        <v>-1.4800253727847622E-2</v>
      </c>
      <c r="F29" s="28">
        <f t="shared" si="2"/>
        <v>28</v>
      </c>
      <c r="G29" s="19">
        <v>2779500</v>
      </c>
      <c r="H29" s="11">
        <v>2665264.4399999902</v>
      </c>
      <c r="I29" s="30">
        <f t="shared" si="3"/>
        <v>-114235.56000000983</v>
      </c>
      <c r="J29" s="12">
        <f t="shared" si="4"/>
        <v>-4.1099320021590155E-2</v>
      </c>
      <c r="K29" s="68">
        <f t="shared" si="5"/>
        <v>27</v>
      </c>
      <c r="L29" s="38">
        <v>2889900</v>
      </c>
      <c r="M29" s="39">
        <v>2889864.67</v>
      </c>
      <c r="N29" s="39">
        <f t="shared" si="6"/>
        <v>-35.330000000074506</v>
      </c>
      <c r="O29" s="40">
        <f t="shared" si="7"/>
        <v>-1.2225336516860273E-5</v>
      </c>
      <c r="P29" s="41">
        <f t="shared" si="8"/>
        <v>44</v>
      </c>
    </row>
    <row r="30" spans="1:16" x14ac:dyDescent="0.35">
      <c r="A30" s="13" t="s">
        <v>44</v>
      </c>
      <c r="B30" s="15">
        <v>12132200</v>
      </c>
      <c r="C30" s="9">
        <v>12030494.1</v>
      </c>
      <c r="D30" s="26">
        <f t="shared" si="0"/>
        <v>-101705.90000000037</v>
      </c>
      <c r="E30" s="10">
        <f t="shared" si="1"/>
        <v>-8.3831374359143746E-3</v>
      </c>
      <c r="F30" s="28">
        <f t="shared" si="2"/>
        <v>40</v>
      </c>
      <c r="G30" s="19">
        <v>12735900</v>
      </c>
      <c r="H30" s="11">
        <v>12685514.279999901</v>
      </c>
      <c r="I30" s="30">
        <f t="shared" si="3"/>
        <v>-50385.720000099391</v>
      </c>
      <c r="J30" s="12">
        <f t="shared" si="4"/>
        <v>-3.9561962641116366E-3</v>
      </c>
      <c r="K30" s="68">
        <f t="shared" si="5"/>
        <v>42</v>
      </c>
      <c r="L30" s="38">
        <v>12861300</v>
      </c>
      <c r="M30" s="39">
        <v>12826009.609999999</v>
      </c>
      <c r="N30" s="39">
        <f t="shared" si="6"/>
        <v>-35290.390000000596</v>
      </c>
      <c r="O30" s="40">
        <f t="shared" si="7"/>
        <v>-2.7439209100169185E-3</v>
      </c>
      <c r="P30" s="41">
        <f t="shared" si="8"/>
        <v>36</v>
      </c>
    </row>
    <row r="31" spans="1:16" x14ac:dyDescent="0.35">
      <c r="A31" s="13" t="s">
        <v>45</v>
      </c>
      <c r="B31" s="15">
        <v>1765600</v>
      </c>
      <c r="C31" s="9">
        <v>1740827.69</v>
      </c>
      <c r="D31" s="26">
        <f t="shared" si="0"/>
        <v>-24772.310000000056</v>
      </c>
      <c r="E31" s="10">
        <f t="shared" si="1"/>
        <v>-1.4030533529678329E-2</v>
      </c>
      <c r="F31" s="28">
        <f t="shared" si="2"/>
        <v>29</v>
      </c>
      <c r="G31" s="19">
        <v>1823300</v>
      </c>
      <c r="H31" s="11">
        <v>1762676.85</v>
      </c>
      <c r="I31" s="30">
        <f t="shared" si="3"/>
        <v>-60623.149999999907</v>
      </c>
      <c r="J31" s="12">
        <f t="shared" si="4"/>
        <v>-3.3249136181648611E-2</v>
      </c>
      <c r="K31" s="68">
        <f t="shared" si="5"/>
        <v>32</v>
      </c>
      <c r="L31" s="38">
        <v>1870700</v>
      </c>
      <c r="M31" s="39">
        <v>1801391.34</v>
      </c>
      <c r="N31" s="39">
        <f t="shared" si="6"/>
        <v>-69308.659999999916</v>
      </c>
      <c r="O31" s="40">
        <f t="shared" si="7"/>
        <v>-3.7049585716576634E-2</v>
      </c>
      <c r="P31" s="41">
        <f t="shared" si="8"/>
        <v>20</v>
      </c>
    </row>
    <row r="32" spans="1:16" x14ac:dyDescent="0.35">
      <c r="A32" s="13" t="s">
        <v>46</v>
      </c>
      <c r="B32" s="15">
        <v>5999400</v>
      </c>
      <c r="C32" s="9">
        <v>5925637.7199999904</v>
      </c>
      <c r="D32" s="26">
        <f t="shared" si="0"/>
        <v>-73762.280000009574</v>
      </c>
      <c r="E32" s="10">
        <f t="shared" si="1"/>
        <v>-1.2294942827617691E-2</v>
      </c>
      <c r="F32" s="28">
        <f t="shared" si="2"/>
        <v>36</v>
      </c>
      <c r="G32" s="19">
        <v>6195500</v>
      </c>
      <c r="H32" s="11">
        <v>6084985.4699999997</v>
      </c>
      <c r="I32" s="30">
        <f t="shared" si="3"/>
        <v>-110514.53000000026</v>
      </c>
      <c r="J32" s="12">
        <f t="shared" si="4"/>
        <v>-1.7837871035428981E-2</v>
      </c>
      <c r="K32" s="68">
        <f t="shared" si="5"/>
        <v>35</v>
      </c>
      <c r="L32" s="38">
        <v>6157400</v>
      </c>
      <c r="M32" s="39">
        <v>5987572.0199999996</v>
      </c>
      <c r="N32" s="39">
        <f t="shared" si="6"/>
        <v>-169827.98000000045</v>
      </c>
      <c r="O32" s="40">
        <f t="shared" si="7"/>
        <v>-2.7581118653977402E-2</v>
      </c>
      <c r="P32" s="41">
        <f t="shared" si="8"/>
        <v>23</v>
      </c>
    </row>
    <row r="33" spans="1:16" x14ac:dyDescent="0.35">
      <c r="A33" s="13" t="s">
        <v>47</v>
      </c>
      <c r="B33" s="15">
        <v>927703099.99999905</v>
      </c>
      <c r="C33" s="9">
        <v>920284264.73000002</v>
      </c>
      <c r="D33" s="26">
        <f t="shared" si="0"/>
        <v>-7418835.2699990273</v>
      </c>
      <c r="E33" s="10">
        <f t="shared" si="1"/>
        <v>-7.9969930789269058E-3</v>
      </c>
      <c r="F33" s="28">
        <f t="shared" si="2"/>
        <v>41</v>
      </c>
      <c r="G33" s="19">
        <v>979671000</v>
      </c>
      <c r="H33" s="11">
        <v>977068513.48000002</v>
      </c>
      <c r="I33" s="30">
        <f t="shared" si="3"/>
        <v>-2602486.5199999809</v>
      </c>
      <c r="J33" s="12">
        <f t="shared" si="4"/>
        <v>-2.6564903115433454E-3</v>
      </c>
      <c r="K33" s="68">
        <f t="shared" si="5"/>
        <v>43</v>
      </c>
      <c r="L33" s="38">
        <v>989572899.99999905</v>
      </c>
      <c r="M33" s="39">
        <v>984116289.40999901</v>
      </c>
      <c r="N33" s="39">
        <f t="shared" si="6"/>
        <v>-5456610.5900000334</v>
      </c>
      <c r="O33" s="40">
        <f t="shared" si="7"/>
        <v>-5.5141067323084929E-3</v>
      </c>
      <c r="P33" s="41">
        <f t="shared" si="8"/>
        <v>34</v>
      </c>
    </row>
    <row r="34" spans="1:16" x14ac:dyDescent="0.35">
      <c r="A34" s="13" t="s">
        <v>48</v>
      </c>
      <c r="B34" s="15">
        <v>4189300</v>
      </c>
      <c r="C34" s="9">
        <v>4109958.22</v>
      </c>
      <c r="D34" s="26">
        <f t="shared" si="0"/>
        <v>-79341.779999999795</v>
      </c>
      <c r="E34" s="10">
        <f t="shared" si="1"/>
        <v>-1.8939149738619768E-2</v>
      </c>
      <c r="F34" s="28">
        <f t="shared" si="2"/>
        <v>26</v>
      </c>
      <c r="G34" s="19">
        <v>4350600</v>
      </c>
      <c r="H34" s="11">
        <v>4137588.7699999898</v>
      </c>
      <c r="I34" s="30">
        <f t="shared" si="3"/>
        <v>-213011.23000001023</v>
      </c>
      <c r="J34" s="12">
        <f t="shared" si="4"/>
        <v>-4.8961345561534093E-2</v>
      </c>
      <c r="K34" s="68">
        <f t="shared" si="5"/>
        <v>21</v>
      </c>
      <c r="L34" s="38">
        <v>4345600</v>
      </c>
      <c r="M34" s="39">
        <v>4229801.51</v>
      </c>
      <c r="N34" s="39">
        <f t="shared" si="6"/>
        <v>-115798.49000000022</v>
      </c>
      <c r="O34" s="40">
        <f t="shared" si="7"/>
        <v>-2.6647296115611244E-2</v>
      </c>
      <c r="P34" s="41">
        <f t="shared" si="8"/>
        <v>24</v>
      </c>
    </row>
    <row r="35" spans="1:16" x14ac:dyDescent="0.35">
      <c r="A35" s="13" t="s">
        <v>49</v>
      </c>
      <c r="B35" s="15">
        <v>0</v>
      </c>
      <c r="C35" s="9">
        <v>0</v>
      </c>
      <c r="D35" s="26">
        <f t="shared" si="0"/>
        <v>0</v>
      </c>
      <c r="E35" s="10">
        <f t="shared" si="1"/>
        <v>0</v>
      </c>
      <c r="F35" s="28">
        <f t="shared" si="2"/>
        <v>47</v>
      </c>
      <c r="G35" s="19">
        <v>0</v>
      </c>
      <c r="H35" s="11">
        <v>0</v>
      </c>
      <c r="I35" s="30">
        <f t="shared" si="3"/>
        <v>0</v>
      </c>
      <c r="J35" s="12">
        <f t="shared" si="4"/>
        <v>0</v>
      </c>
      <c r="K35" s="68">
        <f t="shared" si="5"/>
        <v>48</v>
      </c>
      <c r="L35" s="38">
        <v>0</v>
      </c>
      <c r="M35" s="39">
        <v>0</v>
      </c>
      <c r="N35" s="39">
        <f t="shared" si="6"/>
        <v>0</v>
      </c>
      <c r="O35" s="40">
        <f t="shared" si="7"/>
        <v>0</v>
      </c>
      <c r="P35" s="41">
        <f t="shared" si="8"/>
        <v>48</v>
      </c>
    </row>
    <row r="36" spans="1:16" x14ac:dyDescent="0.35">
      <c r="A36" s="13" t="s">
        <v>50</v>
      </c>
      <c r="B36" s="15">
        <v>798200</v>
      </c>
      <c r="C36" s="9">
        <v>735423.27999999898</v>
      </c>
      <c r="D36" s="26">
        <f t="shared" si="0"/>
        <v>-62776.72000000102</v>
      </c>
      <c r="E36" s="10">
        <f t="shared" si="1"/>
        <v>-7.8647857679780775E-2</v>
      </c>
      <c r="F36" s="28">
        <f t="shared" si="2"/>
        <v>10</v>
      </c>
      <c r="G36" s="19">
        <v>898700</v>
      </c>
      <c r="H36" s="11">
        <v>740966.94999999902</v>
      </c>
      <c r="I36" s="30">
        <f t="shared" si="3"/>
        <v>-157733.05000000098</v>
      </c>
      <c r="J36" s="12">
        <f t="shared" si="4"/>
        <v>-0.17551246244575608</v>
      </c>
      <c r="K36" s="68">
        <f t="shared" si="5"/>
        <v>1</v>
      </c>
      <c r="L36" s="38">
        <v>878300</v>
      </c>
      <c r="M36" s="39">
        <v>777215.28999999899</v>
      </c>
      <c r="N36" s="39">
        <f t="shared" si="6"/>
        <v>-101084.71000000101</v>
      </c>
      <c r="O36" s="40">
        <f t="shared" si="7"/>
        <v>-0.11509132414892521</v>
      </c>
      <c r="P36" s="41">
        <f t="shared" si="8"/>
        <v>5</v>
      </c>
    </row>
    <row r="37" spans="1:16" x14ac:dyDescent="0.35">
      <c r="A37" s="13" t="s">
        <v>51</v>
      </c>
      <c r="B37" s="15">
        <v>2087800</v>
      </c>
      <c r="C37" s="9">
        <v>2005447.73999999</v>
      </c>
      <c r="D37" s="26">
        <f t="shared" si="0"/>
        <v>-82352.260000010021</v>
      </c>
      <c r="E37" s="10">
        <f t="shared" si="1"/>
        <v>-3.9444515758219188E-2</v>
      </c>
      <c r="F37" s="28">
        <f t="shared" si="2"/>
        <v>19</v>
      </c>
      <c r="G37" s="19">
        <v>2229200</v>
      </c>
      <c r="H37" s="11">
        <v>2118943.21</v>
      </c>
      <c r="I37" s="30">
        <f t="shared" si="3"/>
        <v>-110256.79000000004</v>
      </c>
      <c r="J37" s="12">
        <f t="shared" si="4"/>
        <v>-4.9460250314014013E-2</v>
      </c>
      <c r="K37" s="68">
        <f t="shared" si="5"/>
        <v>20</v>
      </c>
      <c r="L37" s="38">
        <v>2296900</v>
      </c>
      <c r="M37" s="39">
        <v>2108718.34</v>
      </c>
      <c r="N37" s="39">
        <f t="shared" si="6"/>
        <v>-188181.66000000015</v>
      </c>
      <c r="O37" s="40">
        <f t="shared" si="7"/>
        <v>-8.1928538464887526E-2</v>
      </c>
      <c r="P37" s="41">
        <f t="shared" si="8"/>
        <v>8</v>
      </c>
    </row>
    <row r="38" spans="1:16" x14ac:dyDescent="0.35">
      <c r="A38" s="13" t="s">
        <v>52</v>
      </c>
      <c r="B38" s="15">
        <v>855300</v>
      </c>
      <c r="C38" s="9">
        <v>838669.82</v>
      </c>
      <c r="D38" s="26">
        <f t="shared" si="0"/>
        <v>-16630.180000000051</v>
      </c>
      <c r="E38" s="10">
        <f t="shared" si="1"/>
        <v>-1.9443680579913542E-2</v>
      </c>
      <c r="F38" s="28">
        <f t="shared" si="2"/>
        <v>25</v>
      </c>
      <c r="G38" s="19">
        <v>792800</v>
      </c>
      <c r="H38" s="11">
        <v>753451.96</v>
      </c>
      <c r="I38" s="30">
        <f t="shared" si="3"/>
        <v>-39348.040000000037</v>
      </c>
      <c r="J38" s="12">
        <f t="shared" si="4"/>
        <v>-4.9631735620585316E-2</v>
      </c>
      <c r="K38" s="68">
        <f t="shared" si="5"/>
        <v>19</v>
      </c>
      <c r="L38" s="38">
        <v>777800</v>
      </c>
      <c r="M38" s="39">
        <v>777663.26</v>
      </c>
      <c r="N38" s="39">
        <f t="shared" si="6"/>
        <v>-136.73999999999069</v>
      </c>
      <c r="O38" s="40">
        <f t="shared" si="7"/>
        <v>-1.7580354847003174E-4</v>
      </c>
      <c r="P38" s="41">
        <f t="shared" si="8"/>
        <v>40</v>
      </c>
    </row>
    <row r="39" spans="1:16" x14ac:dyDescent="0.35">
      <c r="A39" s="13" t="s">
        <v>53</v>
      </c>
      <c r="B39" s="15">
        <v>883900</v>
      </c>
      <c r="C39" s="9">
        <v>813108.87</v>
      </c>
      <c r="D39" s="26">
        <f t="shared" si="0"/>
        <v>-70791.13</v>
      </c>
      <c r="E39" s="10">
        <f t="shared" si="1"/>
        <v>-8.008952370177623E-2</v>
      </c>
      <c r="F39" s="28">
        <f t="shared" si="2"/>
        <v>8</v>
      </c>
      <c r="G39" s="19">
        <v>1294400</v>
      </c>
      <c r="H39" s="11">
        <v>1114242.27999999</v>
      </c>
      <c r="I39" s="30">
        <f t="shared" si="3"/>
        <v>-180157.72000000998</v>
      </c>
      <c r="J39" s="12">
        <f t="shared" si="4"/>
        <v>-0.13918241656366656</v>
      </c>
      <c r="K39" s="68">
        <f t="shared" si="5"/>
        <v>3</v>
      </c>
      <c r="L39" s="38">
        <v>1759500</v>
      </c>
      <c r="M39" s="39">
        <v>1680463.8699999901</v>
      </c>
      <c r="N39" s="39">
        <f t="shared" si="6"/>
        <v>-79036.1300000099</v>
      </c>
      <c r="O39" s="40">
        <f t="shared" si="7"/>
        <v>-4.4919653310605226E-2</v>
      </c>
      <c r="P39" s="41">
        <f t="shared" si="8"/>
        <v>17</v>
      </c>
    </row>
    <row r="40" spans="1:16" x14ac:dyDescent="0.35">
      <c r="A40" s="13" t="s">
        <v>54</v>
      </c>
      <c r="B40" s="15">
        <v>38381900</v>
      </c>
      <c r="C40" s="9">
        <v>37565141.859999903</v>
      </c>
      <c r="D40" s="26">
        <f t="shared" si="0"/>
        <v>-816758.14000009745</v>
      </c>
      <c r="E40" s="10">
        <f t="shared" si="1"/>
        <v>-2.1279773539092578E-2</v>
      </c>
      <c r="F40" s="28">
        <f t="shared" si="2"/>
        <v>23</v>
      </c>
      <c r="G40" s="19">
        <v>39964900</v>
      </c>
      <c r="H40" s="11">
        <v>38095240.189999901</v>
      </c>
      <c r="I40" s="30">
        <f t="shared" si="3"/>
        <v>-1869659.8100000992</v>
      </c>
      <c r="J40" s="12">
        <f t="shared" si="4"/>
        <v>-4.6782546934937892E-2</v>
      </c>
      <c r="K40" s="68">
        <f t="shared" si="5"/>
        <v>22</v>
      </c>
      <c r="L40" s="38">
        <v>40216700</v>
      </c>
      <c r="M40" s="39">
        <v>39606263.709999897</v>
      </c>
      <c r="N40" s="39">
        <f t="shared" si="6"/>
        <v>-610436.29000010341</v>
      </c>
      <c r="O40" s="40">
        <f t="shared" si="7"/>
        <v>-1.5178676768608648E-2</v>
      </c>
      <c r="P40" s="41">
        <f t="shared" si="8"/>
        <v>31</v>
      </c>
    </row>
    <row r="41" spans="1:16" x14ac:dyDescent="0.35">
      <c r="A41" s="13" t="s">
        <v>55</v>
      </c>
      <c r="B41" s="15">
        <v>4593300</v>
      </c>
      <c r="C41" s="9">
        <v>4409060.2099999897</v>
      </c>
      <c r="D41" s="26">
        <f t="shared" si="0"/>
        <v>-184239.79000001028</v>
      </c>
      <c r="E41" s="10">
        <f t="shared" si="1"/>
        <v>-4.0110550149132493E-2</v>
      </c>
      <c r="F41" s="28">
        <f t="shared" si="2"/>
        <v>17</v>
      </c>
      <c r="G41" s="19">
        <v>5089500</v>
      </c>
      <c r="H41" s="11">
        <v>4956043.6699999897</v>
      </c>
      <c r="I41" s="30">
        <f t="shared" si="3"/>
        <v>-133456.33000001032</v>
      </c>
      <c r="J41" s="12">
        <f t="shared" si="4"/>
        <v>-2.6221894095689226E-2</v>
      </c>
      <c r="K41" s="68">
        <f t="shared" si="5"/>
        <v>34</v>
      </c>
      <c r="L41" s="38">
        <v>4799900</v>
      </c>
      <c r="M41" s="39">
        <v>4717822.6500000004</v>
      </c>
      <c r="N41" s="39">
        <f t="shared" si="6"/>
        <v>-82077.349999999627</v>
      </c>
      <c r="O41" s="40">
        <f t="shared" si="7"/>
        <v>-1.7099804162586642E-2</v>
      </c>
      <c r="P41" s="41">
        <f t="shared" si="8"/>
        <v>30</v>
      </c>
    </row>
    <row r="42" spans="1:16" x14ac:dyDescent="0.35">
      <c r="A42" s="13" t="s">
        <v>56</v>
      </c>
      <c r="B42" s="15">
        <v>188593300</v>
      </c>
      <c r="C42" s="9">
        <v>188551675.67999899</v>
      </c>
      <c r="D42" s="26">
        <f t="shared" si="0"/>
        <v>-41624.320001006126</v>
      </c>
      <c r="E42" s="10">
        <f t="shared" si="1"/>
        <v>-2.2070943135841053E-4</v>
      </c>
      <c r="F42" s="28">
        <f t="shared" si="2"/>
        <v>44</v>
      </c>
      <c r="G42" s="19">
        <v>199130300</v>
      </c>
      <c r="H42" s="11">
        <v>196755033.31</v>
      </c>
      <c r="I42" s="30">
        <f t="shared" si="3"/>
        <v>-2375266.6899999976</v>
      </c>
      <c r="J42" s="12">
        <f t="shared" si="4"/>
        <v>-1.1928203241796942E-2</v>
      </c>
      <c r="K42" s="68">
        <f t="shared" si="5"/>
        <v>39</v>
      </c>
      <c r="L42" s="38">
        <v>199954600</v>
      </c>
      <c r="M42" s="39">
        <v>199954563.74999899</v>
      </c>
      <c r="N42" s="39">
        <f t="shared" si="6"/>
        <v>-36.250001013278961</v>
      </c>
      <c r="O42" s="40">
        <f t="shared" si="7"/>
        <v>-1.8129115815929696E-7</v>
      </c>
      <c r="P42" s="41">
        <f t="shared" si="8"/>
        <v>47</v>
      </c>
    </row>
    <row r="43" spans="1:16" x14ac:dyDescent="0.35">
      <c r="A43" s="13" t="s">
        <v>57</v>
      </c>
      <c r="B43" s="15">
        <v>8135400</v>
      </c>
      <c r="C43" s="9">
        <v>7968645.8300000001</v>
      </c>
      <c r="D43" s="26">
        <f t="shared" si="0"/>
        <v>-166754.16999999993</v>
      </c>
      <c r="E43" s="10">
        <f t="shared" si="1"/>
        <v>-2.0497353541313264E-2</v>
      </c>
      <c r="F43" s="28">
        <f t="shared" si="2"/>
        <v>24</v>
      </c>
      <c r="G43" s="19">
        <v>8560800</v>
      </c>
      <c r="H43" s="11">
        <v>8171472.0199999996</v>
      </c>
      <c r="I43" s="30">
        <f t="shared" si="3"/>
        <v>-389327.98000000045</v>
      </c>
      <c r="J43" s="12">
        <f t="shared" si="4"/>
        <v>-4.5477990374731388E-2</v>
      </c>
      <c r="K43" s="68">
        <f t="shared" si="5"/>
        <v>23</v>
      </c>
      <c r="L43" s="38">
        <v>8497500</v>
      </c>
      <c r="M43" s="39">
        <v>8150982.5699999901</v>
      </c>
      <c r="N43" s="39">
        <f t="shared" si="6"/>
        <v>-346517.43000000995</v>
      </c>
      <c r="O43" s="40">
        <f t="shared" si="7"/>
        <v>-4.0778750220654303E-2</v>
      </c>
      <c r="P43" s="41">
        <f t="shared" si="8"/>
        <v>18</v>
      </c>
    </row>
    <row r="44" spans="1:16" x14ac:dyDescent="0.35">
      <c r="A44" s="13" t="s">
        <v>58</v>
      </c>
      <c r="B44" s="15">
        <v>30083200</v>
      </c>
      <c r="C44" s="9">
        <v>29789104.379999999</v>
      </c>
      <c r="D44" s="26">
        <f t="shared" si="0"/>
        <v>-294095.62000000104</v>
      </c>
      <c r="E44" s="10">
        <f t="shared" si="1"/>
        <v>-9.7760750186150751E-3</v>
      </c>
      <c r="F44" s="28">
        <f t="shared" si="2"/>
        <v>39</v>
      </c>
      <c r="G44" s="19">
        <v>31040700</v>
      </c>
      <c r="H44" s="11">
        <v>30793711.48</v>
      </c>
      <c r="I44" s="30">
        <f t="shared" si="3"/>
        <v>-246988.51999999955</v>
      </c>
      <c r="J44" s="12">
        <f t="shared" si="4"/>
        <v>-7.9569249404813532E-3</v>
      </c>
      <c r="K44" s="68">
        <f t="shared" si="5"/>
        <v>41</v>
      </c>
      <c r="L44" s="38">
        <v>31282200</v>
      </c>
      <c r="M44" s="39">
        <v>31282141.25</v>
      </c>
      <c r="N44" s="39">
        <f t="shared" si="6"/>
        <v>-58.75</v>
      </c>
      <c r="O44" s="40">
        <f t="shared" si="7"/>
        <v>-1.8780648419868168E-6</v>
      </c>
      <c r="P44" s="41">
        <f t="shared" si="8"/>
        <v>45</v>
      </c>
    </row>
    <row r="45" spans="1:16" x14ac:dyDescent="0.35">
      <c r="A45" s="13" t="s">
        <v>59</v>
      </c>
      <c r="B45" s="15">
        <v>55301600</v>
      </c>
      <c r="C45" s="9">
        <v>54589584.0499999</v>
      </c>
      <c r="D45" s="26">
        <f t="shared" si="0"/>
        <v>-712015.95000009984</v>
      </c>
      <c r="E45" s="10">
        <f t="shared" si="1"/>
        <v>-1.287514194887851E-2</v>
      </c>
      <c r="F45" s="28">
        <f t="shared" si="2"/>
        <v>34</v>
      </c>
      <c r="G45" s="19">
        <v>56792200</v>
      </c>
      <c r="H45" s="11">
        <v>54594953.959999897</v>
      </c>
      <c r="I45" s="30">
        <f t="shared" si="3"/>
        <v>-2197246.0400001034</v>
      </c>
      <c r="J45" s="12">
        <f t="shared" si="4"/>
        <v>-3.8689222111488959E-2</v>
      </c>
      <c r="K45" s="68">
        <f t="shared" si="5"/>
        <v>30</v>
      </c>
      <c r="L45" s="38">
        <v>56027100</v>
      </c>
      <c r="M45" s="39">
        <v>55386549.6599999</v>
      </c>
      <c r="N45" s="39">
        <f t="shared" si="6"/>
        <v>-640550.34000010043</v>
      </c>
      <c r="O45" s="40">
        <f t="shared" si="7"/>
        <v>-1.1432866237947358E-2</v>
      </c>
      <c r="P45" s="41">
        <f t="shared" si="8"/>
        <v>32</v>
      </c>
    </row>
    <row r="46" spans="1:16" x14ac:dyDescent="0.35">
      <c r="A46" s="13" t="s">
        <v>60</v>
      </c>
      <c r="B46" s="15">
        <v>259100</v>
      </c>
      <c r="C46" s="9">
        <v>258322.43</v>
      </c>
      <c r="D46" s="26">
        <f t="shared" si="0"/>
        <v>-777.57000000000698</v>
      </c>
      <c r="E46" s="10">
        <f t="shared" si="1"/>
        <v>-3.0010420686993711E-3</v>
      </c>
      <c r="F46" s="28">
        <f t="shared" si="2"/>
        <v>43</v>
      </c>
      <c r="G46" s="19">
        <v>266000</v>
      </c>
      <c r="H46" s="11">
        <v>257402.90999999901</v>
      </c>
      <c r="I46" s="30">
        <f t="shared" si="3"/>
        <v>-8597.090000000986</v>
      </c>
      <c r="J46" s="12">
        <f t="shared" si="4"/>
        <v>-3.2319887218048821E-2</v>
      </c>
      <c r="K46" s="68">
        <f t="shared" si="5"/>
        <v>33</v>
      </c>
      <c r="L46" s="38">
        <v>267100</v>
      </c>
      <c r="M46" s="39">
        <v>254753.15999999901</v>
      </c>
      <c r="N46" s="39">
        <f t="shared" si="6"/>
        <v>-12346.840000000986</v>
      </c>
      <c r="O46" s="40">
        <f t="shared" si="7"/>
        <v>-4.6225533508053113E-2</v>
      </c>
      <c r="P46" s="41">
        <f t="shared" si="8"/>
        <v>16</v>
      </c>
    </row>
    <row r="47" spans="1:16" x14ac:dyDescent="0.35">
      <c r="A47" s="13" t="s">
        <v>61</v>
      </c>
      <c r="B47" s="15">
        <v>70390700</v>
      </c>
      <c r="C47" s="9">
        <v>70378426.719999999</v>
      </c>
      <c r="D47" s="26">
        <f t="shared" si="0"/>
        <v>-12273.280000001192</v>
      </c>
      <c r="E47" s="10">
        <f t="shared" si="1"/>
        <v>-1.7435939690898361E-4</v>
      </c>
      <c r="F47" s="28">
        <f t="shared" si="2"/>
        <v>45</v>
      </c>
      <c r="G47" s="19">
        <v>73467000</v>
      </c>
      <c r="H47" s="11">
        <v>73442541.659999996</v>
      </c>
      <c r="I47" s="30">
        <f t="shared" si="3"/>
        <v>-24458.340000003576</v>
      </c>
      <c r="J47" s="12">
        <f t="shared" si="4"/>
        <v>-3.3291600310348285E-4</v>
      </c>
      <c r="K47" s="68">
        <f t="shared" si="5"/>
        <v>45</v>
      </c>
      <c r="L47" s="38">
        <v>75072800</v>
      </c>
      <c r="M47" s="39">
        <v>75050829.179999903</v>
      </c>
      <c r="N47" s="39">
        <f t="shared" si="6"/>
        <v>-21970.820000097156</v>
      </c>
      <c r="O47" s="40">
        <f t="shared" si="7"/>
        <v>-2.9266019117572752E-4</v>
      </c>
      <c r="P47" s="41">
        <f t="shared" si="8"/>
        <v>38</v>
      </c>
    </row>
    <row r="48" spans="1:16" x14ac:dyDescent="0.35">
      <c r="A48" s="13" t="s">
        <v>62</v>
      </c>
      <c r="B48" s="15">
        <v>6737100</v>
      </c>
      <c r="C48" s="9">
        <v>6527352.5699999901</v>
      </c>
      <c r="D48" s="26">
        <f t="shared" si="0"/>
        <v>-209747.43000000995</v>
      </c>
      <c r="E48" s="10">
        <f t="shared" si="1"/>
        <v>-3.1133192323107857E-2</v>
      </c>
      <c r="F48" s="28">
        <f t="shared" si="2"/>
        <v>20</v>
      </c>
      <c r="G48" s="19">
        <v>7214700</v>
      </c>
      <c r="H48" s="11">
        <v>6922072.5599999996</v>
      </c>
      <c r="I48" s="30">
        <f t="shared" si="3"/>
        <v>-292627.44000000041</v>
      </c>
      <c r="J48" s="12">
        <f t="shared" si="4"/>
        <v>-4.0559890224125802E-2</v>
      </c>
      <c r="K48" s="68">
        <f t="shared" si="5"/>
        <v>29</v>
      </c>
      <c r="L48" s="38">
        <v>7289800</v>
      </c>
      <c r="M48" s="39">
        <v>6882350.23999999</v>
      </c>
      <c r="N48" s="39">
        <f t="shared" si="6"/>
        <v>-407449.76000001002</v>
      </c>
      <c r="O48" s="40">
        <f t="shared" si="7"/>
        <v>-5.5893132870587676E-2</v>
      </c>
      <c r="P48" s="41">
        <f t="shared" si="8"/>
        <v>15</v>
      </c>
    </row>
    <row r="49" spans="1:16" x14ac:dyDescent="0.35">
      <c r="A49" s="13" t="s">
        <v>63</v>
      </c>
      <c r="B49" s="15">
        <v>92200</v>
      </c>
      <c r="C49" s="9">
        <v>90499.43</v>
      </c>
      <c r="D49" s="26">
        <f t="shared" si="0"/>
        <v>-1700.570000000007</v>
      </c>
      <c r="E49" s="10">
        <f t="shared" si="1"/>
        <v>-1.8444360086767971E-2</v>
      </c>
      <c r="F49" s="28">
        <f t="shared" si="2"/>
        <v>27</v>
      </c>
      <c r="G49" s="19">
        <v>102600</v>
      </c>
      <c r="H49" s="11">
        <v>95466.880000000005</v>
      </c>
      <c r="I49" s="30">
        <f t="shared" si="3"/>
        <v>-7133.1199999999953</v>
      </c>
      <c r="J49" s="12">
        <f t="shared" si="4"/>
        <v>-6.9523586744639335E-2</v>
      </c>
      <c r="K49" s="68">
        <f t="shared" si="5"/>
        <v>13</v>
      </c>
      <c r="L49" s="38">
        <v>0</v>
      </c>
      <c r="M49" s="39">
        <v>0</v>
      </c>
      <c r="N49" s="39">
        <f t="shared" si="6"/>
        <v>0</v>
      </c>
      <c r="O49" s="40">
        <f t="shared" si="7"/>
        <v>0</v>
      </c>
      <c r="P49" s="41">
        <f t="shared" si="8"/>
        <v>48</v>
      </c>
    </row>
    <row r="50" spans="1:16" x14ac:dyDescent="0.35">
      <c r="A50" s="13" t="s">
        <v>64</v>
      </c>
      <c r="B50" s="15">
        <v>832600</v>
      </c>
      <c r="C50" s="9">
        <v>832600</v>
      </c>
      <c r="D50" s="26">
        <f t="shared" si="0"/>
        <v>0</v>
      </c>
      <c r="E50" s="10">
        <f t="shared" si="1"/>
        <v>0</v>
      </c>
      <c r="F50" s="28">
        <f t="shared" si="2"/>
        <v>47</v>
      </c>
      <c r="G50" s="19">
        <v>859100</v>
      </c>
      <c r="H50" s="11">
        <v>859100</v>
      </c>
      <c r="I50" s="30">
        <f t="shared" si="3"/>
        <v>0</v>
      </c>
      <c r="J50" s="12">
        <f t="shared" si="4"/>
        <v>0</v>
      </c>
      <c r="K50" s="68">
        <f t="shared" si="5"/>
        <v>48</v>
      </c>
      <c r="L50" s="38">
        <v>843200</v>
      </c>
      <c r="M50" s="39">
        <v>843200</v>
      </c>
      <c r="N50" s="39">
        <f t="shared" si="6"/>
        <v>0</v>
      </c>
      <c r="O50" s="40">
        <f t="shared" si="7"/>
        <v>0</v>
      </c>
      <c r="P50" s="41">
        <f t="shared" si="8"/>
        <v>48</v>
      </c>
    </row>
    <row r="51" spans="1:16" x14ac:dyDescent="0.35">
      <c r="A51" s="13" t="s">
        <v>65</v>
      </c>
      <c r="B51" s="15">
        <v>8609500</v>
      </c>
      <c r="C51" s="9">
        <v>8499425.3399999905</v>
      </c>
      <c r="D51" s="26">
        <f t="shared" si="0"/>
        <v>-110074.66000000946</v>
      </c>
      <c r="E51" s="10">
        <f t="shared" si="1"/>
        <v>-1.2785255822058129E-2</v>
      </c>
      <c r="F51" s="28">
        <f t="shared" si="2"/>
        <v>35</v>
      </c>
      <c r="G51" s="19">
        <v>8925500</v>
      </c>
      <c r="H51" s="11">
        <v>8599059.6199999992</v>
      </c>
      <c r="I51" s="30">
        <f t="shared" si="3"/>
        <v>-326440.38000000082</v>
      </c>
      <c r="J51" s="12">
        <f t="shared" si="4"/>
        <v>-3.6573903982970231E-2</v>
      </c>
      <c r="K51" s="68">
        <f t="shared" si="5"/>
        <v>31</v>
      </c>
      <c r="L51" s="38">
        <v>8833900</v>
      </c>
      <c r="M51" s="39">
        <v>8735843.3100000005</v>
      </c>
      <c r="N51" s="39">
        <f t="shared" si="6"/>
        <v>-98056.689999999478</v>
      </c>
      <c r="O51" s="40">
        <f t="shared" si="7"/>
        <v>-1.1100045280114048E-2</v>
      </c>
      <c r="P51" s="41">
        <f t="shared" si="8"/>
        <v>33</v>
      </c>
    </row>
    <row r="52" spans="1:16" ht="15" thickBot="1" x14ac:dyDescent="0.4">
      <c r="A52" s="14" t="s">
        <v>66</v>
      </c>
      <c r="B52" s="16">
        <v>2451000</v>
      </c>
      <c r="C52" s="17">
        <v>2254684.7999999998</v>
      </c>
      <c r="D52" s="79">
        <f t="shared" si="0"/>
        <v>-196315.20000000019</v>
      </c>
      <c r="E52" s="18">
        <f t="shared" si="1"/>
        <v>-8.009596083231342E-2</v>
      </c>
      <c r="F52" s="80">
        <f t="shared" si="2"/>
        <v>7</v>
      </c>
      <c r="G52" s="20">
        <v>2440700</v>
      </c>
      <c r="H52" s="21">
        <v>2204672.88</v>
      </c>
      <c r="I52" s="81">
        <f t="shared" si="3"/>
        <v>-236027.12000000011</v>
      </c>
      <c r="J52" s="22">
        <f t="shared" si="4"/>
        <v>-9.6704683082722218E-2</v>
      </c>
      <c r="K52" s="82">
        <f t="shared" si="5"/>
        <v>9</v>
      </c>
      <c r="L52" s="42">
        <v>2321600</v>
      </c>
      <c r="M52" s="43">
        <v>2056835.26</v>
      </c>
      <c r="N52" s="43">
        <f t="shared" si="6"/>
        <v>-264764.74</v>
      </c>
      <c r="O52" s="44">
        <f t="shared" si="7"/>
        <v>-0.11404408166781529</v>
      </c>
      <c r="P52" s="45">
        <f t="shared" si="8"/>
        <v>6</v>
      </c>
    </row>
    <row r="53" spans="1:16" ht="15" thickBot="1" x14ac:dyDescent="0.4"/>
    <row r="54" spans="1:16" x14ac:dyDescent="0.35">
      <c r="A54" s="51" t="s">
        <v>67</v>
      </c>
      <c r="B54" s="52"/>
      <c r="C54" s="52"/>
      <c r="D54" s="53"/>
    </row>
    <row r="55" spans="1:16" x14ac:dyDescent="0.35">
      <c r="A55" s="49" t="s">
        <v>0</v>
      </c>
      <c r="B55" s="48" t="s">
        <v>3</v>
      </c>
      <c r="C55" s="48" t="s">
        <v>8</v>
      </c>
      <c r="D55" s="50" t="s">
        <v>13</v>
      </c>
    </row>
    <row r="56" spans="1:16" x14ac:dyDescent="0.35">
      <c r="A56" s="36" t="s">
        <v>24</v>
      </c>
      <c r="B56" s="9">
        <f>VLOOKUP($A56,$A$2:$P$52,4,0)</f>
        <v>-36209.630000000005</v>
      </c>
      <c r="C56" s="11">
        <f>VLOOKUP($A56,$A$2:$P$52,9,0)</f>
        <v>-27292.159999999974</v>
      </c>
      <c r="D56" s="41">
        <f>VLOOKUP($A56,$A$2:$P$52,14,0)</f>
        <v>-9181.0800000000163</v>
      </c>
    </row>
    <row r="57" spans="1:16" x14ac:dyDescent="0.35">
      <c r="A57" s="36" t="s">
        <v>25</v>
      </c>
      <c r="B57" s="9">
        <f t="shared" ref="B57:B61" si="9">VLOOKUP($A57,$A$2:$P$52,4,0)</f>
        <v>0</v>
      </c>
      <c r="C57" s="11">
        <f t="shared" ref="C57:C61" si="10">VLOOKUP($A57,$A$2:$P$52,9,0)</f>
        <v>0</v>
      </c>
      <c r="D57" s="41">
        <f t="shared" ref="D57:D61" si="11">VLOOKUP($A57,$A$2:$P$52,14,0)</f>
        <v>-311228.08999999997</v>
      </c>
    </row>
    <row r="58" spans="1:16" x14ac:dyDescent="0.35">
      <c r="A58" s="36" t="s">
        <v>32</v>
      </c>
      <c r="B58" s="9">
        <f t="shared" si="9"/>
        <v>-149396.10000000987</v>
      </c>
      <c r="C58" s="11">
        <f t="shared" si="10"/>
        <v>-189254.06000000006</v>
      </c>
      <c r="D58" s="41">
        <f t="shared" si="11"/>
        <v>-374962.91000000015</v>
      </c>
    </row>
    <row r="59" spans="1:16" x14ac:dyDescent="0.35">
      <c r="A59" s="36" t="s">
        <v>38</v>
      </c>
      <c r="B59" s="9">
        <f t="shared" si="9"/>
        <v>-12230.810000000056</v>
      </c>
      <c r="C59" s="11">
        <f t="shared" si="10"/>
        <v>-45485.580000000075</v>
      </c>
      <c r="D59" s="41">
        <f t="shared" si="11"/>
        <v>-72.879999999888241</v>
      </c>
    </row>
    <row r="60" spans="1:16" x14ac:dyDescent="0.35">
      <c r="A60" s="36" t="s">
        <v>39</v>
      </c>
      <c r="B60" s="9">
        <f t="shared" si="9"/>
        <v>-4950.4699999999721</v>
      </c>
      <c r="C60" s="11">
        <f t="shared" si="10"/>
        <v>-8005.7900000010268</v>
      </c>
      <c r="D60" s="41">
        <f t="shared" si="11"/>
        <v>-1724.9000000000233</v>
      </c>
    </row>
    <row r="61" spans="1:16" ht="15" thickBot="1" x14ac:dyDescent="0.4">
      <c r="A61" s="37" t="s">
        <v>55</v>
      </c>
      <c r="B61" s="17">
        <f t="shared" si="9"/>
        <v>-184239.79000001028</v>
      </c>
      <c r="C61" s="21">
        <f t="shared" si="10"/>
        <v>-133456.33000001032</v>
      </c>
      <c r="D61" s="45">
        <f t="shared" si="11"/>
        <v>-82077.349999999627</v>
      </c>
    </row>
    <row r="62" spans="1:16" s="87" customFormat="1" ht="15" thickBot="1" x14ac:dyDescent="0.4">
      <c r="A62" s="88"/>
      <c r="B62" s="88"/>
      <c r="C62" s="88"/>
      <c r="D62" s="88"/>
    </row>
    <row r="63" spans="1:16" x14ac:dyDescent="0.35">
      <c r="A63" s="51" t="s">
        <v>106</v>
      </c>
      <c r="B63" s="52"/>
      <c r="C63" s="52"/>
      <c r="D63" s="53"/>
    </row>
    <row r="64" spans="1:16" x14ac:dyDescent="0.35">
      <c r="A64" s="49" t="s">
        <v>0</v>
      </c>
      <c r="B64" s="48" t="s">
        <v>3</v>
      </c>
      <c r="C64" s="48" t="s">
        <v>8</v>
      </c>
      <c r="D64" s="50" t="s">
        <v>13</v>
      </c>
    </row>
    <row r="65" spans="1:4" x14ac:dyDescent="0.35">
      <c r="A65" s="36" t="s">
        <v>24</v>
      </c>
      <c r="B65" s="9">
        <f>VLOOKUP($A65,$A$2:$P$52,MATCH(B$55,$A$1:$P$1,0),0)</f>
        <v>-36209.630000000005</v>
      </c>
      <c r="C65" s="11">
        <f t="shared" ref="C65:D70" si="12">VLOOKUP($A65,$A$2:$P$52,MATCH(C$55,$A$1:$P$1,0),0)</f>
        <v>-27292.159999999974</v>
      </c>
      <c r="D65" s="41">
        <f t="shared" si="12"/>
        <v>-9181.0800000000163</v>
      </c>
    </row>
    <row r="66" spans="1:4" x14ac:dyDescent="0.35">
      <c r="A66" s="36" t="s">
        <v>25</v>
      </c>
      <c r="B66" s="9">
        <f t="shared" ref="B66:B70" si="13">VLOOKUP($A66,$A$2:$P$52,MATCH(B$55,$A$1:$P$1,0),0)</f>
        <v>0</v>
      </c>
      <c r="C66" s="11">
        <f t="shared" si="12"/>
        <v>0</v>
      </c>
      <c r="D66" s="41">
        <f t="shared" si="12"/>
        <v>-311228.08999999997</v>
      </c>
    </row>
    <row r="67" spans="1:4" x14ac:dyDescent="0.35">
      <c r="A67" s="36" t="s">
        <v>32</v>
      </c>
      <c r="B67" s="9">
        <f t="shared" si="13"/>
        <v>-149396.10000000987</v>
      </c>
      <c r="C67" s="11">
        <f t="shared" si="12"/>
        <v>-189254.06000000006</v>
      </c>
      <c r="D67" s="41">
        <f t="shared" si="12"/>
        <v>-374962.91000000015</v>
      </c>
    </row>
    <row r="68" spans="1:4" x14ac:dyDescent="0.35">
      <c r="A68" s="36" t="s">
        <v>38</v>
      </c>
      <c r="B68" s="9">
        <f t="shared" si="13"/>
        <v>-12230.810000000056</v>
      </c>
      <c r="C68" s="11">
        <f t="shared" si="12"/>
        <v>-45485.580000000075</v>
      </c>
      <c r="D68" s="41">
        <f t="shared" si="12"/>
        <v>-72.879999999888241</v>
      </c>
    </row>
    <row r="69" spans="1:4" x14ac:dyDescent="0.35">
      <c r="A69" s="36" t="s">
        <v>39</v>
      </c>
      <c r="B69" s="9">
        <f t="shared" si="13"/>
        <v>-4950.4699999999721</v>
      </c>
      <c r="C69" s="11">
        <f t="shared" si="12"/>
        <v>-8005.7900000010268</v>
      </c>
      <c r="D69" s="41">
        <f t="shared" si="12"/>
        <v>-1724.9000000000233</v>
      </c>
    </row>
    <row r="70" spans="1:4" ht="15" thickBot="1" x14ac:dyDescent="0.4">
      <c r="A70" s="37" t="s">
        <v>55</v>
      </c>
      <c r="B70" s="17">
        <f t="shared" si="13"/>
        <v>-184239.79000001028</v>
      </c>
      <c r="C70" s="21">
        <f t="shared" si="12"/>
        <v>-133456.33000001032</v>
      </c>
      <c r="D70" s="45">
        <f t="shared" si="12"/>
        <v>-82077.349999999627</v>
      </c>
    </row>
    <row r="71" spans="1:4" s="87" customFormat="1" ht="15" thickBot="1" x14ac:dyDescent="0.4">
      <c r="A71" s="88"/>
      <c r="B71" s="88"/>
      <c r="C71" s="88"/>
      <c r="D71" s="88"/>
    </row>
    <row r="72" spans="1:4" x14ac:dyDescent="0.35">
      <c r="A72" s="51" t="s">
        <v>68</v>
      </c>
      <c r="B72" s="52"/>
      <c r="C72" s="52"/>
      <c r="D72" s="53"/>
    </row>
    <row r="73" spans="1:4" x14ac:dyDescent="0.35">
      <c r="A73" s="49" t="s">
        <v>0</v>
      </c>
      <c r="B73" s="48" t="s">
        <v>3</v>
      </c>
      <c r="C73" s="48" t="s">
        <v>8</v>
      </c>
      <c r="D73" s="50" t="s">
        <v>13</v>
      </c>
    </row>
    <row r="74" spans="1:4" x14ac:dyDescent="0.35">
      <c r="A74" s="36" t="s">
        <v>24</v>
      </c>
      <c r="B74" s="9">
        <f>_xlfn.XLOOKUP($A74,$A$2:$A$52,$D$2:$D$52,"Not Found",0)</f>
        <v>-36209.630000000005</v>
      </c>
      <c r="C74" s="11">
        <f>_xlfn.XLOOKUP($A74,$A$2:$A$52,$I$2:$I$52,"Not Found",0)</f>
        <v>-27292.159999999974</v>
      </c>
      <c r="D74" s="41">
        <f>_xlfn.XLOOKUP($A74,$A$2:$A$52,$N$2:$N$52,"Not Found",0)</f>
        <v>-9181.0800000000163</v>
      </c>
    </row>
    <row r="75" spans="1:4" x14ac:dyDescent="0.35">
      <c r="A75" s="36" t="s">
        <v>25</v>
      </c>
      <c r="B75" s="9">
        <f t="shared" ref="B75:B79" si="14">_xlfn.XLOOKUP($A75,$A$2:$A$52,$D$2:$D$52,"Not Found",0)</f>
        <v>0</v>
      </c>
      <c r="C75" s="11">
        <f t="shared" ref="C75:C79" si="15">_xlfn.XLOOKUP($A75,$A$2:$A$52,$I$2:$I$52,"Not Found",0)</f>
        <v>0</v>
      </c>
      <c r="D75" s="41">
        <f t="shared" ref="D75:D79" si="16">_xlfn.XLOOKUP($A75,$A$2:$A$52,$N$2:$N$52,"Not Found",0)</f>
        <v>-311228.08999999997</v>
      </c>
    </row>
    <row r="76" spans="1:4" x14ac:dyDescent="0.35">
      <c r="A76" s="36" t="s">
        <v>32</v>
      </c>
      <c r="B76" s="9">
        <f t="shared" si="14"/>
        <v>-149396.10000000987</v>
      </c>
      <c r="C76" s="11">
        <f t="shared" si="15"/>
        <v>-189254.06000000006</v>
      </c>
      <c r="D76" s="41">
        <f t="shared" si="16"/>
        <v>-374962.91000000015</v>
      </c>
    </row>
    <row r="77" spans="1:4" x14ac:dyDescent="0.35">
      <c r="A77" s="36" t="s">
        <v>38</v>
      </c>
      <c r="B77" s="9">
        <f t="shared" si="14"/>
        <v>-12230.810000000056</v>
      </c>
      <c r="C77" s="11">
        <f t="shared" si="15"/>
        <v>-45485.580000000075</v>
      </c>
      <c r="D77" s="41">
        <f t="shared" si="16"/>
        <v>-72.879999999888241</v>
      </c>
    </row>
    <row r="78" spans="1:4" x14ac:dyDescent="0.35">
      <c r="A78" s="36" t="s">
        <v>39</v>
      </c>
      <c r="B78" s="9">
        <f t="shared" si="14"/>
        <v>-4950.4699999999721</v>
      </c>
      <c r="C78" s="11">
        <f t="shared" si="15"/>
        <v>-8005.7900000010268</v>
      </c>
      <c r="D78" s="41">
        <f t="shared" si="16"/>
        <v>-1724.9000000000233</v>
      </c>
    </row>
    <row r="79" spans="1:4" ht="15" thickBot="1" x14ac:dyDescent="0.4">
      <c r="A79" s="37" t="s">
        <v>55</v>
      </c>
      <c r="B79" s="17">
        <f t="shared" si="14"/>
        <v>-184239.79000001028</v>
      </c>
      <c r="C79" s="21">
        <f t="shared" si="15"/>
        <v>-133456.33000001032</v>
      </c>
      <c r="D79" s="45">
        <f t="shared" si="16"/>
        <v>-82077.349999999627</v>
      </c>
    </row>
    <row r="80" spans="1:4" s="87" customFormat="1" ht="15" thickBot="1" x14ac:dyDescent="0.4">
      <c r="A80" s="84"/>
      <c r="B80" s="85"/>
      <c r="C80" s="85"/>
      <c r="D80" s="86"/>
    </row>
    <row r="81" spans="1:4" x14ac:dyDescent="0.35">
      <c r="A81" s="51" t="s">
        <v>107</v>
      </c>
      <c r="B81" s="52"/>
      <c r="C81" s="52"/>
      <c r="D81" s="53"/>
    </row>
    <row r="82" spans="1:4" x14ac:dyDescent="0.35">
      <c r="A82" s="49" t="s">
        <v>0</v>
      </c>
      <c r="B82" s="48" t="s">
        <v>3</v>
      </c>
      <c r="C82" s="48" t="s">
        <v>8</v>
      </c>
      <c r="D82" s="50" t="s">
        <v>13</v>
      </c>
    </row>
    <row r="83" spans="1:4" x14ac:dyDescent="0.35">
      <c r="A83" s="36" t="s">
        <v>24</v>
      </c>
      <c r="B83" s="9" cm="1">
        <f t="array" ref="B83">_xlfn.XLOOKUP($A83,$A$2:$A$52,_xlfn.XLOOKUP(B$82,$B$1:$P$1,$B$2:$P$52,"NOT THERE",0),"Not Found",0)</f>
        <v>-36209.630000000005</v>
      </c>
      <c r="C83" s="11" cm="1">
        <f t="array" ref="C83">_xlfn.XLOOKUP($A83,$A$2:$A$52,_xlfn.XLOOKUP(C$82,$B$1:$P$1,$B$2:$P$52,"NOT THERE",0),"Not Found",0)</f>
        <v>-27292.159999999974</v>
      </c>
      <c r="D83" s="41" cm="1">
        <f t="array" ref="D83">_xlfn.XLOOKUP($A83,$A$2:$A$52,_xlfn.XLOOKUP(D$82,$B$1:$P$1,$B$2:$P$52,"NOT THERE",0),"Not Found",0)</f>
        <v>-9181.0800000000163</v>
      </c>
    </row>
    <row r="84" spans="1:4" x14ac:dyDescent="0.35">
      <c r="A84" s="36" t="s">
        <v>25</v>
      </c>
      <c r="B84" s="9" cm="1">
        <f t="array" ref="B84">_xlfn.XLOOKUP($A84,$A$2:$A$52,_xlfn.XLOOKUP(B$82,$B$1:$P$1,$B$2:$P$52,"NOT THERE",0),"Not Found",0)</f>
        <v>0</v>
      </c>
      <c r="C84" s="11" cm="1">
        <f t="array" ref="C84">_xlfn.XLOOKUP($A84,$A$2:$A$52,_xlfn.XLOOKUP(C$82,$B$1:$P$1,$B$2:$P$52,"NOT THERE",0),"Not Found",0)</f>
        <v>0</v>
      </c>
      <c r="D84" s="41" cm="1">
        <f t="array" ref="D84">_xlfn.XLOOKUP($A84,$A$2:$A$52,_xlfn.XLOOKUP(D$82,$B$1:$P$1,$B$2:$P$52,"NOT THERE",0),"Not Found",0)</f>
        <v>-311228.08999999997</v>
      </c>
    </row>
    <row r="85" spans="1:4" x14ac:dyDescent="0.35">
      <c r="A85" s="36" t="s">
        <v>32</v>
      </c>
      <c r="B85" s="9" cm="1">
        <f t="array" ref="B85">_xlfn.XLOOKUP($A85,$A$2:$A$52,_xlfn.XLOOKUP(B$82,$B$1:$P$1,$B$2:$P$52,"NOT THERE",0),"Not Found",0)</f>
        <v>-149396.10000000987</v>
      </c>
      <c r="C85" s="11" cm="1">
        <f t="array" ref="C85">_xlfn.XLOOKUP($A85,$A$2:$A$52,_xlfn.XLOOKUP(C$82,$B$1:$P$1,$B$2:$P$52,"NOT THERE",0),"Not Found",0)</f>
        <v>-189254.06000000006</v>
      </c>
      <c r="D85" s="41" cm="1">
        <f t="array" ref="D85">_xlfn.XLOOKUP($A85,$A$2:$A$52,_xlfn.XLOOKUP(D$82,$B$1:$P$1,$B$2:$P$52,"NOT THERE",0),"Not Found",0)</f>
        <v>-374962.91000000015</v>
      </c>
    </row>
    <row r="86" spans="1:4" x14ac:dyDescent="0.35">
      <c r="A86" s="36" t="s">
        <v>38</v>
      </c>
      <c r="B86" s="9" cm="1">
        <f t="array" ref="B86">_xlfn.XLOOKUP($A86,$A$2:$A$52,_xlfn.XLOOKUP(B$82,$B$1:$P$1,$B$2:$P$52,"NOT THERE",0),"Not Found",0)</f>
        <v>-12230.810000000056</v>
      </c>
      <c r="C86" s="11" cm="1">
        <f t="array" ref="C86">_xlfn.XLOOKUP($A86,$A$2:$A$52,_xlfn.XLOOKUP(C$82,$B$1:$P$1,$B$2:$P$52,"NOT THERE",0),"Not Found",0)</f>
        <v>-45485.580000000075</v>
      </c>
      <c r="D86" s="41" cm="1">
        <f t="array" ref="D86">_xlfn.XLOOKUP($A86,$A$2:$A$52,_xlfn.XLOOKUP(D$82,$B$1:$P$1,$B$2:$P$52,"NOT THERE",0),"Not Found",0)</f>
        <v>-72.879999999888241</v>
      </c>
    </row>
    <row r="87" spans="1:4" x14ac:dyDescent="0.35">
      <c r="A87" s="36" t="s">
        <v>39</v>
      </c>
      <c r="B87" s="9" cm="1">
        <f t="array" ref="B87">_xlfn.XLOOKUP($A87,$A$2:$A$52,_xlfn.XLOOKUP(B$82,$B$1:$P$1,$B$2:$P$52,"NOT THERE",0),"Not Found",0)</f>
        <v>-4950.4699999999721</v>
      </c>
      <c r="C87" s="11" cm="1">
        <f t="array" ref="C87">_xlfn.XLOOKUP($A87,$A$2:$A$52,_xlfn.XLOOKUP(C$82,$B$1:$P$1,$B$2:$P$52,"NOT THERE",0),"Not Found",0)</f>
        <v>-8005.7900000010268</v>
      </c>
      <c r="D87" s="41" cm="1">
        <f t="array" ref="D87">_xlfn.XLOOKUP($A87,$A$2:$A$52,_xlfn.XLOOKUP(D$82,$B$1:$P$1,$B$2:$P$52,"NOT THERE",0),"Not Found",0)</f>
        <v>-1724.9000000000233</v>
      </c>
    </row>
    <row r="88" spans="1:4" ht="15" thickBot="1" x14ac:dyDescent="0.4">
      <c r="A88" s="37" t="s">
        <v>55</v>
      </c>
      <c r="B88" s="17" cm="1">
        <f t="array" ref="B88">_xlfn.XLOOKUP($A88,$A$2:$A$52,_xlfn.XLOOKUP(B$82,$B$1:$P$1,$B$2:$P$52,"NOT THERE",0),"Not Found",0)</f>
        <v>-184239.79000001028</v>
      </c>
      <c r="C88" s="21" cm="1">
        <f t="array" ref="C88">_xlfn.XLOOKUP($A88,$A$2:$A$52,_xlfn.XLOOKUP(C$82,$B$1:$P$1,$B$2:$P$52,"NOT THERE",0),"Not Found",0)</f>
        <v>-133456.33000001032</v>
      </c>
      <c r="D88" s="45" cm="1">
        <f t="array" ref="D88">_xlfn.XLOOKUP($A88,$A$2:$A$52,_xlfn.XLOOKUP(D$82,$B$1:$P$1,$B$2:$P$52,"NOT THERE",0),"Not Found",0)</f>
        <v>-82077.349999999627</v>
      </c>
    </row>
    <row r="89" spans="1:4" ht="15" thickBot="1" x14ac:dyDescent="0.4"/>
    <row r="90" spans="1:4" x14ac:dyDescent="0.35">
      <c r="A90" s="51" t="s">
        <v>69</v>
      </c>
      <c r="B90" s="52"/>
      <c r="C90" s="52"/>
      <c r="D90" s="53"/>
    </row>
    <row r="91" spans="1:4" x14ac:dyDescent="0.35">
      <c r="A91" s="49" t="s">
        <v>0</v>
      </c>
      <c r="B91" s="48" t="s">
        <v>3</v>
      </c>
      <c r="C91" s="48" t="s">
        <v>8</v>
      </c>
      <c r="D91" s="50" t="s">
        <v>13</v>
      </c>
    </row>
    <row r="92" spans="1:4" x14ac:dyDescent="0.35">
      <c r="A92" s="36" t="s">
        <v>24</v>
      </c>
      <c r="B92" s="9">
        <f>INDEX($A$2:$P$52,MATCH($A92,$A$2:$A$52,0),4)</f>
        <v>-36209.630000000005</v>
      </c>
      <c r="C92" s="11">
        <f>INDEX($A$2:$P$52,MATCH($A92,$A$2:$A$52,0),9)</f>
        <v>-27292.159999999974</v>
      </c>
      <c r="D92" s="41">
        <f>INDEX($A$2:$P$52,MATCH($A92,$A$2:$A$52,0),14)</f>
        <v>-9181.0800000000163</v>
      </c>
    </row>
    <row r="93" spans="1:4" x14ac:dyDescent="0.35">
      <c r="A93" s="36" t="s">
        <v>25</v>
      </c>
      <c r="B93" s="9">
        <f t="shared" ref="B93:B97" si="17">INDEX($A$2:$P$52,MATCH($A93,$A$2:$A$52,0),4)</f>
        <v>0</v>
      </c>
      <c r="C93" s="11">
        <f t="shared" ref="C93:C97" si="18">INDEX($A$2:$P$52,MATCH($A93,$A$2:$A$52,0),9)</f>
        <v>0</v>
      </c>
      <c r="D93" s="41">
        <f t="shared" ref="D93:D97" si="19">INDEX($A$2:$P$52,MATCH($A93,$A$2:$A$52,0),14)</f>
        <v>-311228.08999999997</v>
      </c>
    </row>
    <row r="94" spans="1:4" x14ac:dyDescent="0.35">
      <c r="A94" s="36" t="s">
        <v>32</v>
      </c>
      <c r="B94" s="9">
        <f t="shared" si="17"/>
        <v>-149396.10000000987</v>
      </c>
      <c r="C94" s="11">
        <f t="shared" si="18"/>
        <v>-189254.06000000006</v>
      </c>
      <c r="D94" s="41">
        <f t="shared" si="19"/>
        <v>-374962.91000000015</v>
      </c>
    </row>
    <row r="95" spans="1:4" x14ac:dyDescent="0.35">
      <c r="A95" s="36" t="s">
        <v>38</v>
      </c>
      <c r="B95" s="9">
        <f t="shared" si="17"/>
        <v>-12230.810000000056</v>
      </c>
      <c r="C95" s="11">
        <f t="shared" si="18"/>
        <v>-45485.580000000075</v>
      </c>
      <c r="D95" s="41">
        <f t="shared" si="19"/>
        <v>-72.879999999888241</v>
      </c>
    </row>
    <row r="96" spans="1:4" x14ac:dyDescent="0.35">
      <c r="A96" s="36" t="s">
        <v>39</v>
      </c>
      <c r="B96" s="9">
        <f t="shared" si="17"/>
        <v>-4950.4699999999721</v>
      </c>
      <c r="C96" s="11">
        <f t="shared" si="18"/>
        <v>-8005.7900000010268</v>
      </c>
      <c r="D96" s="41">
        <f t="shared" si="19"/>
        <v>-1724.9000000000233</v>
      </c>
    </row>
    <row r="97" spans="1:4" ht="15" thickBot="1" x14ac:dyDescent="0.4">
      <c r="A97" s="37" t="s">
        <v>55</v>
      </c>
      <c r="B97" s="17">
        <f t="shared" si="17"/>
        <v>-184239.79000001028</v>
      </c>
      <c r="C97" s="21">
        <f t="shared" si="18"/>
        <v>-133456.33000001032</v>
      </c>
      <c r="D97" s="45">
        <f t="shared" si="19"/>
        <v>-82077.349999999627</v>
      </c>
    </row>
    <row r="98" spans="1:4" s="87" customFormat="1" ht="15" thickBot="1" x14ac:dyDescent="0.4">
      <c r="A98" s="88"/>
      <c r="B98" s="88"/>
      <c r="C98" s="88"/>
      <c r="D98" s="88"/>
    </row>
    <row r="99" spans="1:4" x14ac:dyDescent="0.35">
      <c r="A99" s="51" t="s">
        <v>108</v>
      </c>
      <c r="B99" s="52"/>
      <c r="C99" s="52"/>
      <c r="D99" s="53"/>
    </row>
    <row r="100" spans="1:4" x14ac:dyDescent="0.35">
      <c r="A100" s="49" t="s">
        <v>0</v>
      </c>
      <c r="B100" s="48" t="s">
        <v>3</v>
      </c>
      <c r="C100" s="48" t="s">
        <v>8</v>
      </c>
      <c r="D100" s="50" t="s">
        <v>13</v>
      </c>
    </row>
    <row r="101" spans="1:4" x14ac:dyDescent="0.35">
      <c r="A101" s="36" t="s">
        <v>24</v>
      </c>
      <c r="B101" s="9">
        <f>INDEX($A$2:$P$52,MATCH($A101,$A$2:$A$52,0),MATCH(B$91,$A$1:$P$1,0))</f>
        <v>-36209.630000000005</v>
      </c>
      <c r="C101" s="11">
        <f>INDEX($A$2:$P$52,MATCH($A101,$A$2:$A$52,0),MATCH(C$91,$A$1:$P$1,0))</f>
        <v>-27292.159999999974</v>
      </c>
      <c r="D101" s="41">
        <f>INDEX($A$2:$P$52,MATCH($A101,$A$2:$A$52,0),MATCH(D$91,$A$1:$P$1,0))</f>
        <v>-9181.0800000000163</v>
      </c>
    </row>
    <row r="102" spans="1:4" x14ac:dyDescent="0.35">
      <c r="A102" s="36" t="s">
        <v>25</v>
      </c>
      <c r="B102" s="9">
        <f>INDEX($A$2:$P$52,MATCH($A102,$A$2:$A$52,0),MATCH(B$91,$A$1:$P$1,0))</f>
        <v>0</v>
      </c>
      <c r="C102" s="11">
        <f>INDEX($A$2:$P$52,MATCH($A102,$A$2:$A$52,0),MATCH(C$91,$A$1:$P$1,0))</f>
        <v>0</v>
      </c>
      <c r="D102" s="41">
        <f>INDEX($A$2:$P$52,MATCH($A102,$A$2:$A$52,0),MATCH(D$91,$A$1:$P$1,0))</f>
        <v>-311228.08999999997</v>
      </c>
    </row>
    <row r="103" spans="1:4" x14ac:dyDescent="0.35">
      <c r="A103" s="36" t="s">
        <v>32</v>
      </c>
      <c r="B103" s="9">
        <f>INDEX($A$2:$P$52,MATCH($A103,$A$2:$A$52,0),MATCH(B$91,$A$1:$P$1,0))</f>
        <v>-149396.10000000987</v>
      </c>
      <c r="C103" s="11">
        <f>INDEX($A$2:$P$52,MATCH($A103,$A$2:$A$52,0),MATCH(C$91,$A$1:$P$1,0))</f>
        <v>-189254.06000000006</v>
      </c>
      <c r="D103" s="41">
        <f>INDEX($A$2:$P$52,MATCH($A103,$A$2:$A$52,0),MATCH(D$91,$A$1:$P$1,0))</f>
        <v>-374962.91000000015</v>
      </c>
    </row>
    <row r="104" spans="1:4" x14ac:dyDescent="0.35">
      <c r="A104" s="36" t="s">
        <v>38</v>
      </c>
      <c r="B104" s="9">
        <f>INDEX($A$2:$P$52,MATCH($A104,$A$2:$A$52,0),MATCH(B$91,$A$1:$P$1,0))</f>
        <v>-12230.810000000056</v>
      </c>
      <c r="C104" s="11">
        <f>INDEX($A$2:$P$52,MATCH($A104,$A$2:$A$52,0),MATCH(C$91,$A$1:$P$1,0))</f>
        <v>-45485.580000000075</v>
      </c>
      <c r="D104" s="41">
        <f>INDEX($A$2:$P$52,MATCH($A104,$A$2:$A$52,0),MATCH(D$91,$A$1:$P$1,0))</f>
        <v>-72.879999999888241</v>
      </c>
    </row>
    <row r="105" spans="1:4" x14ac:dyDescent="0.35">
      <c r="A105" s="36" t="s">
        <v>39</v>
      </c>
      <c r="B105" s="9">
        <f>INDEX($A$2:$P$52,MATCH($A105,$A$2:$A$52,0),MATCH(B$91,$A$1:$P$1,0))</f>
        <v>-4950.4699999999721</v>
      </c>
      <c r="C105" s="11">
        <f>INDEX($A$2:$P$52,MATCH($A105,$A$2:$A$52,0),MATCH(C$91,$A$1:$P$1,0))</f>
        <v>-8005.7900000010268</v>
      </c>
      <c r="D105" s="41">
        <f>INDEX($A$2:$P$52,MATCH($A105,$A$2:$A$52,0),MATCH(D$91,$A$1:$P$1,0))</f>
        <v>-1724.9000000000233</v>
      </c>
    </row>
    <row r="106" spans="1:4" ht="15" thickBot="1" x14ac:dyDescent="0.4">
      <c r="A106" s="37" t="s">
        <v>55</v>
      </c>
      <c r="B106" s="17">
        <f>INDEX($A$2:$P$52,MATCH($A106,$A$2:$A$52,0),MATCH(B$91,$A$1:$P$1,0))</f>
        <v>-184239.79000001028</v>
      </c>
      <c r="C106" s="21">
        <f>INDEX($A$2:$P$52,MATCH($A106,$A$2:$A$52,0),MATCH(C$91,$A$1:$P$1,0))</f>
        <v>-133456.33000001032</v>
      </c>
      <c r="D106" s="45">
        <f>INDEX($A$2:$P$52,MATCH($A106,$A$2:$A$52,0),MATCH(D$91,$A$1:$P$1,0))</f>
        <v>-82077.349999999627</v>
      </c>
    </row>
    <row r="107" spans="1:4" ht="15" thickBot="1" x14ac:dyDescent="0.4"/>
    <row r="108" spans="1:4" x14ac:dyDescent="0.35">
      <c r="A108" s="57" t="s">
        <v>70</v>
      </c>
      <c r="B108" s="58"/>
      <c r="C108" s="59"/>
    </row>
    <row r="109" spans="1:4" x14ac:dyDescent="0.35">
      <c r="A109" s="49" t="s">
        <v>0</v>
      </c>
      <c r="B109" s="89" t="s">
        <v>23</v>
      </c>
      <c r="C109" s="50"/>
    </row>
    <row r="110" spans="1:4" x14ac:dyDescent="0.35">
      <c r="A110" s="36"/>
      <c r="B110" s="48" t="s">
        <v>71</v>
      </c>
      <c r="C110" s="50" t="s">
        <v>72</v>
      </c>
    </row>
    <row r="111" spans="1:4" x14ac:dyDescent="0.35">
      <c r="A111" s="36" t="s">
        <v>73</v>
      </c>
      <c r="B111" s="54">
        <f>INDEX($A$2:$P$52,MATCH($B$109,$A$2:$A$52,0),MATCH(_xlfn.CONCAT($A111,"_",B$110),$A$1:$P$1,0))</f>
        <v>9349400</v>
      </c>
      <c r="C111" s="55">
        <f>INDEX($A$2:$P$52,MATCH($B$109,$A$2:$A$52,0),MATCH(_xlfn.CONCAT($A111,"_",C$110),$A$1:$P$1,0))</f>
        <v>8952825.2799999993</v>
      </c>
    </row>
    <row r="112" spans="1:4" x14ac:dyDescent="0.35">
      <c r="A112" s="36" t="s">
        <v>74</v>
      </c>
      <c r="B112" s="54">
        <f>INDEX($A$2:$P$52,MATCH($B$109,$A$2:$A$52,0),MATCH(_xlfn.CONCAT($A112,"_",B$110),$A$1:$P$1,0))</f>
        <v>11073700</v>
      </c>
      <c r="C112" s="55">
        <f>INDEX($A$2:$P$52,MATCH($B$109,$A$2:$A$52,0),MATCH(_xlfn.CONCAT($A112,"_",C$110),$A$1:$P$1,0))</f>
        <v>9929059.5199999996</v>
      </c>
    </row>
    <row r="113" spans="1:10" ht="15" thickBot="1" x14ac:dyDescent="0.4">
      <c r="A113" s="37" t="s">
        <v>75</v>
      </c>
      <c r="B113" s="69">
        <f>INDEX($A$2:$P$52,MATCH($B$109,$A$2:$A$52,0),MATCH(_xlfn.CONCAT($A113,"_",B$110),$A$1:$P$1,0))</f>
        <v>10790500</v>
      </c>
      <c r="C113" s="56">
        <f>INDEX($A$2:$P$52,MATCH($B$109,$A$2:$A$52,0),MATCH(_xlfn.CONCAT($A113,"_",C$110),$A$1:$P$1,0))</f>
        <v>9993599.52999999</v>
      </c>
    </row>
    <row r="114" spans="1:10" ht="15" thickBot="1" x14ac:dyDescent="0.4">
      <c r="A114" s="63"/>
      <c r="B114" s="64"/>
      <c r="C114" s="65"/>
    </row>
    <row r="115" spans="1:10" x14ac:dyDescent="0.35">
      <c r="A115" s="57" t="s">
        <v>76</v>
      </c>
      <c r="B115" s="58"/>
      <c r="C115" s="58"/>
      <c r="D115" s="58"/>
      <c r="E115" s="58"/>
      <c r="F115" s="58"/>
      <c r="G115" s="59"/>
    </row>
    <row r="116" spans="1:10" x14ac:dyDescent="0.35">
      <c r="A116" s="61" t="s">
        <v>77</v>
      </c>
      <c r="B116" s="60">
        <v>1</v>
      </c>
      <c r="C116" s="60"/>
      <c r="D116" s="60">
        <v>2</v>
      </c>
      <c r="E116" s="60"/>
      <c r="F116" s="60">
        <v>3</v>
      </c>
      <c r="G116" s="62"/>
    </row>
    <row r="117" spans="1:10" ht="15" thickBot="1" x14ac:dyDescent="0.4">
      <c r="A117" s="73"/>
      <c r="B117" s="74" t="s">
        <v>0</v>
      </c>
      <c r="C117" s="74" t="s">
        <v>78</v>
      </c>
      <c r="D117" s="74" t="s">
        <v>0</v>
      </c>
      <c r="E117" s="74" t="s">
        <v>78</v>
      </c>
      <c r="F117" s="74" t="s">
        <v>0</v>
      </c>
      <c r="G117" s="75" t="s">
        <v>78</v>
      </c>
      <c r="I117" s="76"/>
      <c r="J117" s="76"/>
    </row>
    <row r="118" spans="1:10" x14ac:dyDescent="0.35">
      <c r="A118" s="70" t="s">
        <v>73</v>
      </c>
      <c r="B118" s="71" t="str" cm="1">
        <f t="array" ref="B118">_xlfn.XLOOKUP(B$116,INDEX($A$1:$P$52,,MATCH($A118&amp;"_rank",$A$1:$P$1,0)),$A$1:$A$52,"Not Found",0)</f>
        <v>Clerk and Master - Chancery</v>
      </c>
      <c r="C118" s="72" cm="1">
        <f t="array" ref="C118">_xlfn.XLOOKUP(B$116,INDEX($A$2:$P$52,,MATCH($A118&amp;"_rank",$A$1:$P$1,0)),INDEX($A$2:$P$52,,MATCH($A118&amp;"_diff_pct",$A$1:$P$1,0)),"NOT FOUND",0)</f>
        <v>-0.15235918433091292</v>
      </c>
      <c r="D118" s="71" t="str" cm="1">
        <f t="array" ref="D118">_xlfn.XLOOKUP(D$116,INDEX($A$1:$P$52,,MATCH($A118&amp;"_rank",$A$1:$P$1,0)),$A$1:$A$52,"Not Found",0)</f>
        <v>Circuit Court Clerk</v>
      </c>
      <c r="E118" s="72" cm="1">
        <f t="array" ref="E118">_xlfn.XLOOKUP(D$116,INDEX($A$2:$P$52,,MATCH($A118&amp;"_rank",$A$1:$P$1,0)),INDEX($A$2:$P$52,,MATCH($A118&amp;"_diff_pct",$A$1:$P$1,0)),"NOT FOUND",0)</f>
        <v>-0.11502817362571344</v>
      </c>
      <c r="F118" s="71" t="str" cm="1">
        <f t="array" ref="F118">_xlfn.XLOOKUP(F$116,INDEX($A$1:$P$52,,MATCH($A118&amp;"_rank",$A$1:$P$1,0)),$A$1:$A$52,"Not Found",0)</f>
        <v>Internal Audit</v>
      </c>
      <c r="G118" s="90" cm="1">
        <f t="array" ref="G118">_xlfn.XLOOKUP(F$116,INDEX($A$2:$P$52,,MATCH($A118&amp;"_rank",$A$1:$P$1,0)),INDEX($A$2:$P$52,,MATCH($A118&amp;"_diff_pct",$A$1:$P$1,0)),"NOT FOUND",0)</f>
        <v>-9.5782760864849215E-2</v>
      </c>
      <c r="J118" s="77"/>
    </row>
    <row r="119" spans="1:10" x14ac:dyDescent="0.35">
      <c r="A119" s="36" t="s">
        <v>74</v>
      </c>
      <c r="B119" s="71" t="str" cm="1">
        <f t="array" ref="B119">_xlfn.XLOOKUP(B$116,INDEX($A$1:$P$52,,MATCH($A119&amp;"_rank",$A$1:$P$1,0)),$A$1:$A$52,"Not Found",0)</f>
        <v>Metropolitan Clerk</v>
      </c>
      <c r="C119" s="72" cm="1">
        <f t="array" ref="C119">_xlfn.XLOOKUP(B$116,INDEX($A$2:$P$52,,MATCH($A119&amp;"_rank",$A$1:$P$1,0)),INDEX($A$2:$P$52,,MATCH($A119&amp;"_diff_pct",$A$1:$P$1,0)),"NOT FOUND",0)</f>
        <v>-0.17551246244575608</v>
      </c>
      <c r="D119" s="71" t="str" cm="1">
        <f t="array" ref="D119">_xlfn.XLOOKUP(D$116,INDEX($A$1:$P$52,,MATCH($A119&amp;"_rank",$A$1:$P$1,0)),$A$1:$A$52,"Not Found",0)</f>
        <v>Internal Audit</v>
      </c>
      <c r="E119" s="72" cm="1">
        <f t="array" ref="E119">_xlfn.XLOOKUP(D$116,INDEX($A$2:$P$52,,MATCH($A119&amp;"_rank",$A$1:$P$1,0)),INDEX($A$2:$P$52,,MATCH($A119&amp;"_diff_pct",$A$1:$P$1,0)),"NOT FOUND",0)</f>
        <v>-0.17103239309050916</v>
      </c>
      <c r="F119" s="71" t="str" cm="1">
        <f t="array" ref="F119">_xlfn.XLOOKUP(F$116,INDEX($A$1:$P$52,,MATCH($A119&amp;"_rank",$A$1:$P$1,0)),$A$1:$A$52,"Not Found",0)</f>
        <v>Office of Family Safety</v>
      </c>
      <c r="G119" s="90" cm="1">
        <f t="array" ref="G119">_xlfn.XLOOKUP(F$116,INDEX($A$2:$P$52,,MATCH($A119&amp;"_rank",$A$1:$P$1,0)),INDEX($A$2:$P$52,,MATCH($A119&amp;"_diff_pct",$A$1:$P$1,0)),"NOT FOUND",0)</f>
        <v>-0.13918241656366656</v>
      </c>
      <c r="J119" s="77"/>
    </row>
    <row r="120" spans="1:10" ht="15" thickBot="1" x14ac:dyDescent="0.4">
      <c r="A120" s="37" t="s">
        <v>75</v>
      </c>
      <c r="B120" s="91" t="str" cm="1">
        <f t="array" ref="B120">_xlfn.XLOOKUP(B$116,INDEX($A$1:$P$52,,MATCH($A120&amp;"_rank",$A$1:$P$1,0)),$A$1:$A$52,"Not Found",0)</f>
        <v>Community Oversight Board</v>
      </c>
      <c r="C120" s="92" cm="1">
        <f t="array" ref="C120">_xlfn.XLOOKUP(B$116,INDEX($A$2:$P$52,,MATCH($A120&amp;"_rank",$A$1:$P$1,0)),INDEX($A$2:$P$52,,MATCH($A120&amp;"_diff_pct",$A$1:$P$1,0)),"NOT FOUND",0)</f>
        <v>-0.82994157333333329</v>
      </c>
      <c r="D120" s="91" t="str" cm="1">
        <f t="array" ref="D120">_xlfn.XLOOKUP(D$116,INDEX($A$1:$P$52,,MATCH($A120&amp;"_rank",$A$1:$P$1,0)),$A$1:$A$52,"Not Found",0)</f>
        <v>Clerk and Master - Chancery</v>
      </c>
      <c r="E120" s="92" cm="1">
        <f t="array" ref="E120">_xlfn.XLOOKUP(D$116,INDEX($A$2:$P$52,,MATCH($A120&amp;"_rank",$A$1:$P$1,0)),INDEX($A$2:$P$52,,MATCH($A120&amp;"_diff_pct",$A$1:$P$1,0)),"NOT FOUND",0)</f>
        <v>-0.15295680364719175</v>
      </c>
      <c r="F120" s="91" t="str" cm="1">
        <f t="array" ref="F120">_xlfn.XLOOKUP(F$116,INDEX($A$1:$P$52,,MATCH($A120&amp;"_rank",$A$1:$P$1,0)),$A$1:$A$52,"Not Found",0)</f>
        <v>Election Commission</v>
      </c>
      <c r="G120" s="93" cm="1">
        <f t="array" ref="G120">_xlfn.XLOOKUP(F$116,INDEX($A$2:$P$52,,MATCH($A120&amp;"_rank",$A$1:$P$1,0)),INDEX($A$2:$P$52,,MATCH($A120&amp;"_diff_pct",$A$1:$P$1,0)),"NOT FOUND",0)</f>
        <v>-0.12882667147667154</v>
      </c>
    </row>
    <row r="121" spans="1:10" ht="15" thickBot="1" x14ac:dyDescent="0.4"/>
    <row r="122" spans="1:10" x14ac:dyDescent="0.35">
      <c r="A122" s="57" t="s">
        <v>79</v>
      </c>
      <c r="B122" s="58"/>
      <c r="C122" s="58"/>
      <c r="D122" s="58"/>
      <c r="E122" s="58"/>
      <c r="F122" s="58"/>
      <c r="G122" s="59"/>
    </row>
    <row r="123" spans="1:10" x14ac:dyDescent="0.35">
      <c r="A123" s="61" t="s">
        <v>77</v>
      </c>
      <c r="B123" s="60">
        <v>1</v>
      </c>
      <c r="C123" s="60"/>
      <c r="D123" s="60">
        <v>2</v>
      </c>
      <c r="E123" s="60"/>
      <c r="F123" s="60">
        <v>3</v>
      </c>
      <c r="G123" s="62"/>
    </row>
    <row r="124" spans="1:10" ht="15" thickBot="1" x14ac:dyDescent="0.4">
      <c r="A124" s="73"/>
      <c r="B124" s="74" t="s">
        <v>0</v>
      </c>
      <c r="C124" s="74" t="s">
        <v>78</v>
      </c>
      <c r="D124" s="74" t="s">
        <v>0</v>
      </c>
      <c r="E124" s="74" t="s">
        <v>78</v>
      </c>
      <c r="F124" s="74" t="s">
        <v>0</v>
      </c>
      <c r="G124" s="75" t="s">
        <v>78</v>
      </c>
    </row>
    <row r="125" spans="1:10" x14ac:dyDescent="0.35">
      <c r="A125" s="70" t="s">
        <v>73</v>
      </c>
      <c r="B125" s="71" t="str">
        <f>INDEX($A$1:$A$52,MATCH(B$123,INDEX($A$1:$P$52,,MATCH(_xlfn.CONCAT($A125,"_","rank"),$A$1:$P$1,0)),0))</f>
        <v>Clerk and Master - Chancery</v>
      </c>
      <c r="C125" s="72">
        <f>INDEX($A$1:$P$52,MATCH(B$123,INDEX($A$1:$P$52,,MATCH($A125&amp;"_rank",$A$1:$P$1,0)),0),MATCH($A125&amp;"_diff_pct",$A$1:$P$1,0))</f>
        <v>-0.15235918433091292</v>
      </c>
      <c r="D125" s="71" t="str">
        <f t="shared" ref="D125:G127" si="20">INDEX($A$1:$A$52,MATCH(D$123,INDEX($A$1:$P$52,,MATCH(_xlfn.CONCAT($A125,"_","rank"),$A$1:$P$1,0)),0))</f>
        <v>Circuit Court Clerk</v>
      </c>
      <c r="E125" s="72">
        <f t="shared" ref="E125:G125" si="21">INDEX($A$1:$P$52,MATCH(D$123,INDEX($A$1:$P$52,,MATCH($A125&amp;"_rank",$A$1:$P$1,0)),0),MATCH($A125&amp;"_diff_pct",$A$1:$P$1,0))</f>
        <v>-0.11502817362571344</v>
      </c>
      <c r="F125" s="71" t="str">
        <f t="shared" ref="F125:G127" si="22">INDEX($A$1:$A$52,MATCH(F$123,INDEX($A$1:$P$52,,MATCH(_xlfn.CONCAT($A125,"_","rank"),$A$1:$P$1,0)),0))</f>
        <v>Internal Audit</v>
      </c>
      <c r="G125" s="90">
        <f t="shared" ref="G125:G127" si="23">INDEX($A$1:$P$52,MATCH(F$123,INDEX($A$1:$P$52,,MATCH($A125&amp;"_rank",$A$1:$P$1,0)),0),MATCH($A125&amp;"_diff_pct",$A$1:$P$1,0))</f>
        <v>-9.5782760864849215E-2</v>
      </c>
      <c r="I125" s="3"/>
    </row>
    <row r="126" spans="1:10" x14ac:dyDescent="0.35">
      <c r="A126" s="36" t="s">
        <v>74</v>
      </c>
      <c r="B126" s="71" t="str">
        <f t="shared" ref="B126:B127" si="24">INDEX($A$1:$A$52,MATCH(B$123,INDEX($A$1:$P$52,,MATCH(_xlfn.CONCAT($A126,"_","rank"),$A$1:$P$1,0)),0))</f>
        <v>Metropolitan Clerk</v>
      </c>
      <c r="C126" s="72">
        <f t="shared" ref="C126:C127" si="25">INDEX($A$1:$P$52,MATCH(B$123,INDEX($A$1:$P$52,,MATCH($A126&amp;"_rank",$A$1:$P$1,0)),0),MATCH($A126&amp;"_diff_pct",$A$1:$P$1,0))</f>
        <v>-0.17551246244575608</v>
      </c>
      <c r="D126" s="71" t="str">
        <f t="shared" si="20"/>
        <v>Internal Audit</v>
      </c>
      <c r="E126" s="72">
        <f t="shared" ref="E126" si="26">INDEX($A$1:$P$52,MATCH(D$123,INDEX($A$1:$P$52,,MATCH($A126&amp;"_rank",$A$1:$P$1,0)),0),MATCH($A126&amp;"_diff_pct",$A$1:$P$1,0))</f>
        <v>-0.17103239309050916</v>
      </c>
      <c r="F126" s="71" t="str">
        <f t="shared" si="22"/>
        <v>Office of Family Safety</v>
      </c>
      <c r="G126" s="90">
        <f t="shared" si="23"/>
        <v>-0.13918241656366656</v>
      </c>
      <c r="I126" s="3"/>
    </row>
    <row r="127" spans="1:10" ht="15" thickBot="1" x14ac:dyDescent="0.4">
      <c r="A127" s="37" t="s">
        <v>75</v>
      </c>
      <c r="B127" s="91" t="str">
        <f t="shared" si="24"/>
        <v>Community Oversight Board</v>
      </c>
      <c r="C127" s="92">
        <f t="shared" si="25"/>
        <v>-0.82994157333333329</v>
      </c>
      <c r="D127" s="91" t="str">
        <f t="shared" si="20"/>
        <v>Clerk and Master - Chancery</v>
      </c>
      <c r="E127" s="92">
        <f t="shared" ref="E127" si="27">INDEX($A$1:$P$52,MATCH(D$123,INDEX($A$1:$P$52,,MATCH($A127&amp;"_rank",$A$1:$P$1,0)),0),MATCH($A127&amp;"_diff_pct",$A$1:$P$1,0))</f>
        <v>-0.15295680364719175</v>
      </c>
      <c r="F127" s="91" t="str">
        <f t="shared" si="22"/>
        <v>Election Commission</v>
      </c>
      <c r="G127" s="93">
        <f t="shared" si="23"/>
        <v>-0.12882667147667154</v>
      </c>
      <c r="I127" s="3"/>
    </row>
    <row r="133" spans="2:2" x14ac:dyDescent="0.35">
      <c r="B133" s="83"/>
    </row>
  </sheetData>
  <dataValidations disablePrompts="1" count="2">
    <dataValidation type="list" allowBlank="1" showInputMessage="1" showErrorMessage="1" sqref="A110 B114 B109" xr:uid="{0ECE0BAD-DC74-4E7B-8842-0609702F3664}">
      <formula1>$A$2:$A$52</formula1>
    </dataValidation>
    <dataValidation allowBlank="1" showInputMessage="1" showErrorMessage="1" sqref="B110"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2025-09-21T03:10:24Z</dcterms:modified>
  <cp:category/>
  <cp:contentStatus/>
</cp:coreProperties>
</file>