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3d721cccbda469/Documents/NSS/excel/da16-lookups-exercise-vena3/"/>
    </mc:Choice>
  </mc:AlternateContent>
  <xr:revisionPtr revIDLastSave="357" documentId="8_{19ED61FC-0AAB-4DAC-83F6-00D6AC42053B}" xr6:coauthVersionLast="47" xr6:coauthVersionMax="47" xr10:uidLastSave="{FE25EB00-5B54-4393-A23D-9726DF1DDC45}"/>
  <bookViews>
    <workbookView xWindow="19090" yWindow="-110" windowWidth="19420" windowHeight="103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9" i="1" l="1"/>
  <c r="F100" i="1"/>
  <c r="F98" i="1"/>
  <c r="D99" i="1"/>
  <c r="D100" i="1"/>
  <c r="D98" i="1"/>
  <c r="B98" i="1"/>
  <c r="B99" i="1"/>
  <c r="B100" i="1"/>
  <c r="B85" i="1"/>
  <c r="C85" i="1"/>
  <c r="B86" i="1"/>
  <c r="C86" i="1"/>
  <c r="D84" i="1" s="1"/>
  <c r="C84" i="1"/>
  <c r="D86" i="1"/>
  <c r="D85" i="1"/>
  <c r="B84" i="1"/>
  <c r="F91" i="1" a="1"/>
  <c r="F91" i="1" s="1"/>
  <c r="F92" i="1" a="1"/>
  <c r="F92" i="1" s="1"/>
  <c r="F93" i="1" a="1"/>
  <c r="F93" i="1" s="1"/>
  <c r="D92" i="1" a="1"/>
  <c r="D92" i="1" s="1"/>
  <c r="D93" i="1" a="1"/>
  <c r="D93" i="1" s="1"/>
  <c r="D91" i="1" a="1"/>
  <c r="D91" i="1" s="1"/>
  <c r="B92" i="1" a="1"/>
  <c r="B92" i="1" s="1"/>
  <c r="B91" i="1" a="1"/>
  <c r="B91" i="1" s="1"/>
  <c r="D2" i="1"/>
  <c r="B93" i="1" a="1"/>
  <c r="B93" i="1" s="1"/>
  <c r="F65" i="1"/>
  <c r="B65" i="1" a="1"/>
  <c r="B65" i="1" s="1"/>
  <c r="B66" i="1" a="1"/>
  <c r="B66" i="1" s="1"/>
  <c r="C68" i="1" a="1"/>
  <c r="C68" i="1" s="1"/>
  <c r="D76" i="1"/>
  <c r="D77" i="1"/>
  <c r="D78" i="1"/>
  <c r="D79" i="1"/>
  <c r="B74" i="1"/>
  <c r="D58" i="1"/>
  <c r="D59" i="1"/>
  <c r="D60" i="1"/>
  <c r="D61" i="1"/>
  <c r="C61" i="1"/>
  <c r="B60" i="1"/>
  <c r="B61" i="1"/>
  <c r="O3" i="1"/>
  <c r="O8" i="1"/>
  <c r="O15" i="1"/>
  <c r="O16" i="1"/>
  <c r="O17" i="1"/>
  <c r="O18" i="1"/>
  <c r="O19" i="1"/>
  <c r="O24" i="1"/>
  <c r="O31" i="1"/>
  <c r="O32" i="1"/>
  <c r="O33" i="1"/>
  <c r="O34" i="1"/>
  <c r="O35" i="1"/>
  <c r="O40" i="1"/>
  <c r="O47" i="1"/>
  <c r="O48" i="1"/>
  <c r="O49" i="1"/>
  <c r="O50" i="1"/>
  <c r="O51" i="1"/>
  <c r="N3" i="1"/>
  <c r="N4" i="1"/>
  <c r="O4" i="1" s="1"/>
  <c r="N5" i="1"/>
  <c r="O5" i="1" s="1"/>
  <c r="N6" i="1"/>
  <c r="O6" i="1" s="1"/>
  <c r="N7" i="1"/>
  <c r="O7" i="1" s="1"/>
  <c r="N8" i="1"/>
  <c r="N9" i="1"/>
  <c r="O9" i="1" s="1"/>
  <c r="N10" i="1"/>
  <c r="D65" i="1" s="1" a="1"/>
  <c r="D65" i="1" s="1"/>
  <c r="N11" i="1"/>
  <c r="D66" i="1" s="1" a="1"/>
  <c r="D66" i="1" s="1"/>
  <c r="N12" i="1"/>
  <c r="O12" i="1" s="1"/>
  <c r="N13" i="1"/>
  <c r="O13" i="1" s="1"/>
  <c r="N14" i="1"/>
  <c r="O14" i="1" s="1"/>
  <c r="N15" i="1"/>
  <c r="N16" i="1"/>
  <c r="N17" i="1"/>
  <c r="N18" i="1"/>
  <c r="D67" i="1" s="1" a="1"/>
  <c r="D67" i="1" s="1"/>
  <c r="N19" i="1"/>
  <c r="N20" i="1"/>
  <c r="O20" i="1" s="1"/>
  <c r="N21" i="1"/>
  <c r="O21" i="1" s="1"/>
  <c r="N22" i="1"/>
  <c r="O22" i="1" s="1"/>
  <c r="N23" i="1"/>
  <c r="O23" i="1" s="1"/>
  <c r="N24" i="1"/>
  <c r="D68" i="1" s="1" a="1"/>
  <c r="D68" i="1" s="1"/>
  <c r="N25" i="1"/>
  <c r="D69" i="1" s="1" a="1"/>
  <c r="D69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N32" i="1"/>
  <c r="N33" i="1"/>
  <c r="N34" i="1"/>
  <c r="N35" i="1"/>
  <c r="N36" i="1"/>
  <c r="O36" i="1" s="1"/>
  <c r="N37" i="1"/>
  <c r="O37" i="1" s="1"/>
  <c r="N38" i="1"/>
  <c r="O38" i="1" s="1"/>
  <c r="N39" i="1"/>
  <c r="O39" i="1" s="1"/>
  <c r="N40" i="1"/>
  <c r="N41" i="1"/>
  <c r="D70" i="1" s="1" a="1"/>
  <c r="D70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N48" i="1"/>
  <c r="N49" i="1"/>
  <c r="N50" i="1"/>
  <c r="N51" i="1"/>
  <c r="N52" i="1"/>
  <c r="O52" i="1" s="1"/>
  <c r="N2" i="1"/>
  <c r="O2" i="1" s="1"/>
  <c r="J6" i="1"/>
  <c r="J7" i="1"/>
  <c r="J8" i="1"/>
  <c r="J9" i="1"/>
  <c r="J10" i="1"/>
  <c r="J15" i="1"/>
  <c r="J22" i="1"/>
  <c r="J23" i="1"/>
  <c r="J24" i="1"/>
  <c r="J25" i="1"/>
  <c r="J26" i="1"/>
  <c r="J31" i="1"/>
  <c r="J38" i="1"/>
  <c r="J39" i="1"/>
  <c r="J40" i="1"/>
  <c r="J41" i="1"/>
  <c r="J42" i="1"/>
  <c r="J47" i="1"/>
  <c r="I3" i="1"/>
  <c r="J3" i="1" s="1"/>
  <c r="I4" i="1"/>
  <c r="J4" i="1" s="1"/>
  <c r="I5" i="1"/>
  <c r="J5" i="1" s="1"/>
  <c r="I6" i="1"/>
  <c r="I7" i="1"/>
  <c r="I8" i="1"/>
  <c r="I9" i="1"/>
  <c r="I10" i="1"/>
  <c r="C65" i="1" s="1" a="1"/>
  <c r="C65" i="1" s="1"/>
  <c r="I11" i="1"/>
  <c r="C57" i="1" s="1"/>
  <c r="I12" i="1"/>
  <c r="J12" i="1" s="1"/>
  <c r="I13" i="1"/>
  <c r="J13" i="1" s="1"/>
  <c r="I14" i="1"/>
  <c r="J14" i="1" s="1"/>
  <c r="I15" i="1"/>
  <c r="I16" i="1"/>
  <c r="J16" i="1" s="1"/>
  <c r="I17" i="1"/>
  <c r="J17" i="1" s="1"/>
  <c r="I18" i="1"/>
  <c r="C58" i="1" s="1"/>
  <c r="I19" i="1"/>
  <c r="J19" i="1" s="1"/>
  <c r="I20" i="1"/>
  <c r="J20" i="1" s="1"/>
  <c r="I21" i="1"/>
  <c r="J21" i="1" s="1"/>
  <c r="I22" i="1"/>
  <c r="I23" i="1"/>
  <c r="I24" i="1"/>
  <c r="C77" i="1" s="1"/>
  <c r="I25" i="1"/>
  <c r="C69" i="1" s="1" a="1"/>
  <c r="C69" i="1" s="1"/>
  <c r="I26" i="1"/>
  <c r="I27" i="1"/>
  <c r="J27" i="1" s="1"/>
  <c r="I28" i="1"/>
  <c r="J28" i="1" s="1"/>
  <c r="I29" i="1"/>
  <c r="J29" i="1" s="1"/>
  <c r="I30" i="1"/>
  <c r="J30" i="1" s="1"/>
  <c r="I31" i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I39" i="1"/>
  <c r="I40" i="1"/>
  <c r="I41" i="1"/>
  <c r="C79" i="1" s="1"/>
  <c r="I42" i="1"/>
  <c r="I43" i="1"/>
  <c r="J43" i="1" s="1"/>
  <c r="I44" i="1"/>
  <c r="J44" i="1" s="1"/>
  <c r="I45" i="1"/>
  <c r="J45" i="1" s="1"/>
  <c r="I46" i="1"/>
  <c r="J46" i="1" s="1"/>
  <c r="I47" i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E3" i="1"/>
  <c r="E4" i="1"/>
  <c r="E9" i="1"/>
  <c r="E17" i="1"/>
  <c r="E18" i="1"/>
  <c r="E19" i="1"/>
  <c r="E20" i="1"/>
  <c r="E21" i="1"/>
  <c r="E26" i="1"/>
  <c r="E33" i="1"/>
  <c r="E34" i="1"/>
  <c r="E35" i="1"/>
  <c r="E36" i="1"/>
  <c r="E37" i="1"/>
  <c r="E42" i="1"/>
  <c r="E49" i="1"/>
  <c r="E50" i="1"/>
  <c r="E51" i="1"/>
  <c r="E52" i="1"/>
  <c r="E2" i="1"/>
  <c r="D3" i="1"/>
  <c r="D4" i="1"/>
  <c r="D5" i="1"/>
  <c r="E5" i="1" s="1"/>
  <c r="D6" i="1"/>
  <c r="E6" i="1" s="1"/>
  <c r="D7" i="1"/>
  <c r="E7" i="1" s="1"/>
  <c r="D8" i="1"/>
  <c r="E8" i="1" s="1"/>
  <c r="D9" i="1"/>
  <c r="D10" i="1"/>
  <c r="E10" i="1" s="1"/>
  <c r="D11" i="1"/>
  <c r="B75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D18" i="1"/>
  <c r="B76" i="1" s="1"/>
  <c r="D19" i="1"/>
  <c r="D20" i="1"/>
  <c r="D21" i="1"/>
  <c r="D22" i="1"/>
  <c r="E22" i="1" s="1"/>
  <c r="D23" i="1"/>
  <c r="E23" i="1" s="1"/>
  <c r="D24" i="1"/>
  <c r="E24" i="1" s="1"/>
  <c r="D25" i="1"/>
  <c r="E25" i="1" s="1"/>
  <c r="D26" i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D34" i="1"/>
  <c r="D35" i="1"/>
  <c r="D36" i="1"/>
  <c r="D37" i="1"/>
  <c r="D38" i="1"/>
  <c r="E38" i="1" s="1"/>
  <c r="D39" i="1"/>
  <c r="E39" i="1" s="1"/>
  <c r="D40" i="1"/>
  <c r="E40" i="1" s="1"/>
  <c r="D41" i="1"/>
  <c r="B70" i="1" s="1" a="1"/>
  <c r="B70" i="1" s="1"/>
  <c r="D42" i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D50" i="1"/>
  <c r="D51" i="1"/>
  <c r="D52" i="1"/>
  <c r="K41" i="1" l="1"/>
  <c r="K4" i="1"/>
  <c r="K50" i="1"/>
  <c r="K6" i="1"/>
  <c r="P38" i="1"/>
  <c r="P21" i="1"/>
  <c r="K34" i="1"/>
  <c r="K45" i="1"/>
  <c r="K13" i="1"/>
  <c r="K43" i="1"/>
  <c r="K27" i="1"/>
  <c r="P49" i="1"/>
  <c r="C76" i="1"/>
  <c r="B69" i="1" a="1"/>
  <c r="B69" i="1" s="1"/>
  <c r="C75" i="1"/>
  <c r="D57" i="1"/>
  <c r="B68" i="1" a="1"/>
  <c r="B68" i="1" s="1"/>
  <c r="B59" i="1"/>
  <c r="D74" i="1"/>
  <c r="D75" i="1"/>
  <c r="C67" i="1" a="1"/>
  <c r="C67" i="1" s="1"/>
  <c r="B58" i="1"/>
  <c r="C74" i="1"/>
  <c r="B56" i="1"/>
  <c r="B67" i="1" a="1"/>
  <c r="B67" i="1" s="1"/>
  <c r="J18" i="1"/>
  <c r="K18" i="1" s="1"/>
  <c r="O11" i="1"/>
  <c r="P11" i="1" s="1"/>
  <c r="B57" i="1"/>
  <c r="B79" i="1"/>
  <c r="E11" i="1"/>
  <c r="O10" i="1"/>
  <c r="P36" i="1" s="1"/>
  <c r="D56" i="1"/>
  <c r="B78" i="1"/>
  <c r="C66" i="1" a="1"/>
  <c r="C66" i="1" s="1"/>
  <c r="O41" i="1"/>
  <c r="O25" i="1"/>
  <c r="C56" i="1"/>
  <c r="B77" i="1"/>
  <c r="E41" i="1"/>
  <c r="F48" i="1" s="1"/>
  <c r="C60" i="1"/>
  <c r="C70" i="1" a="1"/>
  <c r="C70" i="1" s="1"/>
  <c r="C59" i="1"/>
  <c r="C78" i="1"/>
  <c r="J11" i="1"/>
  <c r="K9" i="1" s="1"/>
  <c r="F31" i="1"/>
  <c r="F47" i="1"/>
  <c r="F16" i="1"/>
  <c r="F32" i="1"/>
  <c r="F20" i="1"/>
  <c r="F36" i="1"/>
  <c r="F52" i="1"/>
  <c r="F43" i="1"/>
  <c r="F40" i="1"/>
  <c r="F2" i="1"/>
  <c r="F9" i="1"/>
  <c r="F25" i="1"/>
  <c r="P9" i="1" l="1"/>
  <c r="P43" i="1"/>
  <c r="K20" i="1"/>
  <c r="P45" i="1"/>
  <c r="K15" i="1"/>
  <c r="K40" i="1"/>
  <c r="P16" i="1"/>
  <c r="P50" i="1"/>
  <c r="P24" i="1"/>
  <c r="P33" i="1"/>
  <c r="P28" i="1"/>
  <c r="K36" i="1"/>
  <c r="K49" i="1"/>
  <c r="K39" i="1"/>
  <c r="P34" i="1"/>
  <c r="P7" i="1"/>
  <c r="P26" i="1"/>
  <c r="P12" i="1"/>
  <c r="K23" i="1"/>
  <c r="K14" i="1"/>
  <c r="P18" i="1"/>
  <c r="P23" i="1"/>
  <c r="P42" i="1"/>
  <c r="P44" i="1"/>
  <c r="P8" i="1"/>
  <c r="K30" i="1"/>
  <c r="P51" i="1"/>
  <c r="P39" i="1"/>
  <c r="K5" i="1"/>
  <c r="K22" i="1"/>
  <c r="F15" i="1"/>
  <c r="F19" i="1"/>
  <c r="F3" i="1"/>
  <c r="F45" i="1"/>
  <c r="P41" i="1"/>
  <c r="K31" i="1"/>
  <c r="K46" i="1"/>
  <c r="P35" i="1"/>
  <c r="K7" i="1"/>
  <c r="K21" i="1"/>
  <c r="P47" i="1"/>
  <c r="P27" i="1"/>
  <c r="F46" i="1"/>
  <c r="K12" i="1"/>
  <c r="P20" i="1"/>
  <c r="P19" i="1"/>
  <c r="K47" i="1"/>
  <c r="K37" i="1"/>
  <c r="P14" i="1"/>
  <c r="P25" i="1"/>
  <c r="F34" i="1"/>
  <c r="F13" i="1"/>
  <c r="K28" i="1"/>
  <c r="P17" i="1"/>
  <c r="K16" i="1"/>
  <c r="P31" i="1"/>
  <c r="K26" i="1"/>
  <c r="P30" i="1"/>
  <c r="P37" i="1"/>
  <c r="P2" i="1"/>
  <c r="F24" i="1"/>
  <c r="F11" i="1"/>
  <c r="F23" i="1"/>
  <c r="F22" i="1"/>
  <c r="F44" i="1"/>
  <c r="K44" i="1"/>
  <c r="P4" i="1"/>
  <c r="K32" i="1"/>
  <c r="K8" i="1"/>
  <c r="K25" i="1"/>
  <c r="P46" i="1"/>
  <c r="P32" i="1"/>
  <c r="F51" i="1"/>
  <c r="F14" i="1"/>
  <c r="F38" i="1"/>
  <c r="F28" i="1"/>
  <c r="K33" i="1"/>
  <c r="K48" i="1"/>
  <c r="K3" i="1"/>
  <c r="K10" i="1"/>
  <c r="K24" i="1"/>
  <c r="F4" i="1"/>
  <c r="F35" i="1"/>
  <c r="F7" i="1"/>
  <c r="F42" i="1"/>
  <c r="F6" i="1"/>
  <c r="F33" i="1"/>
  <c r="F12" i="1"/>
  <c r="P10" i="1"/>
  <c r="P29" i="1"/>
  <c r="P52" i="1"/>
  <c r="P40" i="1"/>
  <c r="K19" i="1"/>
  <c r="P48" i="1"/>
  <c r="P3" i="1"/>
  <c r="F30" i="1"/>
  <c r="F29" i="1"/>
  <c r="F26" i="1"/>
  <c r="F10" i="1"/>
  <c r="F27" i="1"/>
  <c r="F17" i="1"/>
  <c r="K11" i="1"/>
  <c r="P15" i="1"/>
  <c r="K17" i="1"/>
  <c r="P6" i="1"/>
  <c r="K35" i="1"/>
  <c r="K2" i="1"/>
  <c r="K52" i="1"/>
  <c r="K29" i="1"/>
  <c r="F8" i="1"/>
  <c r="F39" i="1"/>
  <c r="F50" i="1"/>
  <c r="F18" i="1"/>
  <c r="F49" i="1"/>
  <c r="F37" i="1"/>
  <c r="F21" i="1"/>
  <c r="F41" i="1"/>
  <c r="F5" i="1"/>
  <c r="K38" i="1"/>
  <c r="P5" i="1"/>
  <c r="P22" i="1"/>
  <c r="K51" i="1"/>
  <c r="K42" i="1"/>
  <c r="P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<sst xmlns="http://schemas.openxmlformats.org/spreadsheetml/2006/main" count="150" uniqueCount="90">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</sst>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_);_([$$-409]* \(#,##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 applyAlignment="1">
      <alignment horizontal="center"/>
    </xf>
    <xf numFmtId="0" fontId="0" fillId="34" borderId="0" xfId="0" applyFill="1"/>
    <xf numFmtId="10" fontId="0" fillId="35" borderId="0" xfId="0" applyNumberFormat="1" applyFill="1"/>
    <xf numFmtId="0" fontId="0" fillId="36" borderId="0" xfId="0" applyFill="1"/>
    <xf numFmtId="0" fontId="0" fillId="37" borderId="0" xfId="0" applyFill="1"/>
    <xf numFmtId="0" fontId="9" fillId="5" borderId="4" xfId="9"/>
    <xf numFmtId="0" fontId="0" fillId="8" borderId="8" xfId="15" applyFont="1"/>
    <xf numFmtId="0" fontId="9" fillId="36" borderId="4" xfId="9" applyFill="1"/>
    <xf numFmtId="165" fontId="0" fillId="8" borderId="8" xfId="15" applyNumberFormat="1" applyFont="1"/>
    <xf numFmtId="0" fontId="16" fillId="33" borderId="0" xfId="0" applyFont="1" applyFill="1"/>
    <xf numFmtId="0" fontId="16" fillId="38" borderId="0" xfId="0" applyFont="1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Budget and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Agricultural Extension</c:v>
                </c:pt>
                <c:pt idx="1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#,##0_);_([$$-409]* \(#,##0\);_([$$-409]* "-"??_);_(@_)</c:formatCode>
                <c:ptCount val="3"/>
                <c:pt idx="0">
                  <c:v>328800</c:v>
                </c:pt>
                <c:pt idx="1">
                  <c:v>334800</c:v>
                </c:pt>
                <c:pt idx="2">
                  <c:v>322700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6-4A3E-B749-E71F144FCF15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Agricultural Extension</c:v>
                </c:pt>
                <c:pt idx="1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#,##0_);_([$$-409]* \(#,##0\);_([$$-409]* "-"??_);_(@_)</c:formatCode>
                <c:ptCount val="3"/>
                <c:pt idx="0">
                  <c:v>321214.59000000003</c:v>
                </c:pt>
                <c:pt idx="1">
                  <c:v>312433.70999999897</c:v>
                </c:pt>
                <c:pt idx="2">
                  <c:v>322263.03999999998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16-4A3E-B749-E71F144FC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663072"/>
        <c:axId val="1771656832"/>
      </c:barChart>
      <c:catAx>
        <c:axId val="177166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56832"/>
        <c:crosses val="autoZero"/>
        <c:auto val="1"/>
        <c:lblAlgn val="ctr"/>
        <c:lblOffset val="100"/>
        <c:noMultiLvlLbl val="0"/>
      </c:catAx>
      <c:valAx>
        <c:axId val="177165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6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74</xdr:row>
      <xdr:rowOff>110490</xdr:rowOff>
    </xdr:from>
    <xdr:to>
      <xdr:col>8</xdr:col>
      <xdr:colOff>161290</xdr:colOff>
      <xdr:row>87</xdr:row>
      <xdr:rowOff>180340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D28C7-0EEC-7A21-5C0E-4C5799485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G74" sqref="G74"/>
    </sheetView>
  </sheetViews>
  <sheetFormatPr defaultRowHeight="14.4" x14ac:dyDescent="0.3"/>
  <cols>
    <col min="1" max="1" width="32.33203125" bestFit="1" customWidth="1"/>
    <col min="2" max="2" width="24.44140625" customWidth="1"/>
    <col min="3" max="3" width="17.5546875" customWidth="1"/>
    <col min="4" max="4" width="25.109375" customWidth="1"/>
    <col min="5" max="5" width="15.88671875" customWidth="1"/>
    <col min="6" max="6" width="22.109375" customWidth="1"/>
    <col min="7" max="7" width="15.5546875" customWidth="1"/>
    <col min="8" max="8" width="13.77734375" customWidth="1"/>
    <col min="9" max="12" width="15.88671875" customWidth="1"/>
    <col min="13" max="13" width="15.44140625" customWidth="1"/>
    <col min="14" max="14" width="15.33203125" customWidth="1"/>
    <col min="15" max="15" width="12.5546875" customWidth="1"/>
    <col min="16" max="17" width="13.33203125" bestFit="1" customWidth="1"/>
  </cols>
  <sheetData>
    <row r="1" spans="1:1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x14ac:dyDescent="0.3">
      <c r="A2" t="s">
        <v>16</v>
      </c>
      <c r="B2">
        <v>356640100</v>
      </c>
      <c r="C2">
        <v>341243679.13</v>
      </c>
      <c r="D2" s="7">
        <f>C2-B2</f>
        <v>-15396420.870000005</v>
      </c>
      <c r="E2" s="8">
        <f>IFERROR(D2/B2, 0)</f>
        <v>-4.3170750765267295E-2</v>
      </c>
      <c r="F2" s="9">
        <f>_xlfn.RANK.EQ(E2, $E$2:$E$52, 1)</f>
        <v>14</v>
      </c>
      <c r="G2">
        <v>382685200</v>
      </c>
      <c r="H2">
        <v>346340810.81999999</v>
      </c>
      <c r="I2" s="7">
        <f>H2-G2</f>
        <v>-36344389.180000007</v>
      </c>
      <c r="J2" s="8">
        <f>IFERROR(I2/G2, 0)</f>
        <v>-9.4972027086493035E-2</v>
      </c>
      <c r="K2" s="9">
        <f>_xlfn.RANK.EQ(J2, $J$2:$J$52, 1)</f>
        <v>10</v>
      </c>
      <c r="L2">
        <v>376548600</v>
      </c>
      <c r="M2">
        <v>355279492.22999901</v>
      </c>
      <c r="N2" s="7">
        <f>M2-L2</f>
        <v>-21269107.770000994</v>
      </c>
      <c r="O2" s="8">
        <f>IFERROR(N2/L2, 0)</f>
        <v>-5.6484362894991494E-2</v>
      </c>
      <c r="P2" s="9">
        <f>_xlfn.RANK.EQ(O2, $O$2:$O$52, 1)</f>
        <v>14</v>
      </c>
    </row>
    <row r="3" spans="1:16" x14ac:dyDescent="0.3">
      <c r="A3" t="s">
        <v>17</v>
      </c>
      <c r="B3">
        <v>328800</v>
      </c>
      <c r="C3">
        <v>321214.59000000003</v>
      </c>
      <c r="D3" s="7">
        <f t="shared" ref="D3:D52" si="0">C3-B3</f>
        <v>-7585.4099999999744</v>
      </c>
      <c r="E3" s="8">
        <f t="shared" ref="E3:E52" si="1">IFERROR(D3/B3, 0)</f>
        <v>-2.3069981751824741E-2</v>
      </c>
      <c r="F3" s="9">
        <f t="shared" ref="F3:F52" si="2">_xlfn.RANK.EQ(E3, $E$2:$E$52, 1)</f>
        <v>22</v>
      </c>
      <c r="G3">
        <v>334800</v>
      </c>
      <c r="H3">
        <v>312433.70999999897</v>
      </c>
      <c r="I3" s="7">
        <f t="shared" ref="I3:I52" si="3">H3-G3</f>
        <v>-22366.290000001027</v>
      </c>
      <c r="J3" s="8">
        <f t="shared" ref="J3:J52" si="4">IFERROR(I3/G3, 0)</f>
        <v>-6.6804928315415249E-2</v>
      </c>
      <c r="K3" s="9">
        <f t="shared" ref="K3:K52" si="5">_xlfn.RANK.EQ(J3, $J$2:$J$52, 1)</f>
        <v>14</v>
      </c>
      <c r="L3">
        <v>322700</v>
      </c>
      <c r="M3">
        <v>322263.03999999998</v>
      </c>
      <c r="N3" s="7">
        <f t="shared" ref="N3:N52" si="6">M3-L3</f>
        <v>-436.96000000002095</v>
      </c>
      <c r="O3" s="8">
        <f t="shared" ref="O3:O52" si="7">IFERROR(N3/L3, 0)</f>
        <v>-1.3540749922529313E-3</v>
      </c>
      <c r="P3" s="9">
        <f t="shared" ref="P3:P52" si="8">_xlfn.RANK.EQ(O3, $O$2:$O$52, 1)</f>
        <v>37</v>
      </c>
    </row>
    <row r="4" spans="1:16" x14ac:dyDescent="0.3">
      <c r="A4" t="s">
        <v>18</v>
      </c>
      <c r="B4">
        <v>3130600</v>
      </c>
      <c r="C4">
        <v>3115157.5599999898</v>
      </c>
      <c r="D4" s="7">
        <f t="shared" si="0"/>
        <v>-15442.440000010189</v>
      </c>
      <c r="E4" s="8">
        <f t="shared" si="1"/>
        <v>-4.9327413275443007E-3</v>
      </c>
      <c r="F4" s="9">
        <f t="shared" si="2"/>
        <v>42</v>
      </c>
      <c r="G4">
        <v>3652300</v>
      </c>
      <c r="H4">
        <v>3589693.2099999902</v>
      </c>
      <c r="I4" s="7">
        <f t="shared" si="3"/>
        <v>-62606.790000009816</v>
      </c>
      <c r="J4" s="8">
        <f t="shared" si="4"/>
        <v>-1.7141743558856015E-2</v>
      </c>
      <c r="K4" s="9">
        <f t="shared" si="5"/>
        <v>36</v>
      </c>
      <c r="L4">
        <v>3662400</v>
      </c>
      <c r="M4">
        <v>3564983.04999999</v>
      </c>
      <c r="N4" s="7">
        <f t="shared" si="6"/>
        <v>-97416.950000009965</v>
      </c>
      <c r="O4" s="8">
        <f t="shared" si="7"/>
        <v>-2.6599210899959033E-2</v>
      </c>
      <c r="P4" s="9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 s="7">
        <f t="shared" si="0"/>
        <v>-723147.33000000007</v>
      </c>
      <c r="E5" s="8">
        <f t="shared" si="1"/>
        <v>-9.4273968477453174E-2</v>
      </c>
      <c r="F5" s="9">
        <f t="shared" si="2"/>
        <v>4</v>
      </c>
      <c r="G5">
        <v>7968300</v>
      </c>
      <c r="H5">
        <v>7020609.3200000003</v>
      </c>
      <c r="I5" s="7">
        <f t="shared" si="3"/>
        <v>-947690.6799999997</v>
      </c>
      <c r="J5" s="8">
        <f t="shared" si="4"/>
        <v>-0.118932605449092</v>
      </c>
      <c r="K5" s="9">
        <f t="shared" si="5"/>
        <v>5</v>
      </c>
      <c r="L5">
        <v>7759600</v>
      </c>
      <c r="M5">
        <v>7497322.9100000001</v>
      </c>
      <c r="N5" s="7">
        <f t="shared" si="6"/>
        <v>-262277.08999999985</v>
      </c>
      <c r="O5" s="8">
        <f t="shared" si="7"/>
        <v>-3.3800336357544182E-2</v>
      </c>
      <c r="P5" s="9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 s="7">
        <f t="shared" si="0"/>
        <v>-23391.479999999981</v>
      </c>
      <c r="E6" s="8">
        <f t="shared" si="1"/>
        <v>-5.7149963352064452E-2</v>
      </c>
      <c r="F6" s="9">
        <f t="shared" si="2"/>
        <v>11</v>
      </c>
      <c r="G6">
        <v>428500</v>
      </c>
      <c r="H6">
        <v>427758.64</v>
      </c>
      <c r="I6" s="7">
        <f t="shared" si="3"/>
        <v>-741.35999999998603</v>
      </c>
      <c r="J6" s="8">
        <f t="shared" si="4"/>
        <v>-1.7301283547257551E-3</v>
      </c>
      <c r="K6" s="9">
        <f t="shared" si="5"/>
        <v>44</v>
      </c>
      <c r="L6">
        <v>445200</v>
      </c>
      <c r="M6">
        <v>445114.28999999899</v>
      </c>
      <c r="N6" s="7">
        <f t="shared" si="6"/>
        <v>-85.710000001010485</v>
      </c>
      <c r="O6" s="8">
        <f t="shared" si="7"/>
        <v>-1.925202156356929E-4</v>
      </c>
      <c r="P6" s="9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 s="7">
        <f t="shared" si="0"/>
        <v>-382928.79000000004</v>
      </c>
      <c r="E7" s="8">
        <f t="shared" si="1"/>
        <v>-0.11502817362571344</v>
      </c>
      <c r="F7" s="9">
        <f t="shared" si="2"/>
        <v>2</v>
      </c>
      <c r="G7">
        <v>3390900</v>
      </c>
      <c r="H7">
        <v>3051483.41</v>
      </c>
      <c r="I7" s="7">
        <f t="shared" si="3"/>
        <v>-339416.58999999985</v>
      </c>
      <c r="J7" s="8">
        <f t="shared" si="4"/>
        <v>-0.10009631366303927</v>
      </c>
      <c r="K7" s="9">
        <f t="shared" si="5"/>
        <v>8</v>
      </c>
      <c r="L7">
        <v>3345200</v>
      </c>
      <c r="M7">
        <v>2946440.08</v>
      </c>
      <c r="N7" s="7">
        <f t="shared" si="6"/>
        <v>-398759.91999999993</v>
      </c>
      <c r="O7" s="8">
        <f t="shared" si="7"/>
        <v>-0.11920361114432618</v>
      </c>
      <c r="P7" s="9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 s="7">
        <f t="shared" si="0"/>
        <v>-236476.69000000996</v>
      </c>
      <c r="E8" s="8">
        <f t="shared" si="1"/>
        <v>-0.15235918433091292</v>
      </c>
      <c r="F8" s="9">
        <f t="shared" si="2"/>
        <v>1</v>
      </c>
      <c r="G8">
        <v>1590700</v>
      </c>
      <c r="H8">
        <v>1383905.98999999</v>
      </c>
      <c r="I8" s="7">
        <f t="shared" si="3"/>
        <v>-206794.01000001002</v>
      </c>
      <c r="J8" s="8">
        <f t="shared" si="4"/>
        <v>-0.13000189224870184</v>
      </c>
      <c r="K8" s="9">
        <f t="shared" si="5"/>
        <v>4</v>
      </c>
      <c r="L8">
        <v>1579300</v>
      </c>
      <c r="M8">
        <v>1337735.3199999901</v>
      </c>
      <c r="N8" s="7">
        <f t="shared" si="6"/>
        <v>-241564.68000000995</v>
      </c>
      <c r="O8" s="8">
        <f t="shared" si="7"/>
        <v>-0.15295680364719175</v>
      </c>
      <c r="P8" s="9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 s="7">
        <f t="shared" si="0"/>
        <v>-396574.72000000067</v>
      </c>
      <c r="E9" s="8">
        <f t="shared" si="1"/>
        <v>-4.2417130511048909E-2</v>
      </c>
      <c r="F9" s="9">
        <f t="shared" si="2"/>
        <v>16</v>
      </c>
      <c r="G9">
        <v>11073700</v>
      </c>
      <c r="H9">
        <v>9929059.5199999996</v>
      </c>
      <c r="I9" s="7">
        <f t="shared" si="3"/>
        <v>-1144640.4800000004</v>
      </c>
      <c r="J9" s="8">
        <f t="shared" si="4"/>
        <v>-0.10336567542917005</v>
      </c>
      <c r="K9" s="9">
        <f t="shared" si="5"/>
        <v>7</v>
      </c>
      <c r="L9">
        <v>10790500</v>
      </c>
      <c r="M9">
        <v>9993599.52999999</v>
      </c>
      <c r="N9" s="7">
        <f t="shared" si="6"/>
        <v>-796900.47000000998</v>
      </c>
      <c r="O9" s="8">
        <f t="shared" si="7"/>
        <v>-7.3852043000788653E-2</v>
      </c>
      <c r="P9" s="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 s="7">
        <f t="shared" si="0"/>
        <v>-36209.630000000005</v>
      </c>
      <c r="E10" s="8">
        <f t="shared" si="1"/>
        <v>-8.1681998646514792E-2</v>
      </c>
      <c r="F10" s="9">
        <f t="shared" si="2"/>
        <v>6</v>
      </c>
      <c r="G10">
        <v>495200</v>
      </c>
      <c r="H10">
        <v>467907.84000000003</v>
      </c>
      <c r="I10" s="7">
        <f t="shared" si="3"/>
        <v>-27292.159999999974</v>
      </c>
      <c r="J10" s="8">
        <f t="shared" si="4"/>
        <v>-5.5113408723747932E-2</v>
      </c>
      <c r="K10" s="9">
        <f t="shared" si="5"/>
        <v>17</v>
      </c>
      <c r="L10">
        <v>487500</v>
      </c>
      <c r="M10">
        <v>478318.92</v>
      </c>
      <c r="N10" s="7">
        <f t="shared" si="6"/>
        <v>-9181.0800000000163</v>
      </c>
      <c r="O10" s="8">
        <f t="shared" si="7"/>
        <v>-1.883298461538465E-2</v>
      </c>
      <c r="P10" s="9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 s="7">
        <f t="shared" si="0"/>
        <v>0</v>
      </c>
      <c r="E11" s="8">
        <f t="shared" si="1"/>
        <v>0</v>
      </c>
      <c r="F11" s="9">
        <f t="shared" si="2"/>
        <v>47</v>
      </c>
      <c r="G11">
        <v>0</v>
      </c>
      <c r="H11">
        <v>0</v>
      </c>
      <c r="I11" s="7">
        <f t="shared" si="3"/>
        <v>0</v>
      </c>
      <c r="J11" s="8">
        <f t="shared" si="4"/>
        <v>0</v>
      </c>
      <c r="K11" s="9">
        <f t="shared" si="5"/>
        <v>48</v>
      </c>
      <c r="L11">
        <v>375000</v>
      </c>
      <c r="M11">
        <v>63771.91</v>
      </c>
      <c r="N11" s="7">
        <f t="shared" si="6"/>
        <v>-311228.08999999997</v>
      </c>
      <c r="O11" s="8">
        <f t="shared" si="7"/>
        <v>-0.82994157333333329</v>
      </c>
      <c r="P11" s="9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 s="7">
        <f t="shared" si="0"/>
        <v>-214304.66999999993</v>
      </c>
      <c r="E12" s="8">
        <f t="shared" si="1"/>
        <v>-5.0060657805601608E-2</v>
      </c>
      <c r="F12" s="9">
        <f t="shared" si="2"/>
        <v>13</v>
      </c>
      <c r="G12">
        <v>4700400</v>
      </c>
      <c r="H12">
        <v>4205555.5999999996</v>
      </c>
      <c r="I12" s="7">
        <f t="shared" si="3"/>
        <v>-494844.40000000037</v>
      </c>
      <c r="J12" s="8">
        <f t="shared" si="4"/>
        <v>-0.10527708280146378</v>
      </c>
      <c r="K12" s="9">
        <f t="shared" si="5"/>
        <v>6</v>
      </c>
      <c r="L12">
        <v>4677800</v>
      </c>
      <c r="M12">
        <v>4371713.1399999997</v>
      </c>
      <c r="N12" s="7">
        <f t="shared" si="6"/>
        <v>-306086.86000000034</v>
      </c>
      <c r="O12" s="8">
        <f t="shared" si="7"/>
        <v>-6.5433934755654441E-2</v>
      </c>
      <c r="P12" s="9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 s="7">
        <f t="shared" si="0"/>
        <v>-75511.669999999925</v>
      </c>
      <c r="E13" s="8">
        <f t="shared" si="1"/>
        <v>-1.2912833886247806E-2</v>
      </c>
      <c r="F13" s="9">
        <f t="shared" si="2"/>
        <v>33</v>
      </c>
      <c r="G13">
        <v>6223700</v>
      </c>
      <c r="H13">
        <v>5909077.9399999902</v>
      </c>
      <c r="I13" s="7">
        <f t="shared" si="3"/>
        <v>-314622.06000000983</v>
      </c>
      <c r="J13" s="8">
        <f t="shared" si="4"/>
        <v>-5.0552253482656594E-2</v>
      </c>
      <c r="K13" s="9">
        <f t="shared" si="5"/>
        <v>18</v>
      </c>
      <c r="L13">
        <v>6207300</v>
      </c>
      <c r="M13">
        <v>6056976.6699999999</v>
      </c>
      <c r="N13" s="7">
        <f t="shared" si="6"/>
        <v>-150323.33000000007</v>
      </c>
      <c r="O13" s="8">
        <f t="shared" si="7"/>
        <v>-2.4217184605222895E-2</v>
      </c>
      <c r="P13" s="9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 s="7">
        <f t="shared" si="0"/>
        <v>-6982.6300000000047</v>
      </c>
      <c r="E14" s="8">
        <f t="shared" si="1"/>
        <v>-1.3637949218750009E-2</v>
      </c>
      <c r="F14" s="9">
        <f t="shared" si="2"/>
        <v>30</v>
      </c>
      <c r="G14">
        <v>530500</v>
      </c>
      <c r="H14">
        <v>524402.98</v>
      </c>
      <c r="I14" s="7">
        <f t="shared" si="3"/>
        <v>-6097.0200000000186</v>
      </c>
      <c r="J14" s="8">
        <f t="shared" si="4"/>
        <v>-1.1492968897266765E-2</v>
      </c>
      <c r="K14" s="9">
        <f t="shared" si="5"/>
        <v>40</v>
      </c>
      <c r="L14">
        <v>526200</v>
      </c>
      <c r="M14">
        <v>504989.88</v>
      </c>
      <c r="N14" s="7">
        <f t="shared" si="6"/>
        <v>-21210.119999999995</v>
      </c>
      <c r="O14" s="8">
        <f t="shared" si="7"/>
        <v>-4.0308095781071827E-2</v>
      </c>
      <c r="P14" s="9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 s="7">
        <f t="shared" si="0"/>
        <v>496819.90000000596</v>
      </c>
      <c r="E15" s="8">
        <f t="shared" si="1"/>
        <v>3.1837408866824991E-3</v>
      </c>
      <c r="F15" s="9">
        <f t="shared" si="2"/>
        <v>51</v>
      </c>
      <c r="G15">
        <v>184167800</v>
      </c>
      <c r="H15">
        <v>175966389.24999899</v>
      </c>
      <c r="I15" s="7">
        <f t="shared" si="3"/>
        <v>-8201410.7500010133</v>
      </c>
      <c r="J15" s="8">
        <f t="shared" si="4"/>
        <v>-4.4532273014072019E-2</v>
      </c>
      <c r="K15" s="9">
        <f t="shared" si="5"/>
        <v>24</v>
      </c>
      <c r="L15">
        <v>188953500</v>
      </c>
      <c r="M15">
        <v>184450910.84999901</v>
      </c>
      <c r="N15" s="7">
        <f t="shared" si="6"/>
        <v>-4502589.1500009894</v>
      </c>
      <c r="O15" s="8">
        <f t="shared" si="7"/>
        <v>-2.3829085727446114E-2</v>
      </c>
      <c r="P15" s="9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 s="7">
        <f t="shared" si="0"/>
        <v>-78219.540000010282</v>
      </c>
      <c r="E16" s="8">
        <f t="shared" si="1"/>
        <v>-1.1850188616360429E-2</v>
      </c>
      <c r="F16" s="9">
        <f t="shared" si="2"/>
        <v>37</v>
      </c>
      <c r="G16">
        <v>7352500</v>
      </c>
      <c r="H16">
        <v>7350464.0800000001</v>
      </c>
      <c r="I16" s="7">
        <f t="shared" si="3"/>
        <v>-2035.9199999999255</v>
      </c>
      <c r="J16" s="8">
        <f t="shared" si="4"/>
        <v>-2.769017341040361E-4</v>
      </c>
      <c r="K16" s="9">
        <f t="shared" si="5"/>
        <v>46</v>
      </c>
      <c r="L16">
        <v>7397200</v>
      </c>
      <c r="M16">
        <v>7397093</v>
      </c>
      <c r="N16" s="7">
        <f t="shared" si="6"/>
        <v>-107</v>
      </c>
      <c r="O16" s="8">
        <f t="shared" si="7"/>
        <v>-1.4464932677229222E-5</v>
      </c>
      <c r="P16" s="9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 s="7">
        <f t="shared" si="0"/>
        <v>-421319.94999999925</v>
      </c>
      <c r="E17" s="8">
        <f t="shared" si="1"/>
        <v>-2.8351094826658003E-2</v>
      </c>
      <c r="F17" s="9">
        <f t="shared" si="2"/>
        <v>21</v>
      </c>
      <c r="G17">
        <v>15309700</v>
      </c>
      <c r="H17">
        <v>14645233.51</v>
      </c>
      <c r="I17" s="7">
        <f t="shared" si="3"/>
        <v>-664466.49000000022</v>
      </c>
      <c r="J17" s="8">
        <f t="shared" si="4"/>
        <v>-4.3401666263871937E-2</v>
      </c>
      <c r="K17" s="9">
        <f t="shared" si="5"/>
        <v>25</v>
      </c>
      <c r="L17">
        <v>15311800</v>
      </c>
      <c r="M17">
        <v>14346057.039999999</v>
      </c>
      <c r="N17" s="7">
        <f t="shared" si="6"/>
        <v>-965742.96000000089</v>
      </c>
      <c r="O17" s="8">
        <f t="shared" si="7"/>
        <v>-6.3071811282801551E-2</v>
      </c>
      <c r="P17" s="9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 s="7">
        <f t="shared" si="0"/>
        <v>-149396.10000000987</v>
      </c>
      <c r="E18" s="8">
        <f t="shared" si="1"/>
        <v>-5.4037002206391245E-2</v>
      </c>
      <c r="F18" s="9">
        <f t="shared" si="2"/>
        <v>12</v>
      </c>
      <c r="G18">
        <v>2861000</v>
      </c>
      <c r="H18">
        <v>2671745.94</v>
      </c>
      <c r="I18" s="7">
        <f t="shared" si="3"/>
        <v>-189254.06000000006</v>
      </c>
      <c r="J18" s="8">
        <f t="shared" si="4"/>
        <v>-6.6149619014330668E-2</v>
      </c>
      <c r="K18" s="9">
        <f t="shared" si="5"/>
        <v>15</v>
      </c>
      <c r="L18">
        <v>2910600</v>
      </c>
      <c r="M18">
        <v>2535637.09</v>
      </c>
      <c r="N18" s="7">
        <f t="shared" si="6"/>
        <v>-374962.91000000015</v>
      </c>
      <c r="O18" s="8">
        <f t="shared" si="7"/>
        <v>-0.12882667147667154</v>
      </c>
      <c r="P18" s="9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 s="7">
        <f t="shared" si="0"/>
        <v>-376336.80000001006</v>
      </c>
      <c r="E19" s="8">
        <f t="shared" si="1"/>
        <v>-4.258504294298146E-2</v>
      </c>
      <c r="F19" s="9">
        <f t="shared" si="2"/>
        <v>15</v>
      </c>
      <c r="G19">
        <v>9713300</v>
      </c>
      <c r="H19">
        <v>8991707.2399999909</v>
      </c>
      <c r="I19" s="7">
        <f t="shared" si="3"/>
        <v>-721592.76000000909</v>
      </c>
      <c r="J19" s="8">
        <f t="shared" si="4"/>
        <v>-7.4289145810384635E-2</v>
      </c>
      <c r="K19" s="9">
        <f t="shared" si="5"/>
        <v>12</v>
      </c>
      <c r="L19">
        <v>9343000</v>
      </c>
      <c r="M19">
        <v>8766655.9100000001</v>
      </c>
      <c r="N19" s="7">
        <f t="shared" si="6"/>
        <v>-576344.08999999985</v>
      </c>
      <c r="O19" s="8">
        <f t="shared" si="7"/>
        <v>-6.1687262121374278E-2</v>
      </c>
      <c r="P19" s="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 s="7">
        <f t="shared" si="0"/>
        <v>-1539.8400010019541</v>
      </c>
      <c r="E20" s="8">
        <f t="shared" si="1"/>
        <v>-1.2379538203300809E-5</v>
      </c>
      <c r="F20" s="9">
        <f t="shared" si="2"/>
        <v>46</v>
      </c>
      <c r="G20">
        <v>131849400</v>
      </c>
      <c r="H20">
        <v>131839624.37</v>
      </c>
      <c r="I20" s="7">
        <f t="shared" si="3"/>
        <v>-9775.6299999952316</v>
      </c>
      <c r="J20" s="8">
        <f t="shared" si="4"/>
        <v>-7.4142392760188761E-5</v>
      </c>
      <c r="K20" s="9">
        <f t="shared" si="5"/>
        <v>47</v>
      </c>
      <c r="L20">
        <v>130621400</v>
      </c>
      <c r="M20">
        <v>130621283.53999899</v>
      </c>
      <c r="N20" s="7">
        <f t="shared" si="6"/>
        <v>-116.46000100672245</v>
      </c>
      <c r="O20" s="8">
        <f t="shared" si="7"/>
        <v>-8.9158438821450736E-7</v>
      </c>
      <c r="P20" s="9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 s="7">
        <f t="shared" si="0"/>
        <v>-1923512.4500000998</v>
      </c>
      <c r="E21" s="8">
        <f t="shared" si="1"/>
        <v>-7.9052463618023094E-2</v>
      </c>
      <c r="F21" s="9">
        <f t="shared" si="2"/>
        <v>9</v>
      </c>
      <c r="G21">
        <v>24497400</v>
      </c>
      <c r="H21">
        <v>22655993.629999999</v>
      </c>
      <c r="I21" s="7">
        <f t="shared" si="3"/>
        <v>-1841406.370000001</v>
      </c>
      <c r="J21" s="8">
        <f t="shared" si="4"/>
        <v>-7.5167420624229556E-2</v>
      </c>
      <c r="K21" s="9">
        <f t="shared" si="5"/>
        <v>11</v>
      </c>
      <c r="L21">
        <v>24323000</v>
      </c>
      <c r="M21">
        <v>23434073.089999899</v>
      </c>
      <c r="N21" s="7">
        <f t="shared" si="6"/>
        <v>-888926.91000010073</v>
      </c>
      <c r="O21" s="8">
        <f t="shared" si="7"/>
        <v>-3.6546762734864152E-2</v>
      </c>
      <c r="P21" s="9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 s="7">
        <f t="shared" si="0"/>
        <v>-153660.12000009976</v>
      </c>
      <c r="E22" s="8">
        <f t="shared" si="1"/>
        <v>-1.3285502334437123E-2</v>
      </c>
      <c r="F22" s="9">
        <f t="shared" si="2"/>
        <v>32</v>
      </c>
      <c r="G22">
        <v>11980700</v>
      </c>
      <c r="H22">
        <v>11791977.9699999</v>
      </c>
      <c r="I22" s="7">
        <f t="shared" si="3"/>
        <v>-188722.03000009991</v>
      </c>
      <c r="J22" s="8">
        <f t="shared" si="4"/>
        <v>-1.5752170574348738E-2</v>
      </c>
      <c r="K22" s="9">
        <f t="shared" si="5"/>
        <v>38</v>
      </c>
      <c r="L22">
        <v>11935200</v>
      </c>
      <c r="M22">
        <v>11934454.77</v>
      </c>
      <c r="N22" s="7">
        <f t="shared" si="6"/>
        <v>-745.23000000044703</v>
      </c>
      <c r="O22" s="8">
        <f t="shared" si="7"/>
        <v>-6.2439674240938325E-5</v>
      </c>
      <c r="P22" s="9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 s="7">
        <f t="shared" si="0"/>
        <v>-825956.59000010043</v>
      </c>
      <c r="E23" s="8">
        <f t="shared" si="1"/>
        <v>-3.9590110100806722E-2</v>
      </c>
      <c r="F23" s="9">
        <f t="shared" si="2"/>
        <v>18</v>
      </c>
      <c r="G23">
        <v>22683800</v>
      </c>
      <c r="H23">
        <v>21722126.219999898</v>
      </c>
      <c r="I23" s="7">
        <f t="shared" si="3"/>
        <v>-961673.78000010177</v>
      </c>
      <c r="J23" s="8">
        <f t="shared" si="4"/>
        <v>-4.2394738976719144E-2</v>
      </c>
      <c r="K23" s="9">
        <f t="shared" si="5"/>
        <v>26</v>
      </c>
      <c r="L23">
        <v>23220300</v>
      </c>
      <c r="M23">
        <v>22619057.440000001</v>
      </c>
      <c r="N23" s="7">
        <f t="shared" si="6"/>
        <v>-601242.55999999866</v>
      </c>
      <c r="O23" s="8">
        <f t="shared" si="7"/>
        <v>-2.5892971236375011E-2</v>
      </c>
      <c r="P23" s="9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 s="7">
        <f t="shared" si="0"/>
        <v>-12230.810000000056</v>
      </c>
      <c r="E24" s="8">
        <f t="shared" si="1"/>
        <v>-1.3334943305713101E-2</v>
      </c>
      <c r="F24" s="9">
        <f t="shared" si="2"/>
        <v>31</v>
      </c>
      <c r="G24">
        <v>1112700</v>
      </c>
      <c r="H24">
        <v>1067214.42</v>
      </c>
      <c r="I24" s="7">
        <f t="shared" si="3"/>
        <v>-45485.580000000075</v>
      </c>
      <c r="J24" s="8">
        <f t="shared" si="4"/>
        <v>-4.087856565111897E-2</v>
      </c>
      <c r="K24" s="9">
        <f t="shared" si="5"/>
        <v>28</v>
      </c>
      <c r="L24">
        <v>1112600</v>
      </c>
      <c r="M24">
        <v>1112527.1200000001</v>
      </c>
      <c r="N24" s="7">
        <f t="shared" si="6"/>
        <v>-72.879999999888241</v>
      </c>
      <c r="O24" s="8">
        <f t="shared" si="7"/>
        <v>-6.5504224339284781E-5</v>
      </c>
      <c r="P24" s="9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 s="7">
        <f t="shared" si="0"/>
        <v>-4950.4699999999721</v>
      </c>
      <c r="E25" s="8">
        <f t="shared" si="1"/>
        <v>-1.0226130964676661E-2</v>
      </c>
      <c r="F25" s="9">
        <f t="shared" si="2"/>
        <v>38</v>
      </c>
      <c r="G25">
        <v>505200</v>
      </c>
      <c r="H25">
        <v>497194.20999999897</v>
      </c>
      <c r="I25" s="7">
        <f t="shared" si="3"/>
        <v>-8005.7900000010268</v>
      </c>
      <c r="J25" s="8">
        <f t="shared" si="4"/>
        <v>-1.5846773555029746E-2</v>
      </c>
      <c r="K25" s="9">
        <f t="shared" si="5"/>
        <v>37</v>
      </c>
      <c r="L25">
        <v>496500</v>
      </c>
      <c r="M25">
        <v>494775.1</v>
      </c>
      <c r="N25" s="7">
        <f t="shared" si="6"/>
        <v>-1724.9000000000233</v>
      </c>
      <c r="O25" s="8">
        <f t="shared" si="7"/>
        <v>-3.4741188318228064E-3</v>
      </c>
      <c r="P25" s="9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 s="7">
        <f t="shared" si="0"/>
        <v>-447839.91999999993</v>
      </c>
      <c r="E26" s="8">
        <f t="shared" si="1"/>
        <v>-8.5306091660634673E-2</v>
      </c>
      <c r="F26" s="9">
        <f t="shared" si="2"/>
        <v>5</v>
      </c>
      <c r="G26">
        <v>5442200</v>
      </c>
      <c r="H26">
        <v>5122329.02999999</v>
      </c>
      <c r="I26" s="7">
        <f t="shared" si="3"/>
        <v>-319870.97000000998</v>
      </c>
      <c r="J26" s="8">
        <f t="shared" si="4"/>
        <v>-5.8776040939327839E-2</v>
      </c>
      <c r="K26" s="9">
        <f t="shared" si="5"/>
        <v>16</v>
      </c>
      <c r="L26">
        <v>5430700</v>
      </c>
      <c r="M26">
        <v>5117235.21</v>
      </c>
      <c r="N26" s="7">
        <f t="shared" si="6"/>
        <v>-313464.79000000004</v>
      </c>
      <c r="O26" s="8">
        <f t="shared" si="7"/>
        <v>-5.7720881286022069E-2</v>
      </c>
      <c r="P26" s="9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 s="7">
        <f t="shared" si="0"/>
        <v>0</v>
      </c>
      <c r="E27" s="8">
        <f t="shared" si="1"/>
        <v>0</v>
      </c>
      <c r="F27" s="9">
        <f t="shared" si="2"/>
        <v>47</v>
      </c>
      <c r="G27">
        <v>0</v>
      </c>
      <c r="H27">
        <v>0</v>
      </c>
      <c r="I27" s="7">
        <f t="shared" si="3"/>
        <v>0</v>
      </c>
      <c r="J27" s="8">
        <f t="shared" si="4"/>
        <v>0</v>
      </c>
      <c r="K27" s="9">
        <f t="shared" si="5"/>
        <v>48</v>
      </c>
      <c r="L27">
        <v>0</v>
      </c>
      <c r="M27">
        <v>0</v>
      </c>
      <c r="N27" s="7">
        <f t="shared" si="6"/>
        <v>0</v>
      </c>
      <c r="O27" s="8">
        <f t="shared" si="7"/>
        <v>0</v>
      </c>
      <c r="P27" s="9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 s="7">
        <f t="shared" si="0"/>
        <v>-132457.97999999998</v>
      </c>
      <c r="E28" s="8">
        <f t="shared" si="1"/>
        <v>-9.5782760864849215E-2</v>
      </c>
      <c r="F28" s="9">
        <f t="shared" si="2"/>
        <v>3</v>
      </c>
      <c r="G28">
        <v>1545700</v>
      </c>
      <c r="H28">
        <v>1281335.23</v>
      </c>
      <c r="I28" s="7">
        <f t="shared" si="3"/>
        <v>-264364.77</v>
      </c>
      <c r="J28" s="8">
        <f t="shared" si="4"/>
        <v>-0.17103239309050916</v>
      </c>
      <c r="K28" s="9">
        <f t="shared" si="5"/>
        <v>2</v>
      </c>
      <c r="L28">
        <v>1525900</v>
      </c>
      <c r="M28">
        <v>1393285.06</v>
      </c>
      <c r="N28" s="7">
        <f t="shared" si="6"/>
        <v>-132614.93999999994</v>
      </c>
      <c r="O28" s="8">
        <f t="shared" si="7"/>
        <v>-8.6909325643882263E-2</v>
      </c>
      <c r="P28" s="9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 s="7">
        <f t="shared" si="0"/>
        <v>-37915.290000000037</v>
      </c>
      <c r="E29" s="8">
        <f t="shared" si="1"/>
        <v>-1.4800253727847622E-2</v>
      </c>
      <c r="F29" s="9">
        <f t="shared" si="2"/>
        <v>28</v>
      </c>
      <c r="G29">
        <v>2779500</v>
      </c>
      <c r="H29">
        <v>2665264.4399999902</v>
      </c>
      <c r="I29" s="7">
        <f t="shared" si="3"/>
        <v>-114235.56000000983</v>
      </c>
      <c r="J29" s="8">
        <f t="shared" si="4"/>
        <v>-4.1099320021590155E-2</v>
      </c>
      <c r="K29" s="9">
        <f t="shared" si="5"/>
        <v>27</v>
      </c>
      <c r="L29">
        <v>2889900</v>
      </c>
      <c r="M29">
        <v>2889864.67</v>
      </c>
      <c r="N29" s="7">
        <f t="shared" si="6"/>
        <v>-35.330000000074506</v>
      </c>
      <c r="O29" s="8">
        <f t="shared" si="7"/>
        <v>-1.2225336516860273E-5</v>
      </c>
      <c r="P29" s="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 s="7">
        <f t="shared" si="0"/>
        <v>-101705.90000000037</v>
      </c>
      <c r="E30" s="8">
        <f t="shared" si="1"/>
        <v>-8.3831374359143746E-3</v>
      </c>
      <c r="F30" s="9">
        <f t="shared" si="2"/>
        <v>40</v>
      </c>
      <c r="G30">
        <v>12735900</v>
      </c>
      <c r="H30">
        <v>12685514.279999901</v>
      </c>
      <c r="I30" s="7">
        <f t="shared" si="3"/>
        <v>-50385.720000099391</v>
      </c>
      <c r="J30" s="8">
        <f t="shared" si="4"/>
        <v>-3.9561962641116366E-3</v>
      </c>
      <c r="K30" s="9">
        <f t="shared" si="5"/>
        <v>42</v>
      </c>
      <c r="L30">
        <v>12861300</v>
      </c>
      <c r="M30">
        <v>12826009.609999999</v>
      </c>
      <c r="N30" s="7">
        <f t="shared" si="6"/>
        <v>-35290.390000000596</v>
      </c>
      <c r="O30" s="8">
        <f t="shared" si="7"/>
        <v>-2.7439209100169185E-3</v>
      </c>
      <c r="P30" s="9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 s="7">
        <f t="shared" si="0"/>
        <v>-24772.310000000056</v>
      </c>
      <c r="E31" s="8">
        <f t="shared" si="1"/>
        <v>-1.4030533529678329E-2</v>
      </c>
      <c r="F31" s="9">
        <f t="shared" si="2"/>
        <v>29</v>
      </c>
      <c r="G31">
        <v>1823300</v>
      </c>
      <c r="H31">
        <v>1762676.85</v>
      </c>
      <c r="I31" s="7">
        <f t="shared" si="3"/>
        <v>-60623.149999999907</v>
      </c>
      <c r="J31" s="8">
        <f t="shared" si="4"/>
        <v>-3.3249136181648611E-2</v>
      </c>
      <c r="K31" s="9">
        <f t="shared" si="5"/>
        <v>32</v>
      </c>
      <c r="L31">
        <v>1870700</v>
      </c>
      <c r="M31">
        <v>1801391.34</v>
      </c>
      <c r="N31" s="7">
        <f t="shared" si="6"/>
        <v>-69308.659999999916</v>
      </c>
      <c r="O31" s="8">
        <f t="shared" si="7"/>
        <v>-3.7049585716576634E-2</v>
      </c>
      <c r="P31" s="9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 s="7">
        <f t="shared" si="0"/>
        <v>-73762.280000009574</v>
      </c>
      <c r="E32" s="8">
        <f t="shared" si="1"/>
        <v>-1.2294942827617691E-2</v>
      </c>
      <c r="F32" s="9">
        <f t="shared" si="2"/>
        <v>36</v>
      </c>
      <c r="G32">
        <v>6195500</v>
      </c>
      <c r="H32">
        <v>6084985.4699999997</v>
      </c>
      <c r="I32" s="7">
        <f t="shared" si="3"/>
        <v>-110514.53000000026</v>
      </c>
      <c r="J32" s="8">
        <f t="shared" si="4"/>
        <v>-1.7837871035428981E-2</v>
      </c>
      <c r="K32" s="9">
        <f t="shared" si="5"/>
        <v>35</v>
      </c>
      <c r="L32">
        <v>6157400</v>
      </c>
      <c r="M32">
        <v>5987572.0199999996</v>
      </c>
      <c r="N32" s="7">
        <f t="shared" si="6"/>
        <v>-169827.98000000045</v>
      </c>
      <c r="O32" s="8">
        <f t="shared" si="7"/>
        <v>-2.7581118653977402E-2</v>
      </c>
      <c r="P32" s="9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 s="7">
        <f t="shared" si="0"/>
        <v>-7418835.2699990273</v>
      </c>
      <c r="E33" s="8">
        <f t="shared" si="1"/>
        <v>-7.9969930789269058E-3</v>
      </c>
      <c r="F33" s="9">
        <f t="shared" si="2"/>
        <v>41</v>
      </c>
      <c r="G33">
        <v>979671000</v>
      </c>
      <c r="H33">
        <v>977068513.48000002</v>
      </c>
      <c r="I33" s="7">
        <f t="shared" si="3"/>
        <v>-2602486.5199999809</v>
      </c>
      <c r="J33" s="8">
        <f t="shared" si="4"/>
        <v>-2.6564903115433454E-3</v>
      </c>
      <c r="K33" s="9">
        <f t="shared" si="5"/>
        <v>43</v>
      </c>
      <c r="L33">
        <v>989572899.99999905</v>
      </c>
      <c r="M33">
        <v>984116289.40999901</v>
      </c>
      <c r="N33" s="7">
        <f t="shared" si="6"/>
        <v>-5456610.5900000334</v>
      </c>
      <c r="O33" s="8">
        <f t="shared" si="7"/>
        <v>-5.5141067323084929E-3</v>
      </c>
      <c r="P33" s="9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 s="7">
        <f t="shared" si="0"/>
        <v>-79341.779999999795</v>
      </c>
      <c r="E34" s="8">
        <f t="shared" si="1"/>
        <v>-1.8939149738619768E-2</v>
      </c>
      <c r="F34" s="9">
        <f t="shared" si="2"/>
        <v>26</v>
      </c>
      <c r="G34">
        <v>4350600</v>
      </c>
      <c r="H34">
        <v>4137588.7699999898</v>
      </c>
      <c r="I34" s="7">
        <f t="shared" si="3"/>
        <v>-213011.23000001023</v>
      </c>
      <c r="J34" s="8">
        <f t="shared" si="4"/>
        <v>-4.8961345561534093E-2</v>
      </c>
      <c r="K34" s="9">
        <f t="shared" si="5"/>
        <v>21</v>
      </c>
      <c r="L34">
        <v>4345600</v>
      </c>
      <c r="M34">
        <v>4229801.51</v>
      </c>
      <c r="N34" s="7">
        <f t="shared" si="6"/>
        <v>-115798.49000000022</v>
      </c>
      <c r="O34" s="8">
        <f t="shared" si="7"/>
        <v>-2.6647296115611244E-2</v>
      </c>
      <c r="P34" s="9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 s="7">
        <f t="shared" si="0"/>
        <v>0</v>
      </c>
      <c r="E35" s="8">
        <f t="shared" si="1"/>
        <v>0</v>
      </c>
      <c r="F35" s="9">
        <f t="shared" si="2"/>
        <v>47</v>
      </c>
      <c r="G35">
        <v>0</v>
      </c>
      <c r="H35">
        <v>0</v>
      </c>
      <c r="I35" s="7">
        <f t="shared" si="3"/>
        <v>0</v>
      </c>
      <c r="J35" s="8">
        <f t="shared" si="4"/>
        <v>0</v>
      </c>
      <c r="K35" s="9">
        <f t="shared" si="5"/>
        <v>48</v>
      </c>
      <c r="L35">
        <v>0</v>
      </c>
      <c r="M35">
        <v>0</v>
      </c>
      <c r="N35" s="7">
        <f t="shared" si="6"/>
        <v>0</v>
      </c>
      <c r="O35" s="8">
        <f t="shared" si="7"/>
        <v>0</v>
      </c>
      <c r="P35" s="9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 s="7">
        <f t="shared" si="0"/>
        <v>-62776.72000000102</v>
      </c>
      <c r="E36" s="8">
        <f t="shared" si="1"/>
        <v>-7.8647857679780775E-2</v>
      </c>
      <c r="F36" s="9">
        <f t="shared" si="2"/>
        <v>10</v>
      </c>
      <c r="G36">
        <v>898700</v>
      </c>
      <c r="H36">
        <v>740966.94999999902</v>
      </c>
      <c r="I36" s="7">
        <f t="shared" si="3"/>
        <v>-157733.05000000098</v>
      </c>
      <c r="J36" s="8">
        <f t="shared" si="4"/>
        <v>-0.17551246244575608</v>
      </c>
      <c r="K36" s="9">
        <f t="shared" si="5"/>
        <v>1</v>
      </c>
      <c r="L36">
        <v>878300</v>
      </c>
      <c r="M36">
        <v>777215.28999999899</v>
      </c>
      <c r="N36" s="7">
        <f t="shared" si="6"/>
        <v>-101084.71000000101</v>
      </c>
      <c r="O36" s="8">
        <f t="shared" si="7"/>
        <v>-0.11509132414892521</v>
      </c>
      <c r="P36" s="9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 s="7">
        <f t="shared" si="0"/>
        <v>-82352.260000010021</v>
      </c>
      <c r="E37" s="8">
        <f t="shared" si="1"/>
        <v>-3.9444515758219188E-2</v>
      </c>
      <c r="F37" s="9">
        <f t="shared" si="2"/>
        <v>19</v>
      </c>
      <c r="G37">
        <v>2229200</v>
      </c>
      <c r="H37">
        <v>2118943.21</v>
      </c>
      <c r="I37" s="7">
        <f t="shared" si="3"/>
        <v>-110256.79000000004</v>
      </c>
      <c r="J37" s="8">
        <f t="shared" si="4"/>
        <v>-4.9460250314014013E-2</v>
      </c>
      <c r="K37" s="9">
        <f t="shared" si="5"/>
        <v>20</v>
      </c>
      <c r="L37">
        <v>2296900</v>
      </c>
      <c r="M37">
        <v>2108718.34</v>
      </c>
      <c r="N37" s="7">
        <f t="shared" si="6"/>
        <v>-188181.66000000015</v>
      </c>
      <c r="O37" s="8">
        <f t="shared" si="7"/>
        <v>-8.1928538464887526E-2</v>
      </c>
      <c r="P37" s="9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 s="7">
        <f t="shared" si="0"/>
        <v>-16630.180000000051</v>
      </c>
      <c r="E38" s="8">
        <f t="shared" si="1"/>
        <v>-1.9443680579913542E-2</v>
      </c>
      <c r="F38" s="9">
        <f t="shared" si="2"/>
        <v>25</v>
      </c>
      <c r="G38">
        <v>792800</v>
      </c>
      <c r="H38">
        <v>753451.96</v>
      </c>
      <c r="I38" s="7">
        <f t="shared" si="3"/>
        <v>-39348.040000000037</v>
      </c>
      <c r="J38" s="8">
        <f t="shared" si="4"/>
        <v>-4.9631735620585316E-2</v>
      </c>
      <c r="K38" s="9">
        <f t="shared" si="5"/>
        <v>19</v>
      </c>
      <c r="L38">
        <v>777800</v>
      </c>
      <c r="M38">
        <v>777663.26</v>
      </c>
      <c r="N38" s="7">
        <f t="shared" si="6"/>
        <v>-136.73999999999069</v>
      </c>
      <c r="O38" s="8">
        <f t="shared" si="7"/>
        <v>-1.7580354847003174E-4</v>
      </c>
      <c r="P38" s="9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 s="7">
        <f t="shared" si="0"/>
        <v>-70791.13</v>
      </c>
      <c r="E39" s="8">
        <f t="shared" si="1"/>
        <v>-8.008952370177623E-2</v>
      </c>
      <c r="F39" s="9">
        <f t="shared" si="2"/>
        <v>8</v>
      </c>
      <c r="G39">
        <v>1294400</v>
      </c>
      <c r="H39">
        <v>1114242.27999999</v>
      </c>
      <c r="I39" s="7">
        <f t="shared" si="3"/>
        <v>-180157.72000000998</v>
      </c>
      <c r="J39" s="8">
        <f t="shared" si="4"/>
        <v>-0.13918241656366656</v>
      </c>
      <c r="K39" s="9">
        <f t="shared" si="5"/>
        <v>3</v>
      </c>
      <c r="L39">
        <v>1759500</v>
      </c>
      <c r="M39">
        <v>1680463.8699999901</v>
      </c>
      <c r="N39" s="7">
        <f t="shared" si="6"/>
        <v>-79036.1300000099</v>
      </c>
      <c r="O39" s="8">
        <f t="shared" si="7"/>
        <v>-4.4919653310605226E-2</v>
      </c>
      <c r="P39" s="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 s="7">
        <f t="shared" si="0"/>
        <v>-816758.14000009745</v>
      </c>
      <c r="E40" s="8">
        <f t="shared" si="1"/>
        <v>-2.1279773539092578E-2</v>
      </c>
      <c r="F40" s="9">
        <f t="shared" si="2"/>
        <v>23</v>
      </c>
      <c r="G40">
        <v>39964900</v>
      </c>
      <c r="H40">
        <v>38095240.189999901</v>
      </c>
      <c r="I40" s="7">
        <f t="shared" si="3"/>
        <v>-1869659.8100000992</v>
      </c>
      <c r="J40" s="8">
        <f t="shared" si="4"/>
        <v>-4.6782546934937892E-2</v>
      </c>
      <c r="K40" s="9">
        <f t="shared" si="5"/>
        <v>22</v>
      </c>
      <c r="L40">
        <v>40216700</v>
      </c>
      <c r="M40">
        <v>39606263.709999897</v>
      </c>
      <c r="N40" s="7">
        <f t="shared" si="6"/>
        <v>-610436.29000010341</v>
      </c>
      <c r="O40" s="8">
        <f t="shared" si="7"/>
        <v>-1.5178676768608648E-2</v>
      </c>
      <c r="P40" s="9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 s="7">
        <f t="shared" si="0"/>
        <v>-184239.79000001028</v>
      </c>
      <c r="E41" s="8">
        <f t="shared" si="1"/>
        <v>-4.0110550149132493E-2</v>
      </c>
      <c r="F41" s="9">
        <f t="shared" si="2"/>
        <v>17</v>
      </c>
      <c r="G41">
        <v>5089500</v>
      </c>
      <c r="H41">
        <v>4956043.6699999897</v>
      </c>
      <c r="I41" s="7">
        <f t="shared" si="3"/>
        <v>-133456.33000001032</v>
      </c>
      <c r="J41" s="8">
        <f t="shared" si="4"/>
        <v>-2.6221894095689226E-2</v>
      </c>
      <c r="K41" s="9">
        <f t="shared" si="5"/>
        <v>34</v>
      </c>
      <c r="L41">
        <v>4799900</v>
      </c>
      <c r="M41">
        <v>4717822.6500000004</v>
      </c>
      <c r="N41" s="7">
        <f t="shared" si="6"/>
        <v>-82077.349999999627</v>
      </c>
      <c r="O41" s="8">
        <f t="shared" si="7"/>
        <v>-1.7099804162586642E-2</v>
      </c>
      <c r="P41" s="9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 s="7">
        <f t="shared" si="0"/>
        <v>-41624.320001006126</v>
      </c>
      <c r="E42" s="8">
        <f t="shared" si="1"/>
        <v>-2.2070943135841053E-4</v>
      </c>
      <c r="F42" s="9">
        <f t="shared" si="2"/>
        <v>44</v>
      </c>
      <c r="G42">
        <v>199130300</v>
      </c>
      <c r="H42">
        <v>196755033.31</v>
      </c>
      <c r="I42" s="7">
        <f t="shared" si="3"/>
        <v>-2375266.6899999976</v>
      </c>
      <c r="J42" s="8">
        <f t="shared" si="4"/>
        <v>-1.1928203241796942E-2</v>
      </c>
      <c r="K42" s="9">
        <f t="shared" si="5"/>
        <v>39</v>
      </c>
      <c r="L42">
        <v>199954600</v>
      </c>
      <c r="M42">
        <v>199954563.74999899</v>
      </c>
      <c r="N42" s="7">
        <f t="shared" si="6"/>
        <v>-36.250001013278961</v>
      </c>
      <c r="O42" s="8">
        <f t="shared" si="7"/>
        <v>-1.8129115815929696E-7</v>
      </c>
      <c r="P42" s="9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 s="7">
        <f t="shared" si="0"/>
        <v>-166754.16999999993</v>
      </c>
      <c r="E43" s="8">
        <f t="shared" si="1"/>
        <v>-2.0497353541313264E-2</v>
      </c>
      <c r="F43" s="9">
        <f t="shared" si="2"/>
        <v>24</v>
      </c>
      <c r="G43">
        <v>8560800</v>
      </c>
      <c r="H43">
        <v>8171472.0199999996</v>
      </c>
      <c r="I43" s="7">
        <f t="shared" si="3"/>
        <v>-389327.98000000045</v>
      </c>
      <c r="J43" s="8">
        <f t="shared" si="4"/>
        <v>-4.5477990374731388E-2</v>
      </c>
      <c r="K43" s="9">
        <f t="shared" si="5"/>
        <v>23</v>
      </c>
      <c r="L43">
        <v>8497500</v>
      </c>
      <c r="M43">
        <v>8150982.5699999901</v>
      </c>
      <c r="N43" s="7">
        <f t="shared" si="6"/>
        <v>-346517.43000000995</v>
      </c>
      <c r="O43" s="8">
        <f t="shared" si="7"/>
        <v>-4.0778750220654303E-2</v>
      </c>
      <c r="P43" s="9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 s="7">
        <f t="shared" si="0"/>
        <v>-294095.62000000104</v>
      </c>
      <c r="E44" s="8">
        <f t="shared" si="1"/>
        <v>-9.7760750186150751E-3</v>
      </c>
      <c r="F44" s="9">
        <f t="shared" si="2"/>
        <v>39</v>
      </c>
      <c r="G44">
        <v>31040700</v>
      </c>
      <c r="H44">
        <v>30793711.48</v>
      </c>
      <c r="I44" s="7">
        <f t="shared" si="3"/>
        <v>-246988.51999999955</v>
      </c>
      <c r="J44" s="8">
        <f t="shared" si="4"/>
        <v>-7.9569249404813532E-3</v>
      </c>
      <c r="K44" s="9">
        <f t="shared" si="5"/>
        <v>41</v>
      </c>
      <c r="L44">
        <v>31282200</v>
      </c>
      <c r="M44">
        <v>31282141.25</v>
      </c>
      <c r="N44" s="7">
        <f t="shared" si="6"/>
        <v>-58.75</v>
      </c>
      <c r="O44" s="8">
        <f t="shared" si="7"/>
        <v>-1.8780648419868168E-6</v>
      </c>
      <c r="P44" s="9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 s="7">
        <f t="shared" si="0"/>
        <v>-712015.95000009984</v>
      </c>
      <c r="E45" s="8">
        <f t="shared" si="1"/>
        <v>-1.287514194887851E-2</v>
      </c>
      <c r="F45" s="9">
        <f t="shared" si="2"/>
        <v>34</v>
      </c>
      <c r="G45">
        <v>56792200</v>
      </c>
      <c r="H45">
        <v>54594953.959999897</v>
      </c>
      <c r="I45" s="7">
        <f t="shared" si="3"/>
        <v>-2197246.0400001034</v>
      </c>
      <c r="J45" s="8">
        <f t="shared" si="4"/>
        <v>-3.8689222111488959E-2</v>
      </c>
      <c r="K45" s="9">
        <f t="shared" si="5"/>
        <v>30</v>
      </c>
      <c r="L45">
        <v>56027100</v>
      </c>
      <c r="M45">
        <v>55386549.6599999</v>
      </c>
      <c r="N45" s="7">
        <f t="shared" si="6"/>
        <v>-640550.34000010043</v>
      </c>
      <c r="O45" s="8">
        <f t="shared" si="7"/>
        <v>-1.1432866237947358E-2</v>
      </c>
      <c r="P45" s="9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 s="7">
        <f t="shared" si="0"/>
        <v>-777.57000000000698</v>
      </c>
      <c r="E46" s="8">
        <f t="shared" si="1"/>
        <v>-3.0010420686993711E-3</v>
      </c>
      <c r="F46" s="9">
        <f t="shared" si="2"/>
        <v>43</v>
      </c>
      <c r="G46">
        <v>266000</v>
      </c>
      <c r="H46">
        <v>257402.90999999901</v>
      </c>
      <c r="I46" s="7">
        <f t="shared" si="3"/>
        <v>-8597.090000000986</v>
      </c>
      <c r="J46" s="8">
        <f t="shared" si="4"/>
        <v>-3.2319887218048821E-2</v>
      </c>
      <c r="K46" s="9">
        <f t="shared" si="5"/>
        <v>33</v>
      </c>
      <c r="L46">
        <v>267100</v>
      </c>
      <c r="M46">
        <v>254753.15999999901</v>
      </c>
      <c r="N46" s="7">
        <f t="shared" si="6"/>
        <v>-12346.840000000986</v>
      </c>
      <c r="O46" s="8">
        <f t="shared" si="7"/>
        <v>-4.6225533508053113E-2</v>
      </c>
      <c r="P46" s="9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 s="7">
        <f t="shared" si="0"/>
        <v>-12273.280000001192</v>
      </c>
      <c r="E47" s="8">
        <f t="shared" si="1"/>
        <v>-1.7435939690898361E-4</v>
      </c>
      <c r="F47" s="9">
        <f t="shared" si="2"/>
        <v>45</v>
      </c>
      <c r="G47">
        <v>73467000</v>
      </c>
      <c r="H47">
        <v>73442541.659999996</v>
      </c>
      <c r="I47" s="7">
        <f t="shared" si="3"/>
        <v>-24458.340000003576</v>
      </c>
      <c r="J47" s="8">
        <f t="shared" si="4"/>
        <v>-3.3291600310348285E-4</v>
      </c>
      <c r="K47" s="9">
        <f t="shared" si="5"/>
        <v>45</v>
      </c>
      <c r="L47">
        <v>75072800</v>
      </c>
      <c r="M47">
        <v>75050829.179999903</v>
      </c>
      <c r="N47" s="7">
        <f t="shared" si="6"/>
        <v>-21970.820000097156</v>
      </c>
      <c r="O47" s="8">
        <f t="shared" si="7"/>
        <v>-2.9266019117572752E-4</v>
      </c>
      <c r="P47" s="9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 s="7">
        <f t="shared" si="0"/>
        <v>-209747.43000000995</v>
      </c>
      <c r="E48" s="8">
        <f t="shared" si="1"/>
        <v>-3.1133192323107857E-2</v>
      </c>
      <c r="F48" s="9">
        <f t="shared" si="2"/>
        <v>20</v>
      </c>
      <c r="G48">
        <v>7214700</v>
      </c>
      <c r="H48">
        <v>6922072.5599999996</v>
      </c>
      <c r="I48" s="7">
        <f t="shared" si="3"/>
        <v>-292627.44000000041</v>
      </c>
      <c r="J48" s="8">
        <f t="shared" si="4"/>
        <v>-4.0559890224125802E-2</v>
      </c>
      <c r="K48" s="9">
        <f t="shared" si="5"/>
        <v>29</v>
      </c>
      <c r="L48">
        <v>7289800</v>
      </c>
      <c r="M48">
        <v>6882350.23999999</v>
      </c>
      <c r="N48" s="7">
        <f t="shared" si="6"/>
        <v>-407449.76000001002</v>
      </c>
      <c r="O48" s="8">
        <f t="shared" si="7"/>
        <v>-5.5893132870587676E-2</v>
      </c>
      <c r="P48" s="9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 s="7">
        <f t="shared" si="0"/>
        <v>-1700.570000000007</v>
      </c>
      <c r="E49" s="8">
        <f t="shared" si="1"/>
        <v>-1.8444360086767971E-2</v>
      </c>
      <c r="F49" s="9">
        <f t="shared" si="2"/>
        <v>27</v>
      </c>
      <c r="G49">
        <v>102600</v>
      </c>
      <c r="H49">
        <v>95466.880000000005</v>
      </c>
      <c r="I49" s="7">
        <f t="shared" si="3"/>
        <v>-7133.1199999999953</v>
      </c>
      <c r="J49" s="8">
        <f t="shared" si="4"/>
        <v>-6.9523586744639335E-2</v>
      </c>
      <c r="K49" s="9">
        <f t="shared" si="5"/>
        <v>13</v>
      </c>
      <c r="L49">
        <v>0</v>
      </c>
      <c r="M49">
        <v>0</v>
      </c>
      <c r="N49" s="7">
        <f t="shared" si="6"/>
        <v>0</v>
      </c>
      <c r="O49" s="8">
        <f t="shared" si="7"/>
        <v>0</v>
      </c>
      <c r="P49" s="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 s="7">
        <f t="shared" si="0"/>
        <v>0</v>
      </c>
      <c r="E50" s="8">
        <f t="shared" si="1"/>
        <v>0</v>
      </c>
      <c r="F50" s="9">
        <f t="shared" si="2"/>
        <v>47</v>
      </c>
      <c r="G50">
        <v>859100</v>
      </c>
      <c r="H50">
        <v>859100</v>
      </c>
      <c r="I50" s="7">
        <f t="shared" si="3"/>
        <v>0</v>
      </c>
      <c r="J50" s="8">
        <f t="shared" si="4"/>
        <v>0</v>
      </c>
      <c r="K50" s="9">
        <f t="shared" si="5"/>
        <v>48</v>
      </c>
      <c r="L50">
        <v>843200</v>
      </c>
      <c r="M50">
        <v>843200</v>
      </c>
      <c r="N50" s="7">
        <f t="shared" si="6"/>
        <v>0</v>
      </c>
      <c r="O50" s="8">
        <f t="shared" si="7"/>
        <v>0</v>
      </c>
      <c r="P50" s="9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 s="7">
        <f t="shared" si="0"/>
        <v>-110074.66000000946</v>
      </c>
      <c r="E51" s="8">
        <f t="shared" si="1"/>
        <v>-1.2785255822058129E-2</v>
      </c>
      <c r="F51" s="9">
        <f t="shared" si="2"/>
        <v>35</v>
      </c>
      <c r="G51">
        <v>8925500</v>
      </c>
      <c r="H51">
        <v>8599059.6199999992</v>
      </c>
      <c r="I51" s="7">
        <f t="shared" si="3"/>
        <v>-326440.38000000082</v>
      </c>
      <c r="J51" s="8">
        <f t="shared" si="4"/>
        <v>-3.6573903982970231E-2</v>
      </c>
      <c r="K51" s="9">
        <f t="shared" si="5"/>
        <v>31</v>
      </c>
      <c r="L51">
        <v>8833900</v>
      </c>
      <c r="M51">
        <v>8735843.3100000005</v>
      </c>
      <c r="N51" s="7">
        <f t="shared" si="6"/>
        <v>-98056.689999999478</v>
      </c>
      <c r="O51" s="8">
        <f t="shared" si="7"/>
        <v>-1.1100045280114048E-2</v>
      </c>
      <c r="P51" s="9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 s="7">
        <f t="shared" si="0"/>
        <v>-196315.20000000019</v>
      </c>
      <c r="E52" s="8">
        <f t="shared" si="1"/>
        <v>-8.009596083231342E-2</v>
      </c>
      <c r="F52" s="9">
        <f t="shared" si="2"/>
        <v>7</v>
      </c>
      <c r="G52">
        <v>2440700</v>
      </c>
      <c r="H52">
        <v>2204672.88</v>
      </c>
      <c r="I52" s="7">
        <f t="shared" si="3"/>
        <v>-236027.12000000011</v>
      </c>
      <c r="J52" s="8">
        <f t="shared" si="4"/>
        <v>-9.6704683082722218E-2</v>
      </c>
      <c r="K52" s="9">
        <f t="shared" si="5"/>
        <v>9</v>
      </c>
      <c r="L52">
        <v>2321600</v>
      </c>
      <c r="M52">
        <v>2056835.26</v>
      </c>
      <c r="N52" s="7">
        <f t="shared" si="6"/>
        <v>-264764.74</v>
      </c>
      <c r="O52" s="8">
        <f t="shared" si="7"/>
        <v>-0.11404408166781529</v>
      </c>
      <c r="P52" s="9">
        <f t="shared" si="8"/>
        <v>6</v>
      </c>
    </row>
    <row r="54" spans="1:16" x14ac:dyDescent="0.3">
      <c r="A54" s="17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s="13" t="s">
        <v>24</v>
      </c>
      <c r="B56" s="13">
        <f>VLOOKUP($A56, $A$2:$P$52,MATCH(B$55,$A$1:$P$1,0),0)</f>
        <v>-36209.630000000005</v>
      </c>
      <c r="C56" s="13">
        <f t="shared" ref="C56:D61" si="9">VLOOKUP($A56, $A$2:$P$52,MATCH(C$55,$A$1:$P$1,0),0)</f>
        <v>-27292.159999999974</v>
      </c>
      <c r="D56" s="13">
        <f t="shared" si="9"/>
        <v>-9181.0800000000163</v>
      </c>
    </row>
    <row r="57" spans="1:16" x14ac:dyDescent="0.3">
      <c r="A57" s="13" t="s">
        <v>25</v>
      </c>
      <c r="B57" s="13">
        <f t="shared" ref="B57:B61" si="10">VLOOKUP($A57, $A$2:$P$52,MATCH(B$55,$A$1:$P$1,0),0)</f>
        <v>0</v>
      </c>
      <c r="C57" s="13">
        <f t="shared" si="9"/>
        <v>0</v>
      </c>
      <c r="D57" s="13">
        <f t="shared" si="9"/>
        <v>-311228.08999999997</v>
      </c>
    </row>
    <row r="58" spans="1:16" x14ac:dyDescent="0.3">
      <c r="A58" s="13" t="s">
        <v>32</v>
      </c>
      <c r="B58" s="13">
        <f t="shared" si="10"/>
        <v>-149396.10000000987</v>
      </c>
      <c r="C58" s="13">
        <f t="shared" si="9"/>
        <v>-189254.06000000006</v>
      </c>
      <c r="D58" s="13">
        <f t="shared" si="9"/>
        <v>-374962.91000000015</v>
      </c>
    </row>
    <row r="59" spans="1:16" x14ac:dyDescent="0.3">
      <c r="A59" s="13" t="s">
        <v>38</v>
      </c>
      <c r="B59" s="13">
        <f t="shared" si="10"/>
        <v>-12230.810000000056</v>
      </c>
      <c r="C59" s="13">
        <f t="shared" si="9"/>
        <v>-45485.580000000075</v>
      </c>
      <c r="D59" s="13">
        <f t="shared" si="9"/>
        <v>-72.879999999888241</v>
      </c>
    </row>
    <row r="60" spans="1:16" x14ac:dyDescent="0.3">
      <c r="A60" s="13" t="s">
        <v>39</v>
      </c>
      <c r="B60" s="13">
        <f t="shared" si="10"/>
        <v>-4950.4699999999721</v>
      </c>
      <c r="C60" s="13">
        <f t="shared" si="9"/>
        <v>-8005.7900000010268</v>
      </c>
      <c r="D60" s="13">
        <f t="shared" si="9"/>
        <v>-1724.9000000000233</v>
      </c>
    </row>
    <row r="61" spans="1:16" x14ac:dyDescent="0.3">
      <c r="A61" s="13" t="s">
        <v>55</v>
      </c>
      <c r="B61" s="13">
        <f t="shared" si="10"/>
        <v>-184239.79000001028</v>
      </c>
      <c r="C61" s="13">
        <f t="shared" si="9"/>
        <v>-133456.33000001032</v>
      </c>
      <c r="D61" s="13">
        <f t="shared" si="9"/>
        <v>-82077.349999999627</v>
      </c>
    </row>
    <row r="63" spans="1:16" x14ac:dyDescent="0.3">
      <c r="A63" s="16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6" x14ac:dyDescent="0.3">
      <c r="A65" s="12" t="s">
        <v>24</v>
      </c>
      <c r="B65" s="12" cm="1">
        <f t="array" ref="B65">_xlfn.XLOOKUP($A65,$A$2:$A$52,INDEX($A$2:$P$52, 0, MATCH(B$64, $A$1:$P$1, 0)))</f>
        <v>-36209.630000000005</v>
      </c>
      <c r="C65" s="12" cm="1">
        <f t="array" ref="C65">_xlfn.XLOOKUP($A65,$A$2:$A$52,INDEX($A$2:$P$52, 0, MATCH(C$64, $A$1:$P$1, 0)))</f>
        <v>-27292.159999999974</v>
      </c>
      <c r="D65" s="12" cm="1">
        <f t="array" ref="D65">_xlfn.XLOOKUP($A65,$A$2:$A$52,INDEX($A$2:$P$52, 0, MATCH(D$64, $A$1:$P$1, 0)))</f>
        <v>-9181.0800000000163</v>
      </c>
      <c r="F65">
        <f>_xlfn.XLOOKUP(A65,A2:A52, D2:D52)</f>
        <v>-36209.630000000005</v>
      </c>
    </row>
    <row r="66" spans="1:6" x14ac:dyDescent="0.3">
      <c r="A66" s="12" t="s">
        <v>25</v>
      </c>
      <c r="B66" s="12" cm="1">
        <f t="array" ref="B66">_xlfn.XLOOKUP($A66,$A$2:$A$52,INDEX($A$2:$P$52, 0, MATCH(B$64, $A$1:$P$1, 0)))</f>
        <v>0</v>
      </c>
      <c r="C66" s="12" cm="1">
        <f t="array" ref="C66">_xlfn.XLOOKUP($A66,$A$2:$A$52,INDEX($A$2:$P$52, 0, MATCH(C$64, $A$1:$P$1, 0)))</f>
        <v>0</v>
      </c>
      <c r="D66" s="12" cm="1">
        <f t="array" ref="D66">_xlfn.XLOOKUP($A66,$A$2:$A$52,INDEX($A$2:$P$52, 0, MATCH(D$64, $A$1:$P$1, 0)))</f>
        <v>-311228.08999999997</v>
      </c>
    </row>
    <row r="67" spans="1:6" x14ac:dyDescent="0.3">
      <c r="A67" s="12" t="s">
        <v>32</v>
      </c>
      <c r="B67" s="12" cm="1">
        <f t="array" ref="B67">_xlfn.XLOOKUP($A67,$A$2:$A$52,INDEX($A$2:$P$52, 0, MATCH(B$64, $A$1:$P$1, 0)))</f>
        <v>-149396.10000000987</v>
      </c>
      <c r="C67" s="12" cm="1">
        <f t="array" ref="C67">_xlfn.XLOOKUP($A67,$A$2:$A$52,INDEX($A$2:$P$52, 0, MATCH(C$64, $A$1:$P$1, 0)))</f>
        <v>-189254.06000000006</v>
      </c>
      <c r="D67" s="12" cm="1">
        <f t="array" ref="D67">_xlfn.XLOOKUP($A67,$A$2:$A$52,INDEX($A$2:$P$52, 0, MATCH(D$64, $A$1:$P$1, 0)))</f>
        <v>-374962.91000000015</v>
      </c>
    </row>
    <row r="68" spans="1:6" x14ac:dyDescent="0.3">
      <c r="A68" s="12" t="s">
        <v>38</v>
      </c>
      <c r="B68" s="12" cm="1">
        <f t="array" ref="B68">_xlfn.XLOOKUP($A68,$A$2:$A$52,INDEX($A$2:$P$52, 0, MATCH(B$64, $A$1:$P$1, 0)))</f>
        <v>-12230.810000000056</v>
      </c>
      <c r="C68" s="12" cm="1">
        <f t="array" ref="C68">_xlfn.XLOOKUP($A68,$A$2:$A$52,INDEX($A$2:$P$52, 0, MATCH(C$64, $A$1:$P$1, 0)))</f>
        <v>-45485.580000000075</v>
      </c>
      <c r="D68" s="12" cm="1">
        <f t="array" ref="D68">_xlfn.XLOOKUP($A68,$A$2:$A$52,INDEX($A$2:$P$52, 0, MATCH(D$64, $A$1:$P$1, 0)))</f>
        <v>-72.879999999888241</v>
      </c>
    </row>
    <row r="69" spans="1:6" x14ac:dyDescent="0.3">
      <c r="A69" s="12" t="s">
        <v>39</v>
      </c>
      <c r="B69" s="12" cm="1">
        <f t="array" ref="B69">_xlfn.XLOOKUP($A69,$A$2:$A$52,INDEX($A$2:$P$52, 0, MATCH(B$64, $A$1:$P$1, 0)))</f>
        <v>-4950.4699999999721</v>
      </c>
      <c r="C69" s="12" cm="1">
        <f t="array" ref="C69">_xlfn.XLOOKUP($A69,$A$2:$A$52,INDEX($A$2:$P$52, 0, MATCH(C$64, $A$1:$P$1, 0)))</f>
        <v>-8005.7900000010268</v>
      </c>
      <c r="D69" s="12" cm="1">
        <f t="array" ref="D69">_xlfn.XLOOKUP($A69,$A$2:$A$52,INDEX($A$2:$P$52, 0, MATCH(D$64, $A$1:$P$1, 0)))</f>
        <v>-1724.9000000000233</v>
      </c>
    </row>
    <row r="70" spans="1:6" x14ac:dyDescent="0.3">
      <c r="A70" s="12" t="s">
        <v>55</v>
      </c>
      <c r="B70" s="12" cm="1">
        <f t="array" ref="B70">_xlfn.XLOOKUP($A70,$A$2:$A$52,INDEX($A$2:$P$52, 0, MATCH(B$64, $A$1:$P$1, 0)))</f>
        <v>-184239.79000001028</v>
      </c>
      <c r="C70" s="12" cm="1">
        <f t="array" ref="C70">_xlfn.XLOOKUP($A70,$A$2:$A$52,INDEX($A$2:$P$52, 0, MATCH(C$64, $A$1:$P$1, 0)))</f>
        <v>-133456.33000001032</v>
      </c>
      <c r="D70" s="12" cm="1">
        <f t="array" ref="D70">_xlfn.XLOOKUP($A70,$A$2:$A$52,INDEX($A$2:$P$52, 0, MATCH(D$64, $A$1:$P$1, 0)))</f>
        <v>-82077.349999999627</v>
      </c>
    </row>
    <row r="72" spans="1:6" x14ac:dyDescent="0.3">
      <c r="A72" s="16" t="s">
        <v>69</v>
      </c>
    </row>
    <row r="73" spans="1:6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6" x14ac:dyDescent="0.3">
      <c r="A74" s="11" t="s">
        <v>24</v>
      </c>
      <c r="B74" s="11">
        <f>INDEX($A$2:$P$52,MATCH($A74,$A$2:$A$52,0),MATCH(B$73,$A$1:$P$1,0))</f>
        <v>-36209.630000000005</v>
      </c>
      <c r="C74" s="11">
        <f t="shared" ref="C74:D79" si="11">INDEX($A$2:$P$52,MATCH($A74,$A$2:$A$52,0),MATCH(C$73,$A$1:$P$1,0))</f>
        <v>-27292.159999999974</v>
      </c>
      <c r="D74" s="11">
        <f t="shared" si="11"/>
        <v>-9181.0800000000163</v>
      </c>
    </row>
    <row r="75" spans="1:6" x14ac:dyDescent="0.3">
      <c r="A75" s="11" t="s">
        <v>25</v>
      </c>
      <c r="B75" s="11">
        <f t="shared" ref="B75:B79" si="12">INDEX($A$2:$P$52,MATCH($A75,$A$2:$A$52,0),MATCH(B$73,$A$1:$P$1,0))</f>
        <v>0</v>
      </c>
      <c r="C75" s="11">
        <f t="shared" si="11"/>
        <v>0</v>
      </c>
      <c r="D75" s="11">
        <f t="shared" si="11"/>
        <v>-311228.08999999997</v>
      </c>
    </row>
    <row r="76" spans="1:6" x14ac:dyDescent="0.3">
      <c r="A76" s="11" t="s">
        <v>32</v>
      </c>
      <c r="B76" s="11">
        <f t="shared" si="12"/>
        <v>-149396.10000000987</v>
      </c>
      <c r="C76" s="11">
        <f t="shared" si="11"/>
        <v>-189254.06000000006</v>
      </c>
      <c r="D76" s="11">
        <f t="shared" si="11"/>
        <v>-374962.91000000015</v>
      </c>
    </row>
    <row r="77" spans="1:6" x14ac:dyDescent="0.3">
      <c r="A77" s="11" t="s">
        <v>38</v>
      </c>
      <c r="B77" s="11">
        <f t="shared" si="12"/>
        <v>-12230.810000000056</v>
      </c>
      <c r="C77" s="11">
        <f t="shared" si="11"/>
        <v>-45485.580000000075</v>
      </c>
      <c r="D77" s="11">
        <f t="shared" si="11"/>
        <v>-72.879999999888241</v>
      </c>
    </row>
    <row r="78" spans="1:6" x14ac:dyDescent="0.3">
      <c r="A78" s="11" t="s">
        <v>39</v>
      </c>
      <c r="B78" s="11">
        <f t="shared" si="12"/>
        <v>-4950.4699999999721</v>
      </c>
      <c r="C78" s="11">
        <f t="shared" si="11"/>
        <v>-8005.7900000010268</v>
      </c>
      <c r="D78" s="11">
        <f t="shared" si="11"/>
        <v>-1724.9000000000233</v>
      </c>
    </row>
    <row r="79" spans="1:6" x14ac:dyDescent="0.3">
      <c r="A79" s="11" t="s">
        <v>55</v>
      </c>
      <c r="B79" s="11">
        <f t="shared" si="12"/>
        <v>-184239.79000001028</v>
      </c>
      <c r="C79" s="11">
        <f t="shared" si="11"/>
        <v>-133456.33000001032</v>
      </c>
      <c r="D79" s="11">
        <f t="shared" si="11"/>
        <v>-82077.349999999627</v>
      </c>
    </row>
    <row r="81" spans="1:7" x14ac:dyDescent="0.3">
      <c r="A81" s="16" t="s">
        <v>70</v>
      </c>
    </row>
    <row r="82" spans="1:7" x14ac:dyDescent="0.3">
      <c r="A82" t="s">
        <v>0</v>
      </c>
      <c r="B82" t="s">
        <v>17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14">
        <f>INDEX($B$2:$P$52,MATCH($B$82,$A$2:$A$52,0), MATCH($A84 &amp; "_" &amp; B$83,$B$1:$P$1,0 ))</f>
        <v>328800</v>
      </c>
      <c r="C84" s="14">
        <f>INDEX($B$2:$P$52,MATCH($B$82,$A$2:$A$52,0), MATCH($A84 &amp; "_" &amp; C$83,$B$1:$P$1,0 ))</f>
        <v>321214.59000000003</v>
      </c>
      <c r="D84">
        <f>INDEX(B84:C86, 3, 2)</f>
        <v>322263.03999999998</v>
      </c>
    </row>
    <row r="85" spans="1:7" x14ac:dyDescent="0.3">
      <c r="A85" t="s">
        <v>74</v>
      </c>
      <c r="B85" s="14">
        <f t="shared" ref="B85:C86" si="13">INDEX($B$2:$P$52,MATCH($B$82,$A$2:$A$52,0), MATCH($A85 &amp; "_" &amp; B$83,$B$1:$P$1,0 ))</f>
        <v>334800</v>
      </c>
      <c r="C85" s="14">
        <f t="shared" si="13"/>
        <v>312433.70999999897</v>
      </c>
      <c r="D85">
        <f>MATCH("FY17", A84:A86, 0)</f>
        <v>1</v>
      </c>
    </row>
    <row r="86" spans="1:7" x14ac:dyDescent="0.3">
      <c r="A86" t="s">
        <v>75</v>
      </c>
      <c r="B86" s="14">
        <f t="shared" si="13"/>
        <v>322700</v>
      </c>
      <c r="C86" s="14">
        <f t="shared" si="13"/>
        <v>322263.03999999998</v>
      </c>
      <c r="D86">
        <f>INDEX($B$2:$P$52, 3, 1)</f>
        <v>3130600</v>
      </c>
    </row>
    <row r="88" spans="1:7" x14ac:dyDescent="0.3">
      <c r="A88" s="16" t="s">
        <v>76</v>
      </c>
    </row>
    <row r="89" spans="1:7" x14ac:dyDescent="0.3">
      <c r="A89" s="1" t="s">
        <v>77</v>
      </c>
      <c r="B89" s="15">
        <v>1</v>
      </c>
      <c r="C89" s="15"/>
      <c r="D89" s="15">
        <v>2</v>
      </c>
      <c r="E89" s="15"/>
      <c r="F89" s="15">
        <v>3</v>
      </c>
      <c r="G89" s="1"/>
    </row>
    <row r="90" spans="1:7" x14ac:dyDescent="0.3">
      <c r="B90" s="6" t="s">
        <v>0</v>
      </c>
      <c r="C90" s="6" t="s">
        <v>78</v>
      </c>
      <c r="D90" s="6" t="s">
        <v>0</v>
      </c>
      <c r="E90" s="6" t="s">
        <v>78</v>
      </c>
      <c r="F90" s="6" t="s">
        <v>0</v>
      </c>
      <c r="G90" s="6" t="s">
        <v>78</v>
      </c>
    </row>
    <row r="91" spans="1:7" x14ac:dyDescent="0.3">
      <c r="A91" t="s">
        <v>73</v>
      </c>
      <c r="B91" t="str" cm="1">
        <f t="array" ref="B91">_xlfn.XLOOKUP($B$89,INDEX($A$2:$P$52, ,MATCH($A91&amp;"_rank",$A$1:$P$1,0)),$A$2:$A$52, ,0)</f>
        <v>Clerk and Master - Chancery</v>
      </c>
      <c r="C91" s="5"/>
      <c r="D91" t="str" cm="1">
        <f t="array" ref="D91">_xlfn.XLOOKUP($D$89,INDEX($A$2:$P$52, ,MATCH($A91&amp;"_rank",$A$1:$P$1,0)),$A$2:$A$52, ,0)</f>
        <v>Circuit Court Clerk</v>
      </c>
      <c r="E91" s="5"/>
      <c r="F91" t="str" cm="1">
        <f t="array" ref="F91">_xlfn.XLOOKUP($F$89,INDEX($A$2:$P$52, ,MATCH($A91&amp;"_rank",$A$1:$P$1,0)),$A$2:$A$52, ,0)</f>
        <v>Internal Audit</v>
      </c>
      <c r="G91" s="5"/>
    </row>
    <row r="92" spans="1:7" x14ac:dyDescent="0.3">
      <c r="A92" t="s">
        <v>74</v>
      </c>
      <c r="B92" t="str" cm="1">
        <f t="array" ref="B92">_xlfn.XLOOKUP($B$89,INDEX($A$2:$P$52, ,MATCH($A92&amp;"_rank",$A$1:$P$1,0)),$A$2:$A$52, ,0)</f>
        <v>Metropolitan Clerk</v>
      </c>
      <c r="C92" s="5"/>
      <c r="D92" t="str" cm="1">
        <f t="array" ref="D92">_xlfn.XLOOKUP($D$89,INDEX($A$2:$P$52, ,MATCH($A92&amp;"_rank",$A$1:$P$1,0)),$A$2:$A$52, ,0)</f>
        <v>Internal Audit</v>
      </c>
      <c r="E92" s="5"/>
      <c r="F92" t="str" cm="1">
        <f t="array" ref="F92">_xlfn.XLOOKUP($F$89,INDEX($A$2:$P$52, ,MATCH($A92&amp;"_rank",$A$1:$P$1,0)),$A$2:$A$52, ,0)</f>
        <v>Office of Family Safety</v>
      </c>
      <c r="G92" s="5"/>
    </row>
    <row r="93" spans="1:7" x14ac:dyDescent="0.3">
      <c r="A93" t="s">
        <v>75</v>
      </c>
      <c r="B93" t="str" cm="1">
        <f t="array" ref="B93">_xlfn.XLOOKUP($B$89,INDEX($A$2:$P$52, ,MATCH($A93&amp;"_rank",$A$1:$P$1,0)),$A$2:$A$52, ,0)</f>
        <v>Community Oversight Board</v>
      </c>
      <c r="C93" s="5"/>
      <c r="D93" t="str" cm="1">
        <f t="array" ref="D93">_xlfn.XLOOKUP($D$89,INDEX($A$2:$P$52, ,MATCH($A93&amp;"_rank",$A$1:$P$1,0)),$A$2:$A$52, ,0)</f>
        <v>Clerk and Master - Chancery</v>
      </c>
      <c r="E93" s="5"/>
      <c r="F93" t="str" cm="1">
        <f t="array" ref="F93">_xlfn.XLOOKUP($F$89,INDEX($A$2:$P$52, ,MATCH($A93&amp;"_rank",$A$1:$P$1,0)),$A$2:$A$52, ,0)</f>
        <v>Election Commission</v>
      </c>
      <c r="G93" s="5"/>
    </row>
    <row r="95" spans="1:7" x14ac:dyDescent="0.3">
      <c r="A95" s="16" t="s">
        <v>79</v>
      </c>
    </row>
    <row r="96" spans="1:7" x14ac:dyDescent="0.3">
      <c r="A96" s="1" t="s">
        <v>77</v>
      </c>
      <c r="B96" s="15">
        <v>1</v>
      </c>
      <c r="C96" s="15"/>
      <c r="D96" s="15">
        <v>2</v>
      </c>
      <c r="E96" s="15"/>
      <c r="F96" s="15">
        <v>3</v>
      </c>
      <c r="G96" s="1"/>
    </row>
    <row r="97" spans="1:9" x14ac:dyDescent="0.3">
      <c r="B97" s="6" t="s">
        <v>0</v>
      </c>
      <c r="C97" s="6" t="s">
        <v>78</v>
      </c>
      <c r="D97" s="6" t="s">
        <v>0</v>
      </c>
      <c r="E97" s="6" t="s">
        <v>78</v>
      </c>
      <c r="F97" s="6" t="s">
        <v>0</v>
      </c>
      <c r="G97" s="6" t="s">
        <v>78</v>
      </c>
    </row>
    <row r="98" spans="1:9" x14ac:dyDescent="0.3">
      <c r="A98" t="s">
        <v>73</v>
      </c>
      <c r="B98" t="str">
        <f>INDEX($A$2:$A$52,MATCH($B$96,INDEX($A$2:$P$52,,MATCH($A98&amp;"_rank",$A$1:$P$1,0)),0))</f>
        <v>Clerk and Master - Chancery</v>
      </c>
      <c r="C98" s="4"/>
      <c r="D98" t="str">
        <f>INDEX($A$2:$A$52,MATCH($D$96,INDEX($A$2:$P$52,,MATCH($A98&amp;"_rank",$A$1:$P$1,0)),0))</f>
        <v>Circuit Court Clerk</v>
      </c>
      <c r="E98" s="4"/>
      <c r="F98" t="str">
        <f>INDEX($A$2:$A$52,MATCH($F$96,INDEX($A$2:$P$52,,MATCH($A98&amp;"_rank",$A$1:$P$1,0)),0))</f>
        <v>Internal Audit</v>
      </c>
      <c r="G98" s="4"/>
      <c r="I98" s="4"/>
    </row>
    <row r="99" spans="1:9" x14ac:dyDescent="0.3">
      <c r="A99" t="s">
        <v>74</v>
      </c>
      <c r="B99" t="str">
        <f t="shared" ref="B99:B100" si="14">INDEX($A$2:$A$52,MATCH($B$96,INDEX($A$2:$P$52,,MATCH($A99&amp;"_rank",$A$1:$P$1,0)),0))</f>
        <v>Metropolitan Clerk</v>
      </c>
      <c r="C99" s="4"/>
      <c r="D99" t="str">
        <f t="shared" ref="D99:D100" si="15">INDEX($A$2:$A$52,MATCH($D$96,INDEX($A$2:$P$52,,MATCH($A99&amp;"_rank",$A$1:$P$1,0)),0))</f>
        <v>Internal Audit</v>
      </c>
      <c r="E99" s="4"/>
      <c r="F99" t="str">
        <f t="shared" ref="F99:F100" si="16">INDEX($A$2:$A$52,MATCH($F$96,INDEX($A$2:$P$52,,MATCH($A99&amp;"_rank",$A$1:$P$1,0)),0))</f>
        <v>Office of Family Safety</v>
      </c>
      <c r="G99" s="4"/>
      <c r="I99" s="4"/>
    </row>
    <row r="100" spans="1:9" x14ac:dyDescent="0.3">
      <c r="A100" t="s">
        <v>75</v>
      </c>
      <c r="B100" t="str">
        <f t="shared" si="14"/>
        <v>Community Oversight Board</v>
      </c>
      <c r="C100" s="4"/>
      <c r="D100" t="str">
        <f t="shared" si="15"/>
        <v>Clerk and Master - Chancery</v>
      </c>
      <c r="E100" s="4"/>
      <c r="F100" t="str">
        <f t="shared" si="16"/>
        <v>Election Commission</v>
      </c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lely Mizery</cp:lastModifiedBy>
  <cp:revision/>
  <dcterms:created xsi:type="dcterms:W3CDTF">2020-02-26T17:00:38Z</dcterms:created>
  <dcterms:modified xsi:type="dcterms:W3CDTF">2025-09-18T23:27:57Z</dcterms:modified>
  <cp:category/>
  <cp:contentStatus/>
</cp:coreProperties>
</file>