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64\Documents\NSS_Data_Analytics\Projects\budget_lookups-Brf0001\"/>
    </mc:Choice>
  </mc:AlternateContent>
  <xr:revisionPtr revIDLastSave="0" documentId="13_ncr:1_{2CB2C95D-44A9-4991-B0E7-14B4E6C8F77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C86" i="1"/>
  <c r="B86" i="1"/>
  <c r="C85" i="1"/>
  <c r="C84" i="1"/>
  <c r="B85" i="1"/>
  <c r="B84" i="1"/>
  <c r="D79" i="1"/>
  <c r="D78" i="1"/>
  <c r="D77" i="1"/>
  <c r="D76" i="1"/>
  <c r="D75" i="1"/>
  <c r="D67" i="1"/>
  <c r="O30" i="1"/>
  <c r="O31" i="1"/>
  <c r="O32" i="1"/>
  <c r="O42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N26" i="1"/>
  <c r="O26" i="1" s="1"/>
  <c r="N27" i="1"/>
  <c r="O27" i="1" s="1"/>
  <c r="N28" i="1"/>
  <c r="O28" i="1" s="1"/>
  <c r="N29" i="1"/>
  <c r="O29" i="1" s="1"/>
  <c r="N30" i="1"/>
  <c r="N31" i="1"/>
  <c r="N32" i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D70" i="1" s="1"/>
  <c r="N42" i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2" i="1"/>
  <c r="O2" i="1" s="1"/>
  <c r="J36" i="1"/>
  <c r="J37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C65" i="1" s="1"/>
  <c r="I11" i="1"/>
  <c r="C66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C67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C68" i="1" s="1"/>
  <c r="I25" i="1"/>
  <c r="C69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I37" i="1"/>
  <c r="I38" i="1"/>
  <c r="J38" i="1" s="1"/>
  <c r="I39" i="1"/>
  <c r="J39" i="1" s="1"/>
  <c r="I40" i="1"/>
  <c r="J40" i="1" s="1"/>
  <c r="I41" i="1"/>
  <c r="C70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B75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B76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B79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E2" i="1" s="1"/>
  <c r="J25" i="1" l="1"/>
  <c r="B65" i="1"/>
  <c r="D65" i="1"/>
  <c r="B74" i="1"/>
  <c r="J24" i="1"/>
  <c r="C78" i="1"/>
  <c r="C77" i="1"/>
  <c r="E18" i="1"/>
  <c r="D69" i="1"/>
  <c r="D68" i="1"/>
  <c r="D66" i="1"/>
  <c r="C74" i="1"/>
  <c r="O18" i="1"/>
  <c r="B69" i="1"/>
  <c r="C79" i="1"/>
  <c r="B68" i="1"/>
  <c r="B67" i="1"/>
  <c r="B66" i="1"/>
  <c r="C76" i="1"/>
  <c r="D74" i="1"/>
  <c r="E41" i="1"/>
  <c r="O41" i="1"/>
  <c r="J10" i="1"/>
  <c r="C75" i="1"/>
  <c r="J18" i="1"/>
  <c r="E11" i="1"/>
  <c r="J41" i="1"/>
  <c r="O11" i="1"/>
  <c r="B77" i="1"/>
  <c r="B70" i="1"/>
  <c r="J11" i="1"/>
  <c r="O25" i="1"/>
  <c r="B78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<sst xmlns="http://schemas.openxmlformats.org/spreadsheetml/2006/main" count="150" uniqueCount="90">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</sst>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Budget</a:t>
            </a:r>
            <a:r>
              <a:rPr lang="en-US" baseline="0"/>
              <a:t>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124385900</c:v>
                </c:pt>
                <c:pt idx="1">
                  <c:v>131849400</c:v>
                </c:pt>
                <c:pt idx="2">
                  <c:v>130621400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1-4D47-B68D-2F8C8608D5C6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124384360.159999</c:v>
                </c:pt>
                <c:pt idx="1">
                  <c:v>131839624.37</c:v>
                </c:pt>
                <c:pt idx="2">
                  <c:v>130621283.53999899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1-4D47-B68D-2F8C8608D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5256880"/>
        <c:axId val="1905257296"/>
      </c:barChart>
      <c:catAx>
        <c:axId val="19052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57296"/>
        <c:crosses val="autoZero"/>
        <c:auto val="1"/>
        <c:lblAlgn val="ctr"/>
        <c:lblOffset val="100"/>
        <c:noMultiLvlLbl val="0"/>
      </c:catAx>
      <c:valAx>
        <c:axId val="19052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864870</xdr:colOff>
      <xdr:row>72</xdr:row>
      <xdr:rowOff>112395</xdr:rowOff>
    </xdr:from>
    <xdr:to>
      <xdr:col>8</xdr:col>
      <xdr:colOff>38100</xdr:colOff>
      <xdr:row>87</xdr:row>
      <xdr:rowOff>139065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5452E0-F6FE-92EF-F0C4-93DA9C6B2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2" workbookViewId="0">
      <selection activeCell="B87" sqref="B87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IFERROR(C2-B2,"No budget")</f>
        <v>-15396420.870000005</v>
      </c>
      <c r="E2" s="5">
        <f>IFERROR(D2/B2,"No budget")</f>
        <v>-4.3170750765267295E-2</v>
      </c>
      <c r="F2">
        <f>IFERROR(RANK(E2,$E$2:$E$52,1),"No Budget")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IFERROR(I2/G2,"No budget")</f>
        <v>-9.4972027086493035E-2</v>
      </c>
      <c r="K2">
        <f>IFERROR(_xlfn.RANK.EQ(J2,$J$2:$J$52,1),"No Budget")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IFERROR(N2/L2,"No budget")</f>
        <v>-5.6484362894991494E-2</v>
      </c>
      <c r="P2">
        <f>IFERROR(_xlfn.RANK.EQ(O2,$O$2:$O$52,1),"No Budget")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IFERROR(C3-B3,"No budget")</f>
        <v>-7585.4099999999744</v>
      </c>
      <c r="E3" s="5">
        <f t="shared" ref="E3:E52" si="1">IFERROR(D3/B3,"No budget")</f>
        <v>-2.3069981751824741E-2</v>
      </c>
      <c r="F3">
        <f t="shared" ref="F3:F52" si="2">IFERROR(RANK(E3,$E$2:$E$52,1),"No Budget")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IFERROR(I3/G3,"No budget")</f>
        <v>-6.6804928315415249E-2</v>
      </c>
      <c r="K3">
        <f t="shared" ref="K3:K52" si="5">IFERROR(_xlfn.RANK.EQ(J3,$J$2:$J$52,1),"No Budget")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IFERROR(N3/L3,"No budget")</f>
        <v>-1.3540749922529313E-3</v>
      </c>
      <c r="P3">
        <f t="shared" ref="P3:P52" si="8">IFERROR(_xlfn.RANK.EQ(O3,$O$2:$O$52,1),"No Budget")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No budget</v>
      </c>
      <c r="F11" t="str">
        <f t="shared" si="2"/>
        <v>No Budget</v>
      </c>
      <c r="G11">
        <v>0</v>
      </c>
      <c r="H11">
        <v>0</v>
      </c>
      <c r="I11">
        <f t="shared" si="3"/>
        <v>0</v>
      </c>
      <c r="J11" s="5" t="str">
        <f t="shared" si="4"/>
        <v>No budget</v>
      </c>
      <c r="K11" t="str">
        <f t="shared" si="5"/>
        <v>No Budget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No budget</v>
      </c>
      <c r="F27" t="str">
        <f t="shared" si="2"/>
        <v>No Budget</v>
      </c>
      <c r="G27">
        <v>0</v>
      </c>
      <c r="H27">
        <v>0</v>
      </c>
      <c r="I27">
        <f t="shared" si="3"/>
        <v>0</v>
      </c>
      <c r="J27" s="5" t="str">
        <f t="shared" si="4"/>
        <v>No budget</v>
      </c>
      <c r="K27" t="str">
        <f t="shared" si="5"/>
        <v>No Budget</v>
      </c>
      <c r="L27">
        <v>0</v>
      </c>
      <c r="M27">
        <v>0</v>
      </c>
      <c r="N27">
        <f t="shared" si="6"/>
        <v>0</v>
      </c>
      <c r="O27" s="5" t="str">
        <f t="shared" si="7"/>
        <v>No budget</v>
      </c>
      <c r="P27" t="str">
        <f t="shared" si="8"/>
        <v>No Budget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No budget</v>
      </c>
      <c r="F35" t="str">
        <f t="shared" si="2"/>
        <v>No Budget</v>
      </c>
      <c r="G35">
        <v>0</v>
      </c>
      <c r="H35">
        <v>0</v>
      </c>
      <c r="I35">
        <f t="shared" si="3"/>
        <v>0</v>
      </c>
      <c r="J35" s="5" t="str">
        <f t="shared" si="4"/>
        <v>No budget</v>
      </c>
      <c r="K35" t="str">
        <f t="shared" si="5"/>
        <v>No Budget</v>
      </c>
      <c r="L35">
        <v>0</v>
      </c>
      <c r="M35">
        <v>0</v>
      </c>
      <c r="N35">
        <f t="shared" si="6"/>
        <v>0</v>
      </c>
      <c r="O35" s="5" t="str">
        <f t="shared" si="7"/>
        <v>No budget</v>
      </c>
      <c r="P35" t="str">
        <f t="shared" si="8"/>
        <v>No Budget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No budget</v>
      </c>
      <c r="P49" t="str">
        <f t="shared" si="8"/>
        <v>No Budget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VLOOKUP(A56,$A$1:$P$52,MATCH($B$55,$A$1:$P$1,0),TRUE)</f>
        <v>-36209.630000000005</v>
      </c>
      <c r="C56">
        <f>VLOOKUP(A56,$A$1:$P$52,MATCH($C$55,$A$1:$P$1,0),TRUE)</f>
        <v>-27292.159999999974</v>
      </c>
      <c r="D56">
        <f>VLOOKUP(A56,$A$1:$P$52,MATCH($D$55,$A$1:$P$1,0),TRUE)</f>
        <v>-9181.0800000000163</v>
      </c>
    </row>
    <row r="57" spans="1:16" x14ac:dyDescent="0.3">
      <c r="A57" t="s">
        <v>25</v>
      </c>
      <c r="B57">
        <f t="shared" ref="B57:B61" si="9">VLOOKUP(A57,$A$1:$P$52,MATCH($B$55,$A$1:$P$1,0),TRUE)</f>
        <v>0</v>
      </c>
      <c r="C57">
        <f t="shared" ref="C57:C61" si="10">VLOOKUP(A57,$A$1:$P$52,MATCH($C$55,$A$1:$P$1,0),TRUE)</f>
        <v>0</v>
      </c>
      <c r="D57">
        <f t="shared" ref="D57:D61" si="11">VLOOKUP(A57,$A$1:$P$52,MATCH($D$55,$A$1:$P$1,0),TRUE)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_xlfn.XLOOKUP(A65,$A$1:$A$52,$D$1:$D$52)</f>
        <v>-36209.630000000005</v>
      </c>
      <c r="C65">
        <f>_xlfn.XLOOKUP(A65,$A$1:$A$52,$I$1:$I$52)</f>
        <v>-27292.159999999974</v>
      </c>
      <c r="D65">
        <f>_xlfn.XLOOKUP(A65,$A$1:$A$52,$N$1:$N$52)</f>
        <v>-9181.0800000000163</v>
      </c>
    </row>
    <row r="66" spans="1:4" x14ac:dyDescent="0.3">
      <c r="A66" t="s">
        <v>25</v>
      </c>
      <c r="B66">
        <f t="shared" ref="B66:B70" si="12">_xlfn.XLOOKUP(A66,$A$1:$A$52,$D$1:$D$52)</f>
        <v>0</v>
      </c>
      <c r="C66">
        <f t="shared" ref="C66:C70" si="13">_xlfn.XLOOKUP(A66,$A$1:$A$52,$I$1:$I$52)</f>
        <v>0</v>
      </c>
      <c r="D66">
        <f t="shared" ref="D66:D70" si="14">_xlfn.XLOOKUP(A66,$A$1:$A$52,$N$1:$N$52)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INDEX($A$1:$F$52,MATCH(A74,$A$1:$A$52,0),4)</f>
        <v>-36209.630000000005</v>
      </c>
      <c r="C74">
        <f>INDEX($A$1:$K$52,MATCH(A74,$A$1:$A$52,0),9)</f>
        <v>-27292.159999999974</v>
      </c>
      <c r="D74">
        <f>INDEX($A$1:$P$52,MATCH(A74,$A$1:$A$52,0),14)</f>
        <v>-9181.0800000000163</v>
      </c>
    </row>
    <row r="75" spans="1:4" x14ac:dyDescent="0.3">
      <c r="A75" t="s">
        <v>25</v>
      </c>
      <c r="B75">
        <f t="shared" ref="B75:B79" si="15">INDEX($A$1:$F$52,MATCH(A75,$A$1:$A$52,0),4)</f>
        <v>0</v>
      </c>
      <c r="C75">
        <f t="shared" ref="C75:C79" si="16">INDEX($A$1:$K$52,MATCH(A75,$A$1:$A$52,0),9)</f>
        <v>0</v>
      </c>
      <c r="D75">
        <f t="shared" ref="D75:D79" si="17">INDEX($A$1:$P$52,MATCH(A75,$A$1:$A$52,0),14)</f>
        <v>-311228.08999999997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INDEX($A$2:$P$52,MATCH($B$87,$A$2:$A$52,0),2)</f>
        <v>124385900</v>
      </c>
      <c r="C84" s="6">
        <f>INDEX($A$2:$P$52,MATCH($B$87,$A$2:$A$52,0),3)</f>
        <v>124384360.159999</v>
      </c>
    </row>
    <row r="85" spans="1:7" x14ac:dyDescent="0.3">
      <c r="A85" t="s">
        <v>74</v>
      </c>
      <c r="B85" s="6">
        <f>INDEX($A$2:$P$52,MATCH($B$87,$A$2:$A$52,0),7)</f>
        <v>131849400</v>
      </c>
      <c r="C85" s="6">
        <f>INDEX($A$2:$P$52,MATCH($B$87,$A$2:$A$52,0),8)</f>
        <v>131839624.37</v>
      </c>
    </row>
    <row r="86" spans="1:7" x14ac:dyDescent="0.3">
      <c r="A86" t="s">
        <v>75</v>
      </c>
      <c r="B86" s="6">
        <f>INDEX($A$2:$P$52,MATCH($B$87,$A$2:$A$52,0),12)</f>
        <v>130621400</v>
      </c>
      <c r="C86" s="6">
        <f>INDEX($A$2:$P$52,MATCH($B$87,$A$2:$A$52,0),13)</f>
        <v>130621283.53999899</v>
      </c>
    </row>
    <row r="87" spans="1:7" x14ac:dyDescent="0.3">
      <c r="B87" t="s">
        <v>34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Brian French</cp:lastModifiedBy>
  <cp:revision/>
  <dcterms:created xsi:type="dcterms:W3CDTF">2020-02-26T17:00:38Z</dcterms:created>
  <dcterms:modified xsi:type="dcterms:W3CDTF">2023-01-27T00:24:00Z</dcterms:modified>
  <cp:category/>
  <cp:contentStatus/>
</cp:coreProperties>
</file>