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DA8\Projects\budget_lookups-bob10182\"/>
    </mc:Choice>
  </mc:AlternateContent>
  <xr:revisionPtr revIDLastSave="0" documentId="13_ncr:1_{B62E1703-6042-4199-8ABD-530591B24C3B}" xr6:coauthVersionLast="47" xr6:coauthVersionMax="47" xr10:uidLastSave="{00000000-0000-0000-0000-000000000000}"/>
  <bookViews>
    <workbookView xWindow="2505" yWindow="1530" windowWidth="19020" windowHeight="1101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" i="1" l="1"/>
  <c r="F1" i="1" a="1"/>
  <c r="F1" i="1"/>
  <c r="D78" i="1"/>
  <c r="C74" i="1"/>
  <c r="D60" i="1"/>
  <c r="D61" i="1"/>
  <c r="D56" i="1"/>
  <c r="C57" i="1"/>
  <c r="B56" i="1"/>
  <c r="D69" i="1"/>
  <c r="C67" i="1"/>
  <c r="C69" i="1"/>
  <c r="C70" i="1"/>
  <c r="C65" i="1"/>
  <c r="E5" i="1"/>
  <c r="E25" i="1"/>
  <c r="E26" i="1"/>
  <c r="E27" i="1"/>
  <c r="E28" i="1"/>
  <c r="E29" i="1"/>
  <c r="E30" i="1"/>
  <c r="E39" i="1"/>
  <c r="E40" i="1"/>
  <c r="E41" i="1"/>
  <c r="E42" i="1"/>
  <c r="J35" i="1"/>
  <c r="O49" i="1"/>
  <c r="O35" i="1"/>
  <c r="O27" i="1"/>
  <c r="J27" i="1"/>
  <c r="J11" i="1"/>
  <c r="I27" i="1"/>
  <c r="N27" i="1"/>
  <c r="O18" i="1"/>
  <c r="O19" i="1"/>
  <c r="J6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58" i="1" s="1"/>
  <c r="N19" i="1"/>
  <c r="N20" i="1"/>
  <c r="O20" i="1" s="1"/>
  <c r="N21" i="1"/>
  <c r="O21" i="1" s="1"/>
  <c r="N22" i="1"/>
  <c r="O22" i="1" s="1"/>
  <c r="N23" i="1"/>
  <c r="O23" i="1" s="1"/>
  <c r="N24" i="1"/>
  <c r="D59" i="1" s="1"/>
  <c r="N25" i="1"/>
  <c r="O25" i="1" s="1"/>
  <c r="N26" i="1"/>
  <c r="O26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N36" i="1"/>
  <c r="O36" i="1" s="1"/>
  <c r="N37" i="1"/>
  <c r="O37" i="1" s="1"/>
  <c r="N38" i="1"/>
  <c r="O38" i="1" s="1"/>
  <c r="N39" i="1"/>
  <c r="O39" i="1" s="1"/>
  <c r="N40" i="1"/>
  <c r="O40" i="1" s="1"/>
  <c r="N41" i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I7" i="1"/>
  <c r="J7" i="1" s="1"/>
  <c r="I8" i="1"/>
  <c r="J8" i="1" s="1"/>
  <c r="I9" i="1"/>
  <c r="J9" i="1" s="1"/>
  <c r="I10" i="1"/>
  <c r="C56" i="1" s="1"/>
  <c r="I11" i="1"/>
  <c r="C75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68" i="1" s="1"/>
  <c r="I25" i="1"/>
  <c r="I26" i="1"/>
  <c r="J26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E3" i="1" s="1"/>
  <c r="D4" i="1"/>
  <c r="E4" i="1" s="1"/>
  <c r="D5" i="1"/>
  <c r="D6" i="1"/>
  <c r="E6" i="1" s="1"/>
  <c r="D7" i="1"/>
  <c r="E7" i="1" s="1"/>
  <c r="D8" i="1"/>
  <c r="E8" i="1" s="1"/>
  <c r="D9" i="1"/>
  <c r="E9" i="1" s="1"/>
  <c r="D10" i="1"/>
  <c r="B65" i="1" s="1"/>
  <c r="D11" i="1"/>
  <c r="B57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67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D25" i="1"/>
  <c r="D26" i="1"/>
  <c r="D27" i="1"/>
  <c r="D28" i="1"/>
  <c r="D29" i="1"/>
  <c r="D30" i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D40" i="1"/>
  <c r="D41" i="1"/>
  <c r="B70" i="1" s="1"/>
  <c r="D42" i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C86" i="1"/>
  <c r="C85" i="1"/>
  <c r="C84" i="1"/>
  <c r="B86" i="1"/>
  <c r="B85" i="1"/>
  <c r="B75" i="1" l="1"/>
  <c r="C79" i="1"/>
  <c r="E11" i="1"/>
  <c r="C76" i="1"/>
  <c r="E10" i="1"/>
  <c r="D76" i="1"/>
  <c r="J10" i="1"/>
  <c r="K50" i="1" s="1"/>
  <c r="B74" i="1"/>
  <c r="P4" i="1"/>
  <c r="P26" i="1"/>
  <c r="P27" i="1"/>
  <c r="P2" i="1"/>
  <c r="P44" i="1"/>
  <c r="P23" i="1"/>
  <c r="P43" i="1"/>
  <c r="P21" i="1"/>
  <c r="K16" i="1"/>
  <c r="P42" i="1"/>
  <c r="P49" i="1"/>
  <c r="C66" i="1"/>
  <c r="D77" i="1"/>
  <c r="P48" i="1"/>
  <c r="P47" i="1"/>
  <c r="D68" i="1"/>
  <c r="D75" i="1"/>
  <c r="D67" i="1"/>
  <c r="B69" i="1"/>
  <c r="B78" i="1"/>
  <c r="D66" i="1"/>
  <c r="P18" i="1"/>
  <c r="P17" i="1"/>
  <c r="C59" i="1"/>
  <c r="C77" i="1"/>
  <c r="J24" i="1"/>
  <c r="K24" i="1" s="1"/>
  <c r="P52" i="1"/>
  <c r="P45" i="1"/>
  <c r="D79" i="1"/>
  <c r="O41" i="1"/>
  <c r="D70" i="1"/>
  <c r="O24" i="1"/>
  <c r="P24" i="1" s="1"/>
  <c r="B60" i="1"/>
  <c r="P16" i="1"/>
  <c r="B79" i="1"/>
  <c r="P19" i="1"/>
  <c r="P6" i="1"/>
  <c r="B68" i="1"/>
  <c r="B59" i="1"/>
  <c r="B77" i="1"/>
  <c r="P40" i="1"/>
  <c r="E24" i="1"/>
  <c r="B58" i="1"/>
  <c r="E18" i="1"/>
  <c r="F18" i="1" s="1"/>
  <c r="K29" i="1"/>
  <c r="B61" i="1"/>
  <c r="D57" i="1"/>
  <c r="J25" i="1"/>
  <c r="C60" i="1"/>
  <c r="C78" i="1"/>
  <c r="P36" i="1"/>
  <c r="P28" i="1"/>
  <c r="B66" i="1"/>
  <c r="B76" i="1"/>
  <c r="D65" i="1"/>
  <c r="C61" i="1"/>
  <c r="D74" i="1"/>
  <c r="C58" i="1"/>
  <c r="F33" i="1" l="1"/>
  <c r="F38" i="1"/>
  <c r="K39" i="1"/>
  <c r="F42" i="1"/>
  <c r="P20" i="1"/>
  <c r="K48" i="1"/>
  <c r="K4" i="1"/>
  <c r="K33" i="1"/>
  <c r="F24" i="1"/>
  <c r="F7" i="1"/>
  <c r="K20" i="1"/>
  <c r="K18" i="1"/>
  <c r="F50" i="1"/>
  <c r="F20" i="1"/>
  <c r="K26" i="1"/>
  <c r="K41" i="1"/>
  <c r="F48" i="1"/>
  <c r="P50" i="1"/>
  <c r="F12" i="1"/>
  <c r="F47" i="1"/>
  <c r="F40" i="1"/>
  <c r="P11" i="1"/>
  <c r="P5" i="1"/>
  <c r="K42" i="1"/>
  <c r="F43" i="1"/>
  <c r="K12" i="1"/>
  <c r="K21" i="1"/>
  <c r="F41" i="1"/>
  <c r="K37" i="1"/>
  <c r="P32" i="1"/>
  <c r="P12" i="1"/>
  <c r="P29" i="1"/>
  <c r="F14" i="1"/>
  <c r="K13" i="1"/>
  <c r="K10" i="1"/>
  <c r="K17" i="1"/>
  <c r="K6" i="1"/>
  <c r="F8" i="1"/>
  <c r="K5" i="1"/>
  <c r="K43" i="1"/>
  <c r="F35" i="1"/>
  <c r="K40" i="1"/>
  <c r="F4" i="1"/>
  <c r="F16" i="1"/>
  <c r="K52" i="1"/>
  <c r="K25" i="1"/>
  <c r="F30" i="1"/>
  <c r="F27" i="1"/>
  <c r="F23" i="1"/>
  <c r="P51" i="1"/>
  <c r="F29" i="1"/>
  <c r="P25" i="1"/>
  <c r="F28" i="1"/>
  <c r="F51" i="1"/>
  <c r="F2" i="1"/>
  <c r="P30" i="1"/>
  <c r="P10" i="1"/>
  <c r="P7" i="1"/>
  <c r="P15" i="1"/>
  <c r="K36" i="1"/>
  <c r="F31" i="1"/>
  <c r="P13" i="1"/>
  <c r="F52" i="1"/>
  <c r="F6" i="1"/>
  <c r="K15" i="1"/>
  <c r="F25" i="1"/>
  <c r="K11" i="1"/>
  <c r="F9" i="1"/>
  <c r="P37" i="1"/>
  <c r="P22" i="1"/>
  <c r="P41" i="1"/>
  <c r="P38" i="1"/>
  <c r="F49" i="1"/>
  <c r="F11" i="1"/>
  <c r="F13" i="1"/>
  <c r="K28" i="1"/>
  <c r="P8" i="1"/>
  <c r="K31" i="1"/>
  <c r="K44" i="1"/>
  <c r="P9" i="1"/>
  <c r="F45" i="1"/>
  <c r="F34" i="1"/>
  <c r="P31" i="1"/>
  <c r="F3" i="1"/>
  <c r="K27" i="1"/>
  <c r="K45" i="1"/>
  <c r="K35" i="1"/>
  <c r="P34" i="1"/>
  <c r="K7" i="1"/>
  <c r="F37" i="1"/>
  <c r="F19" i="1"/>
  <c r="F46" i="1"/>
  <c r="K19" i="1"/>
  <c r="K9" i="1"/>
  <c r="K46" i="1"/>
  <c r="F15" i="1"/>
  <c r="K51" i="1"/>
  <c r="F21" i="1"/>
  <c r="K38" i="1"/>
  <c r="K34" i="1"/>
  <c r="F22" i="1"/>
  <c r="F26" i="1"/>
  <c r="K47" i="1"/>
  <c r="F10" i="1"/>
  <c r="P35" i="1"/>
  <c r="K32" i="1"/>
  <c r="P33" i="1"/>
  <c r="K3" i="1"/>
  <c r="K14" i="1"/>
  <c r="P46" i="1"/>
  <c r="F44" i="1"/>
  <c r="K22" i="1"/>
  <c r="F39" i="1"/>
  <c r="F5" i="1"/>
  <c r="K30" i="1"/>
  <c r="F32" i="1"/>
  <c r="F36" i="1"/>
  <c r="P39" i="1"/>
  <c r="F17" i="1"/>
  <c r="K8" i="1"/>
  <c r="K49" i="1"/>
  <c r="K2" i="1"/>
  <c r="K23" i="1"/>
  <c r="P3" i="1"/>
  <c r="P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<sst xmlns="http://schemas.openxmlformats.org/spreadsheetml/2006/main" count="149" uniqueCount="89">
  <si>
    <t>Department</t>
  </si>
  <si>
    <t>FY17_Budget</t>
  </si>
  <si>
    <t>FY17_Actual</t>
  </si>
  <si>
    <t>FY17_diff</t>
  </si>
  <si>
    <t>FY17_diff_pct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</si>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</sst>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7" workbookViewId="0">
      <selection activeCell="B84" sqref="B8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e" cm="1">
        <f t="array" ref="F1">rank</f>
        <v>#NAME?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356640100</v>
      </c>
      <c r="C2">
        <v>341243679.13</v>
      </c>
      <c r="D2">
        <f>B2-C2</f>
        <v>15396420.870000005</v>
      </c>
      <c r="E2" s="5">
        <f>IFERROR(D2/B2,0)</f>
        <v>4.3170750765267295E-2</v>
      </c>
      <c r="F2">
        <f>RANK(E2,$E$2:$E$52,1)</f>
        <v>38</v>
      </c>
      <c r="G2">
        <v>382685200</v>
      </c>
      <c r="H2">
        <v>346340810.81999999</v>
      </c>
      <c r="I2">
        <f>G2-H2</f>
        <v>36344389.180000007</v>
      </c>
      <c r="J2" s="5">
        <f>I2/G2</f>
        <v>9.4972027086493035E-2</v>
      </c>
      <c r="K2">
        <f>_xlfn.RANK.EQ(J2,J:J,1)</f>
        <v>42</v>
      </c>
      <c r="L2">
        <v>376548600</v>
      </c>
      <c r="M2">
        <v>355279492.22999901</v>
      </c>
      <c r="N2">
        <f>L2-M2</f>
        <v>21269107.770000994</v>
      </c>
      <c r="O2" s="5">
        <f>N2/L2</f>
        <v>5.6484362894991494E-2</v>
      </c>
      <c r="P2">
        <f>_xlfn.RANK.EQ(O2,O:O,1)</f>
        <v>38</v>
      </c>
    </row>
    <row r="3" spans="1:16" x14ac:dyDescent="0.25">
      <c r="A3" t="s">
        <v>16</v>
      </c>
      <c r="B3">
        <v>328800</v>
      </c>
      <c r="C3">
        <v>321214.59000000003</v>
      </c>
      <c r="D3">
        <f t="shared" ref="D3:D52" si="0">B3-C3</f>
        <v>7585.4099999999744</v>
      </c>
      <c r="E3" s="5">
        <f t="shared" ref="E3:E52" si="1">IFERROR(D3/B3,0)</f>
        <v>2.3069981751824741E-2</v>
      </c>
      <c r="F3">
        <f t="shared" ref="F3:F52" si="2">RANK(E3,$E$2:$E$52,1)</f>
        <v>30</v>
      </c>
      <c r="G3">
        <v>334800</v>
      </c>
      <c r="H3">
        <v>312433.70999999897</v>
      </c>
      <c r="I3">
        <f t="shared" ref="I3:I52" si="3">G3-H3</f>
        <v>22366.290000001027</v>
      </c>
      <c r="J3" s="5">
        <f t="shared" ref="J3:J52" si="4">I3/G3</f>
        <v>6.6804928315415249E-2</v>
      </c>
      <c r="K3">
        <f t="shared" ref="K3:K52" si="5">_xlfn.RANK.EQ(J3,J:J,1)</f>
        <v>38</v>
      </c>
      <c r="L3">
        <v>322700</v>
      </c>
      <c r="M3">
        <v>322263.03999999998</v>
      </c>
      <c r="N3">
        <f t="shared" ref="N3:N52" si="6">L3-M3</f>
        <v>436.96000000002095</v>
      </c>
      <c r="O3" s="5">
        <f t="shared" ref="O3:O52" si="7">N3/L3</f>
        <v>1.3540749922529313E-3</v>
      </c>
      <c r="P3">
        <f t="shared" ref="P3:P52" si="8">_xlfn.RANK.EQ(O3,O:O,1)</f>
        <v>15</v>
      </c>
    </row>
    <row r="4" spans="1:16" x14ac:dyDescent="0.25">
      <c r="A4" t="s">
        <v>17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27</v>
      </c>
    </row>
    <row r="5" spans="1:16" x14ac:dyDescent="0.25">
      <c r="A5" t="s">
        <v>18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30</v>
      </c>
    </row>
    <row r="6" spans="1:16" x14ac:dyDescent="0.25">
      <c r="A6" t="s">
        <v>19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41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13</v>
      </c>
    </row>
    <row r="7" spans="1:16" x14ac:dyDescent="0.25">
      <c r="A7" t="s">
        <v>20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50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44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48</v>
      </c>
    </row>
    <row r="8" spans="1:16" x14ac:dyDescent="0.25">
      <c r="A8" t="s">
        <v>21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50</v>
      </c>
    </row>
    <row r="9" spans="1:16" x14ac:dyDescent="0.25">
      <c r="A9" t="s">
        <v>22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43</v>
      </c>
    </row>
    <row r="10" spans="1:16" x14ac:dyDescent="0.25">
      <c r="A10" t="s">
        <v>23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23</v>
      </c>
    </row>
    <row r="11" spans="1:16" x14ac:dyDescent="0.25">
      <c r="A11" t="s">
        <v>24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>IFERROR(0,0)</f>
        <v>0</v>
      </c>
      <c r="K11">
        <f t="shared" si="5"/>
        <v>1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51</v>
      </c>
    </row>
    <row r="12" spans="1:16" x14ac:dyDescent="0.25">
      <c r="A12" t="s">
        <v>25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42</v>
      </c>
    </row>
    <row r="13" spans="1:16" x14ac:dyDescent="0.25">
      <c r="A13" t="s">
        <v>26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25</v>
      </c>
    </row>
    <row r="14" spans="1:16" x14ac:dyDescent="0.25">
      <c r="A14" t="s">
        <v>27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33</v>
      </c>
    </row>
    <row r="15" spans="1:16" x14ac:dyDescent="0.25">
      <c r="A15" t="s">
        <v>28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24</v>
      </c>
    </row>
    <row r="16" spans="1:16" x14ac:dyDescent="0.25">
      <c r="A16" t="s">
        <v>29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9</v>
      </c>
    </row>
    <row r="17" spans="1:16" x14ac:dyDescent="0.25">
      <c r="A17" t="s">
        <v>30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41</v>
      </c>
    </row>
    <row r="18" spans="1:16" x14ac:dyDescent="0.25">
      <c r="A18" t="s">
        <v>31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49</v>
      </c>
    </row>
    <row r="19" spans="1:16" x14ac:dyDescent="0.25">
      <c r="A19" t="s">
        <v>32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40</v>
      </c>
    </row>
    <row r="20" spans="1:16" x14ac:dyDescent="0.25">
      <c r="A20" t="s">
        <v>33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6</v>
      </c>
    </row>
    <row r="21" spans="1:16" x14ac:dyDescent="0.25">
      <c r="A21" t="s">
        <v>34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31</v>
      </c>
    </row>
    <row r="22" spans="1:16" x14ac:dyDescent="0.25">
      <c r="A22" t="s">
        <v>35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10</v>
      </c>
    </row>
    <row r="23" spans="1:16" x14ac:dyDescent="0.25">
      <c r="A23" t="s">
        <v>36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37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11</v>
      </c>
    </row>
    <row r="25" spans="1:16" x14ac:dyDescent="0.25">
      <c r="A25" t="s">
        <v>38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15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17</v>
      </c>
    </row>
    <row r="26" spans="1:16" x14ac:dyDescent="0.25">
      <c r="A26" t="s">
        <v>39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39</v>
      </c>
    </row>
    <row r="27" spans="1:16" x14ac:dyDescent="0.25">
      <c r="A27" t="s">
        <v>40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>IFERROR(0,0)</f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>IFERROR(0,0)</f>
        <v>0</v>
      </c>
      <c r="P27">
        <f t="shared" si="8"/>
        <v>1</v>
      </c>
    </row>
    <row r="28" spans="1:16" x14ac:dyDescent="0.25">
      <c r="A28" t="s">
        <v>41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45</v>
      </c>
    </row>
    <row r="29" spans="1:16" x14ac:dyDescent="0.25">
      <c r="A29" t="s">
        <v>42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8</v>
      </c>
    </row>
    <row r="30" spans="1:16" x14ac:dyDescent="0.25">
      <c r="A30" t="s">
        <v>43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16</v>
      </c>
    </row>
    <row r="31" spans="1:16" x14ac:dyDescent="0.25">
      <c r="A31" t="s">
        <v>44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32</v>
      </c>
    </row>
    <row r="32" spans="1:16" x14ac:dyDescent="0.25">
      <c r="A32" t="s">
        <v>45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29</v>
      </c>
    </row>
    <row r="33" spans="1:16" x14ac:dyDescent="0.25">
      <c r="A33" t="s">
        <v>46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18</v>
      </c>
    </row>
    <row r="34" spans="1:16" x14ac:dyDescent="0.25">
      <c r="A34" t="s">
        <v>47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28</v>
      </c>
    </row>
    <row r="35" spans="1:16" x14ac:dyDescent="0.25">
      <c r="A35" t="s">
        <v>48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>IFERROR(0,0)</f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>IFERROR(0,0)</f>
        <v>0</v>
      </c>
      <c r="P35">
        <f t="shared" si="8"/>
        <v>1</v>
      </c>
    </row>
    <row r="36" spans="1:16" x14ac:dyDescent="0.25">
      <c r="A36" t="s">
        <v>49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47</v>
      </c>
    </row>
    <row r="37" spans="1:16" x14ac:dyDescent="0.25">
      <c r="A37" t="s">
        <v>50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44</v>
      </c>
    </row>
    <row r="38" spans="1:16" x14ac:dyDescent="0.25">
      <c r="A38" t="s">
        <v>51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12</v>
      </c>
    </row>
    <row r="39" spans="1:16" x14ac:dyDescent="0.25">
      <c r="A39" t="s">
        <v>52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35</v>
      </c>
    </row>
    <row r="40" spans="1:16" x14ac:dyDescent="0.25">
      <c r="A40" t="s">
        <v>53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21</v>
      </c>
    </row>
    <row r="41" spans="1:16" x14ac:dyDescent="0.25">
      <c r="A41" t="s">
        <v>54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22</v>
      </c>
    </row>
    <row r="42" spans="1:16" x14ac:dyDescent="0.25">
      <c r="A42" t="s">
        <v>55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5</v>
      </c>
    </row>
    <row r="43" spans="1:16" x14ac:dyDescent="0.25">
      <c r="A43" t="s">
        <v>56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34</v>
      </c>
    </row>
    <row r="44" spans="1:16" x14ac:dyDescent="0.25">
      <c r="A44" t="s">
        <v>57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7</v>
      </c>
    </row>
    <row r="45" spans="1:16" x14ac:dyDescent="0.25">
      <c r="A45" t="s">
        <v>58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20</v>
      </c>
    </row>
    <row r="46" spans="1:16" x14ac:dyDescent="0.25">
      <c r="A46" t="s">
        <v>59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36</v>
      </c>
    </row>
    <row r="47" spans="1:16" x14ac:dyDescent="0.25">
      <c r="A47" t="s">
        <v>60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14</v>
      </c>
    </row>
    <row r="48" spans="1:16" x14ac:dyDescent="0.25">
      <c r="A48" t="s">
        <v>61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37</v>
      </c>
    </row>
    <row r="49" spans="1:16" x14ac:dyDescent="0.25">
      <c r="A49" t="s">
        <v>62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>IFERROR(0,0)</f>
        <v>0</v>
      </c>
      <c r="P49">
        <f t="shared" si="8"/>
        <v>1</v>
      </c>
    </row>
    <row r="50" spans="1:16" x14ac:dyDescent="0.25">
      <c r="A50" t="s">
        <v>63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5">
      <c r="A51" t="s">
        <v>64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19</v>
      </c>
    </row>
    <row r="52" spans="1:16" x14ac:dyDescent="0.25">
      <c r="A52" t="s">
        <v>65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46</v>
      </c>
    </row>
    <row r="54" spans="1:16" x14ac:dyDescent="0.25">
      <c r="A54" s="2" t="s">
        <v>66</v>
      </c>
    </row>
    <row r="55" spans="1:16" x14ac:dyDescent="0.25">
      <c r="A55" s="1" t="s">
        <v>0</v>
      </c>
      <c r="B55" s="1" t="s">
        <v>3</v>
      </c>
      <c r="C55" s="1" t="s">
        <v>7</v>
      </c>
      <c r="D55" s="1" t="s">
        <v>12</v>
      </c>
    </row>
    <row r="56" spans="1:16" x14ac:dyDescent="0.25">
      <c r="A56" t="s">
        <v>23</v>
      </c>
      <c r="B56">
        <f>VLOOKUP(A56,$A$2:$D$52,4)</f>
        <v>36209.630000000005</v>
      </c>
      <c r="C56">
        <f>VLOOKUP(A56,$A$2:$I$52,9)</f>
        <v>27292.159999999974</v>
      </c>
      <c r="D56">
        <f>VLOOKUP(A56,$A$2:$N$52,14)</f>
        <v>9181.0800000000163</v>
      </c>
    </row>
    <row r="57" spans="1:16" x14ac:dyDescent="0.25">
      <c r="A57" t="s">
        <v>24</v>
      </c>
      <c r="B57">
        <f t="shared" ref="B57:B61" si="9">VLOOKUP(A57,$A$2:$D$52,4)</f>
        <v>0</v>
      </c>
      <c r="C57">
        <f t="shared" ref="C57:C61" si="10">VLOOKUP(A57,$A$2:$I$52,9)</f>
        <v>0</v>
      </c>
      <c r="D57">
        <f t="shared" ref="D57:D61" si="11">VLOOKUP(A57,$A$2:$N$52,14)</f>
        <v>311228.08999999997</v>
      </c>
    </row>
    <row r="58" spans="1:16" x14ac:dyDescent="0.25">
      <c r="A58" t="s">
        <v>31</v>
      </c>
      <c r="B58">
        <f t="shared" si="9"/>
        <v>149396.10000000987</v>
      </c>
      <c r="C58">
        <f t="shared" si="10"/>
        <v>189254.06000000006</v>
      </c>
      <c r="D58">
        <f t="shared" si="11"/>
        <v>374962.91000000015</v>
      </c>
    </row>
    <row r="59" spans="1:16" x14ac:dyDescent="0.25">
      <c r="A59" t="s">
        <v>37</v>
      </c>
      <c r="B59">
        <f t="shared" si="9"/>
        <v>12230.810000000056</v>
      </c>
      <c r="C59">
        <f t="shared" si="10"/>
        <v>45485.580000000075</v>
      </c>
      <c r="D59">
        <f t="shared" si="11"/>
        <v>72.879999999888241</v>
      </c>
    </row>
    <row r="60" spans="1:16" x14ac:dyDescent="0.25">
      <c r="A60" t="s">
        <v>38</v>
      </c>
      <c r="B60">
        <f t="shared" si="9"/>
        <v>4950.4699999999721</v>
      </c>
      <c r="C60">
        <f t="shared" si="10"/>
        <v>8005.7900000010268</v>
      </c>
      <c r="D60">
        <f t="shared" si="11"/>
        <v>1724.9000000000233</v>
      </c>
    </row>
    <row r="61" spans="1:16" x14ac:dyDescent="0.25">
      <c r="A61" t="s">
        <v>54</v>
      </c>
      <c r="B61">
        <f t="shared" si="9"/>
        <v>184239.79000001028</v>
      </c>
      <c r="C61">
        <f t="shared" si="10"/>
        <v>133456.33000001032</v>
      </c>
      <c r="D61">
        <f t="shared" si="11"/>
        <v>82077.349999999627</v>
      </c>
    </row>
    <row r="63" spans="1:16" x14ac:dyDescent="0.25">
      <c r="A63" s="7" t="s">
        <v>67</v>
      </c>
    </row>
    <row r="64" spans="1:16" x14ac:dyDescent="0.25">
      <c r="A64" s="1" t="s">
        <v>0</v>
      </c>
      <c r="B64" s="1" t="s">
        <v>3</v>
      </c>
      <c r="C64" s="1" t="s">
        <v>7</v>
      </c>
      <c r="D64" s="1" t="s">
        <v>12</v>
      </c>
    </row>
    <row r="65" spans="1:4" x14ac:dyDescent="0.25">
      <c r="A65" t="s">
        <v>23</v>
      </c>
      <c r="B65">
        <f>_xlfn.XLOOKUP(A65,$A$2:$A$52,$D$2:$D$52)</f>
        <v>36209.630000000005</v>
      </c>
      <c r="C65">
        <f>_xlfn.XLOOKUP(A65,$A$2:$A$52,$I$2:$I$52)</f>
        <v>27292.159999999974</v>
      </c>
      <c r="D65">
        <f>_xlfn.XLOOKUP(A65,$A$2:$A$52,$N$2:$N$52)</f>
        <v>9181.0800000000163</v>
      </c>
    </row>
    <row r="66" spans="1:4" x14ac:dyDescent="0.25">
      <c r="A66" t="s">
        <v>24</v>
      </c>
      <c r="B66">
        <f t="shared" ref="B66:B70" si="12">_xlfn.XLOOKUP(A66,$A$2:$A$52,$D$2:$D$52)</f>
        <v>0</v>
      </c>
      <c r="C66">
        <f t="shared" ref="C66:C70" si="13">_xlfn.XLOOKUP(A66,$A$2:$A$52,$I$2:$I$52)</f>
        <v>0</v>
      </c>
      <c r="D66">
        <f t="shared" ref="D66:D70" si="14">_xlfn.XLOOKUP(A66,$A$2:$A$52,$N$2:$N$52)</f>
        <v>311228.08999999997</v>
      </c>
    </row>
    <row r="67" spans="1:4" x14ac:dyDescent="0.25">
      <c r="A67" t="s">
        <v>31</v>
      </c>
      <c r="B67">
        <f t="shared" si="12"/>
        <v>149396.10000000987</v>
      </c>
      <c r="C67">
        <f t="shared" si="13"/>
        <v>189254.06000000006</v>
      </c>
      <c r="D67">
        <f t="shared" si="14"/>
        <v>374962.91000000015</v>
      </c>
    </row>
    <row r="68" spans="1:4" x14ac:dyDescent="0.25">
      <c r="A68" t="s">
        <v>37</v>
      </c>
      <c r="B68">
        <f t="shared" si="12"/>
        <v>12230.810000000056</v>
      </c>
      <c r="C68">
        <f t="shared" si="13"/>
        <v>45485.580000000075</v>
      </c>
      <c r="D68">
        <f t="shared" si="14"/>
        <v>72.879999999888241</v>
      </c>
    </row>
    <row r="69" spans="1:4" x14ac:dyDescent="0.25">
      <c r="A69" t="s">
        <v>38</v>
      </c>
      <c r="B69">
        <f t="shared" si="12"/>
        <v>4950.4699999999721</v>
      </c>
      <c r="C69">
        <f t="shared" si="13"/>
        <v>8005.7900000010268</v>
      </c>
      <c r="D69">
        <f t="shared" si="14"/>
        <v>1724.9000000000233</v>
      </c>
    </row>
    <row r="70" spans="1:4" x14ac:dyDescent="0.25">
      <c r="A70" t="s">
        <v>54</v>
      </c>
      <c r="B70">
        <f t="shared" si="12"/>
        <v>184239.79000001028</v>
      </c>
      <c r="C70">
        <f t="shared" si="13"/>
        <v>133456.33000001032</v>
      </c>
      <c r="D70">
        <f t="shared" si="14"/>
        <v>82077.349999999627</v>
      </c>
    </row>
    <row r="72" spans="1:4" x14ac:dyDescent="0.25">
      <c r="A72" s="7" t="s">
        <v>68</v>
      </c>
    </row>
    <row r="73" spans="1:4" x14ac:dyDescent="0.25">
      <c r="A73" s="1" t="s">
        <v>0</v>
      </c>
      <c r="B73" s="1" t="s">
        <v>3</v>
      </c>
      <c r="C73" s="1" t="s">
        <v>7</v>
      </c>
      <c r="D73" s="1" t="s">
        <v>12</v>
      </c>
    </row>
    <row r="74" spans="1:4" x14ac:dyDescent="0.25">
      <c r="A74" t="s">
        <v>23</v>
      </c>
      <c r="B74">
        <f>INDEX($D$2:$D$52,MATCH(A74,$A$2:$A$52))</f>
        <v>36209.630000000005</v>
      </c>
      <c r="C74">
        <f>INDEX($I$2:$I$52,MATCH(A74,$A$2:$A$52))</f>
        <v>27292.159999999974</v>
      </c>
      <c r="D74">
        <f>INDEX($N$2:$N$52,MATCH(A74,$A$2:$A$52))</f>
        <v>9181.0800000000163</v>
      </c>
    </row>
    <row r="75" spans="1:4" x14ac:dyDescent="0.25">
      <c r="A75" t="s">
        <v>24</v>
      </c>
      <c r="B75">
        <f t="shared" ref="B75:B79" si="15">INDEX($D$2:$D$52,MATCH(A75,$A$2:$A$52))</f>
        <v>0</v>
      </c>
      <c r="C75">
        <f t="shared" ref="C75:C79" si="16">INDEX($I$2:$I$52,MATCH(A75,$A$2:$A$52))</f>
        <v>0</v>
      </c>
      <c r="D75">
        <f t="shared" ref="D75:D79" si="17">INDEX($N$2:$N$52,MATCH(A75,$A$2:$A$52))</f>
        <v>311228.08999999997</v>
      </c>
    </row>
    <row r="76" spans="1:4" x14ac:dyDescent="0.25">
      <c r="A76" t="s">
        <v>31</v>
      </c>
      <c r="B76">
        <f t="shared" si="15"/>
        <v>149396.10000000987</v>
      </c>
      <c r="C76">
        <f t="shared" si="16"/>
        <v>189254.06000000006</v>
      </c>
      <c r="D76">
        <f t="shared" si="17"/>
        <v>374962.91000000015</v>
      </c>
    </row>
    <row r="77" spans="1:4" x14ac:dyDescent="0.25">
      <c r="A77" t="s">
        <v>37</v>
      </c>
      <c r="B77">
        <f t="shared" si="15"/>
        <v>12230.810000000056</v>
      </c>
      <c r="C77">
        <f t="shared" si="16"/>
        <v>45485.580000000075</v>
      </c>
      <c r="D77">
        <f t="shared" si="17"/>
        <v>72.879999999888241</v>
      </c>
    </row>
    <row r="78" spans="1:4" x14ac:dyDescent="0.25">
      <c r="A78" t="s">
        <v>38</v>
      </c>
      <c r="B78">
        <f t="shared" si="15"/>
        <v>4950.4699999999721</v>
      </c>
      <c r="C78">
        <f t="shared" si="16"/>
        <v>8005.7900000010268</v>
      </c>
      <c r="D78">
        <f t="shared" si="17"/>
        <v>1724.9000000000233</v>
      </c>
    </row>
    <row r="79" spans="1:4" x14ac:dyDescent="0.25">
      <c r="A79" t="s">
        <v>54</v>
      </c>
      <c r="B79">
        <f t="shared" si="15"/>
        <v>184239.79000001028</v>
      </c>
      <c r="C79">
        <f t="shared" si="16"/>
        <v>133456.33000001032</v>
      </c>
      <c r="D79">
        <f t="shared" si="17"/>
        <v>82077.349999999627</v>
      </c>
    </row>
    <row r="81" spans="1:7" x14ac:dyDescent="0.25">
      <c r="A81" s="7" t="s">
        <v>69</v>
      </c>
    </row>
    <row r="82" spans="1:7" x14ac:dyDescent="0.25">
      <c r="A82" t="s">
        <v>0</v>
      </c>
    </row>
    <row r="83" spans="1:7" x14ac:dyDescent="0.25">
      <c r="B83" s="1" t="s">
        <v>70</v>
      </c>
      <c r="C83" s="1" t="s">
        <v>71</v>
      </c>
    </row>
    <row r="84" spans="1:7" x14ac:dyDescent="0.25">
      <c r="A84" t="s">
        <v>72</v>
      </c>
      <c r="B84" s="6">
        <f>INDEX(B2:B52, MATCH($B$87, $A$2:$A$52, 0))</f>
        <v>356640100</v>
      </c>
      <c r="C84" s="6">
        <f>SUM(C2:C52)</f>
        <v>2112963963.1799977</v>
      </c>
    </row>
    <row r="85" spans="1:7" x14ac:dyDescent="0.25">
      <c r="A85" t="s">
        <v>73</v>
      </c>
      <c r="B85" s="6">
        <f>SUM(G2:G52)</f>
        <v>2288720500</v>
      </c>
      <c r="C85" s="6">
        <f>SUM(H2:H52)</f>
        <v>2223644952.9099984</v>
      </c>
    </row>
    <row r="86" spans="1:7" x14ac:dyDescent="0.25">
      <c r="A86" t="s">
        <v>74</v>
      </c>
      <c r="B86" s="6">
        <f>SUM(L2:L52)</f>
        <v>2298125699.999999</v>
      </c>
      <c r="C86" s="6">
        <f>SUM(M2:M52)</f>
        <v>2257202890.2499943</v>
      </c>
    </row>
    <row r="87" spans="1:7" x14ac:dyDescent="0.25">
      <c r="B87" t="s">
        <v>15</v>
      </c>
    </row>
    <row r="88" spans="1:7" x14ac:dyDescent="0.25">
      <c r="A88" s="7" t="s">
        <v>75</v>
      </c>
    </row>
    <row r="89" spans="1:7" x14ac:dyDescent="0.25">
      <c r="A89" t="s">
        <v>76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77</v>
      </c>
      <c r="D90" s="8" t="s">
        <v>0</v>
      </c>
      <c r="E90" s="8" t="s">
        <v>77</v>
      </c>
      <c r="F90" s="8" t="s">
        <v>0</v>
      </c>
      <c r="G90" s="8" t="s">
        <v>77</v>
      </c>
    </row>
    <row r="91" spans="1:7" x14ac:dyDescent="0.25">
      <c r="A91" t="s">
        <v>72</v>
      </c>
      <c r="C91" s="5"/>
      <c r="E91" s="5"/>
      <c r="G91" s="5"/>
    </row>
    <row r="92" spans="1:7" x14ac:dyDescent="0.25">
      <c r="A92" t="s">
        <v>73</v>
      </c>
      <c r="C92" s="5"/>
      <c r="E92" s="5"/>
      <c r="G92" s="5"/>
    </row>
    <row r="93" spans="1:7" x14ac:dyDescent="0.25">
      <c r="A93" t="s">
        <v>74</v>
      </c>
      <c r="C93" s="5"/>
      <c r="E93" s="5"/>
      <c r="G93" s="5"/>
    </row>
    <row r="95" spans="1:7" x14ac:dyDescent="0.25">
      <c r="A95" s="7" t="s">
        <v>78</v>
      </c>
    </row>
    <row r="96" spans="1:7" x14ac:dyDescent="0.25">
      <c r="A96" t="s">
        <v>76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77</v>
      </c>
      <c r="D97" s="8" t="s">
        <v>0</v>
      </c>
      <c r="E97" s="8" t="s">
        <v>77</v>
      </c>
      <c r="F97" s="8" t="s">
        <v>0</v>
      </c>
      <c r="G97" s="8" t="s">
        <v>77</v>
      </c>
    </row>
    <row r="98" spans="1:9" x14ac:dyDescent="0.25">
      <c r="A98" t="s">
        <v>72</v>
      </c>
      <c r="C98" s="4"/>
      <c r="E98" s="4"/>
      <c r="G98" s="4"/>
      <c r="I98" s="4"/>
    </row>
    <row r="99" spans="1:9" x14ac:dyDescent="0.25">
      <c r="A99" t="s">
        <v>73</v>
      </c>
      <c r="C99" s="4"/>
      <c r="E99" s="4"/>
      <c r="G99" s="4"/>
      <c r="I99" s="4"/>
    </row>
    <row r="100" spans="1:9" x14ac:dyDescent="0.25">
      <c r="A100" t="s">
        <v>74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79</v>
      </c>
    </row>
    <row r="2" spans="1:2" x14ac:dyDescent="0.25">
      <c r="A2" s="2" t="s">
        <v>1</v>
      </c>
      <c r="B2" s="3" t="s">
        <v>80</v>
      </c>
    </row>
    <row r="3" spans="1:2" x14ac:dyDescent="0.25">
      <c r="A3" s="2" t="s">
        <v>2</v>
      </c>
      <c r="B3" s="3" t="s">
        <v>81</v>
      </c>
    </row>
    <row r="4" spans="1:2" x14ac:dyDescent="0.25">
      <c r="A4" s="2" t="s">
        <v>3</v>
      </c>
      <c r="B4" s="3" t="s">
        <v>82</v>
      </c>
    </row>
    <row r="5" spans="1:2" x14ac:dyDescent="0.25">
      <c r="A5" s="2" t="s">
        <v>5</v>
      </c>
      <c r="B5" s="3" t="s">
        <v>83</v>
      </c>
    </row>
    <row r="6" spans="1:2" x14ac:dyDescent="0.25">
      <c r="A6" s="2" t="s">
        <v>6</v>
      </c>
      <c r="B6" s="3" t="s">
        <v>84</v>
      </c>
    </row>
    <row r="7" spans="1:2" x14ac:dyDescent="0.25">
      <c r="A7" s="2" t="s">
        <v>7</v>
      </c>
      <c r="B7" s="3" t="s">
        <v>85</v>
      </c>
    </row>
    <row r="8" spans="1:2" x14ac:dyDescent="0.25">
      <c r="A8" s="2" t="s">
        <v>10</v>
      </c>
      <c r="B8" s="3" t="s">
        <v>86</v>
      </c>
    </row>
    <row r="9" spans="1:2" x14ac:dyDescent="0.25">
      <c r="A9" s="2" t="s">
        <v>11</v>
      </c>
      <c r="B9" s="3" t="s">
        <v>87</v>
      </c>
    </row>
    <row r="10" spans="1:2" x14ac:dyDescent="0.25">
      <c r="A10" s="2" t="s">
        <v>12</v>
      </c>
      <c r="B10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Ruiz</cp:lastModifiedBy>
  <cp:revision/>
  <dcterms:created xsi:type="dcterms:W3CDTF">2020-02-26T17:00:38Z</dcterms:created>
  <dcterms:modified xsi:type="dcterms:W3CDTF">2023-01-27T00:36:53Z</dcterms:modified>
  <cp:category/>
  <cp:contentStatus/>
</cp:coreProperties>
</file>