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ami\Documents\DA8\Projects\budget_lookups-cjpentecost\"/>
    </mc:Choice>
  </mc:AlternateContent>
  <xr:revisionPtr revIDLastSave="0" documentId="13_ncr:1_{7B8C5BE8-50AE-4AE2-83A3-3684983ACA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D68" i="1"/>
  <c r="D69" i="1"/>
  <c r="B67" i="1"/>
  <c r="D58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B78" i="1" l="1"/>
  <c r="B56" i="1"/>
  <c r="C56" i="1"/>
  <c r="C61" i="1"/>
  <c r="C57" i="1"/>
  <c r="C68" i="1"/>
  <c r="D74" i="1"/>
  <c r="D79" i="1"/>
  <c r="C59" i="1"/>
  <c r="C70" i="1"/>
  <c r="B75" i="1"/>
  <c r="C58" i="1"/>
  <c r="C69" i="1"/>
  <c r="C74" i="1"/>
  <c r="D56" i="1"/>
  <c r="C67" i="1"/>
  <c r="C78" i="1"/>
  <c r="D61" i="1"/>
  <c r="C66" i="1"/>
  <c r="C77" i="1"/>
  <c r="C79" i="1"/>
  <c r="D60" i="1"/>
  <c r="D65" i="1"/>
  <c r="C76" i="1"/>
  <c r="D59" i="1"/>
  <c r="D70" i="1"/>
  <c r="C75" i="1"/>
  <c r="B58" i="1"/>
  <c r="B65" i="1"/>
  <c r="D67" i="1"/>
  <c r="D78" i="1"/>
  <c r="B57" i="1"/>
  <c r="B61" i="1"/>
  <c r="B70" i="1"/>
  <c r="D66" i="1"/>
  <c r="D77" i="1"/>
  <c r="B60" i="1"/>
  <c r="B69" i="1"/>
  <c r="B74" i="1"/>
  <c r="D76" i="1"/>
  <c r="D57" i="1"/>
  <c r="B59" i="1"/>
  <c r="B68" i="1"/>
  <c r="B79" i="1"/>
  <c r="D75" i="1"/>
  <c r="B66" i="1"/>
  <c r="B77" i="1"/>
  <c r="C60" i="1"/>
  <c r="C65" i="1"/>
  <c r="B76" i="1"/>
  <c r="P17" i="1"/>
  <c r="P33" i="1"/>
  <c r="P49" i="1"/>
  <c r="K30" i="1"/>
  <c r="K46" i="1"/>
  <c r="K14" i="1"/>
  <c r="P47" i="1"/>
  <c r="P46" i="1"/>
  <c r="P45" i="1"/>
  <c r="P52" i="1"/>
  <c r="P37" i="1"/>
  <c r="P36" i="1"/>
  <c r="K35" i="1"/>
  <c r="K34" i="1"/>
  <c r="P31" i="1"/>
  <c r="P48" i="1"/>
  <c r="K7" i="1"/>
  <c r="K18" i="1"/>
  <c r="P42" i="1"/>
  <c r="P26" i="1"/>
  <c r="P10" i="1"/>
  <c r="P30" i="1"/>
  <c r="K29" i="1"/>
  <c r="K12" i="1"/>
  <c r="K26" i="1"/>
  <c r="K17" i="1"/>
  <c r="P41" i="1"/>
  <c r="P25" i="1"/>
  <c r="P9" i="1"/>
  <c r="P29" i="1"/>
  <c r="K45" i="1"/>
  <c r="K28" i="1"/>
  <c r="K39" i="1"/>
  <c r="P40" i="1"/>
  <c r="P24" i="1"/>
  <c r="P8" i="1"/>
  <c r="P21" i="1"/>
  <c r="P16" i="1"/>
  <c r="K11" i="1"/>
  <c r="P28" i="1"/>
  <c r="P11" i="1"/>
  <c r="K6" i="1"/>
  <c r="K36" i="1"/>
  <c r="K4" i="1"/>
  <c r="P39" i="1"/>
  <c r="P23" i="1"/>
  <c r="P7" i="1"/>
  <c r="P20" i="1"/>
  <c r="P32" i="1"/>
  <c r="K27" i="1"/>
  <c r="K21" i="1"/>
  <c r="K52" i="1"/>
  <c r="K3" i="1"/>
  <c r="P38" i="1"/>
  <c r="P22" i="1"/>
  <c r="P6" i="1"/>
  <c r="P15" i="1"/>
  <c r="K13" i="1"/>
  <c r="K44" i="1"/>
  <c r="K33" i="1"/>
  <c r="P27" i="1"/>
  <c r="K37" i="1"/>
  <c r="K20" i="1"/>
  <c r="K51" i="1"/>
  <c r="P14" i="1"/>
  <c r="K10" i="1"/>
  <c r="K23" i="1"/>
  <c r="K40" i="1"/>
  <c r="K41" i="1"/>
  <c r="K8" i="1"/>
  <c r="K2" i="1"/>
  <c r="K25" i="1"/>
  <c r="K24" i="1"/>
  <c r="K9" i="1"/>
  <c r="K50" i="1"/>
  <c r="P13" i="1"/>
  <c r="K43" i="1"/>
  <c r="P12" i="1"/>
  <c r="K19" i="1"/>
  <c r="K22" i="1"/>
  <c r="K48" i="1"/>
  <c r="K32" i="1"/>
  <c r="K16" i="1"/>
  <c r="K49" i="1"/>
  <c r="P51" i="1"/>
  <c r="P35" i="1"/>
  <c r="P19" i="1"/>
  <c r="P3" i="1"/>
  <c r="P5" i="1"/>
  <c r="K42" i="1"/>
  <c r="P44" i="1"/>
  <c r="P43" i="1"/>
  <c r="K38" i="1"/>
  <c r="K5" i="1"/>
  <c r="K47" i="1"/>
  <c r="K31" i="1"/>
  <c r="K15" i="1"/>
  <c r="P50" i="1"/>
  <c r="P34" i="1"/>
  <c r="P18" i="1"/>
  <c r="P2" i="1"/>
  <c r="P4" i="1"/>
  <c r="F28" i="1"/>
  <c r="F13" i="1"/>
  <c r="F27" i="1"/>
  <c r="F14" i="1"/>
  <c r="F11" i="1"/>
  <c r="F19" i="1"/>
  <c r="F22" i="1"/>
  <c r="F7" i="1"/>
  <c r="F49" i="1"/>
  <c r="F30" i="1"/>
  <c r="F38" i="1"/>
  <c r="F15" i="1"/>
  <c r="F41" i="1"/>
  <c r="F40" i="1"/>
  <c r="F34" i="1"/>
  <c r="F31" i="1"/>
  <c r="F51" i="1"/>
  <c r="F16" i="1"/>
  <c r="F21" i="1"/>
  <c r="F44" i="1"/>
  <c r="F33" i="1"/>
  <c r="F6" i="1"/>
  <c r="F32" i="1"/>
  <c r="F36" i="1"/>
  <c r="F10" i="1"/>
  <c r="F48" i="1"/>
  <c r="F50" i="1"/>
  <c r="F43" i="1"/>
  <c r="F52" i="1"/>
  <c r="F24" i="1"/>
  <c r="F25" i="1"/>
  <c r="F18" i="1"/>
  <c r="F39" i="1"/>
  <c r="F46" i="1"/>
  <c r="F47" i="1"/>
  <c r="F5" i="1"/>
  <c r="F9" i="1"/>
  <c r="F4" i="1"/>
  <c r="F17" i="1"/>
  <c r="F3" i="1"/>
  <c r="F35" i="1"/>
  <c r="F26" i="1"/>
  <c r="F8" i="1"/>
  <c r="F29" i="1"/>
  <c r="F42" i="1"/>
  <c r="F23" i="1"/>
  <c r="F20" i="1"/>
  <c r="F12" i="1"/>
  <c r="F37" i="1"/>
  <c r="F2" i="1"/>
  <c r="F4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<sst xmlns="http://schemas.openxmlformats.org/spreadsheetml/2006/main" count="150" uniqueCount="90">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</sst>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FY2017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metro_budget!$B$84:$C$84</c:f>
              <c:numCache>
                <c:formatCode>_([$$-409]* #,##0.00_);_([$$-409]* \(#,##0.00\);_([$$-409]* "-"??_);_(@_)</c:formatCode>
                <c:ptCount val="2"/>
                <c:pt idx="0">
                  <c:v>3329000</c:v>
                </c:pt>
                <c:pt idx="1">
                  <c:v>2946071.21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1C9-8FC6-C76FF23E0ADC}"/>
            </c:ext>
          </c:extLst>
        </c:ser>
        <c:ser>
          <c:idx val="1"/>
          <c:order val="1"/>
          <c:tx>
            <c:v>FY2018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metro_budget!$B$85:$C$85</c:f>
              <c:numCache>
                <c:formatCode>_([$$-409]* #,##0.00_);_([$$-409]* \(#,##0.00\);_([$$-409]* "-"??_);_(@_)</c:formatCode>
                <c:ptCount val="2"/>
                <c:pt idx="0">
                  <c:v>3390900</c:v>
                </c:pt>
                <c:pt idx="1">
                  <c:v>3051483.41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8-41C9-8FC6-C76FF23E0ADC}"/>
            </c:ext>
          </c:extLst>
        </c:ser>
        <c:ser>
          <c:idx val="2"/>
          <c:order val="2"/>
          <c:tx>
            <c:v>FY2019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metro_budget!$B$86:$C$86</c:f>
              <c:numCache>
                <c:formatCode>_([$$-409]* #,##0.00_);_([$$-409]* \(#,##0.00\);_([$$-409]* "-"??_);_(@_)</c:formatCode>
                <c:ptCount val="2"/>
                <c:pt idx="0">
                  <c:v>3345200</c:v>
                </c:pt>
                <c:pt idx="1">
                  <c:v>2946440.08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8-41C9-8FC6-C76FF23E0A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7827680"/>
        <c:axId val="507814784"/>
      </c:barChart>
      <c:catAx>
        <c:axId val="5078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4784"/>
        <c:crosses val="autoZero"/>
        <c:auto val="1"/>
        <c:lblAlgn val="ctr"/>
        <c:lblOffset val="100"/>
        <c:noMultiLvlLbl val="0"/>
      </c:catAx>
      <c:valAx>
        <c:axId val="50781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7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260349</xdr:colOff>
      <xdr:row>72</xdr:row>
      <xdr:rowOff>68261</xdr:rowOff>
    </xdr:from>
    <xdr:to>
      <xdr:col>8</xdr:col>
      <xdr:colOff>1104899</xdr:colOff>
      <xdr:row>87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BC1A2-B5A6-9457-677D-C997D5B4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C69" sqref="C69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s="9" t="s">
        <v>10</v>
      </c>
      <c r="L1" t="s">
        <v>11</v>
      </c>
      <c r="M1" t="s">
        <v>12</v>
      </c>
      <c r="N1" t="s">
        <v>13</v>
      </c>
      <c r="O1" t="s">
        <v>14</v>
      </c>
      <c r="P1" s="9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 t="shared" ref="D2:D33" si="0">C2-B2</f>
        <v>-15396420.870000005</v>
      </c>
      <c r="E2" s="5">
        <f t="shared" ref="E2:E33" si="1">IFERROR(D2/B2, 0)</f>
        <v>-4.3170750765267295E-2</v>
      </c>
      <c r="F2">
        <f>RANK(E2,$E:$E,1)</f>
        <v>14</v>
      </c>
      <c r="G2">
        <v>382685200</v>
      </c>
      <c r="H2">
        <v>346340810.81999999</v>
      </c>
      <c r="I2">
        <f t="shared" ref="I2:I33" si="2">H2-G2</f>
        <v>-36344389.180000007</v>
      </c>
      <c r="J2" s="5">
        <f t="shared" ref="J2:J33" si="3">IFERROR(I2/G2, 0)</f>
        <v>-9.4972027086493035E-2</v>
      </c>
      <c r="K2">
        <f t="shared" ref="K2:K33" si="4">RANK(J2,J:J,1)</f>
        <v>10</v>
      </c>
      <c r="L2">
        <v>376548600</v>
      </c>
      <c r="M2">
        <v>355279492.22999901</v>
      </c>
      <c r="N2">
        <f t="shared" ref="N2:N33" si="5">M2-L2</f>
        <v>-21269107.770000994</v>
      </c>
      <c r="O2" s="5">
        <f t="shared" ref="O2:O33" si="6">IFERROR(N2/L2, 0)</f>
        <v>-5.6484362894991494E-2</v>
      </c>
      <c r="P2">
        <f t="shared" ref="P2:P33" si="7">RANK(O2,O:O,1)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si="0"/>
        <v>-7585.4099999999744</v>
      </c>
      <c r="E3" s="5">
        <f t="shared" si="1"/>
        <v>-2.3069981751824741E-2</v>
      </c>
      <c r="F3">
        <f t="shared" ref="F3:F34" si="8">RANK(E3,E:E,1)</f>
        <v>22</v>
      </c>
      <c r="G3">
        <v>334800</v>
      </c>
      <c r="H3">
        <v>312433.70999999897</v>
      </c>
      <c r="I3">
        <f t="shared" si="2"/>
        <v>-22366.290000001027</v>
      </c>
      <c r="J3" s="5">
        <f t="shared" si="3"/>
        <v>-6.6804928315415249E-2</v>
      </c>
      <c r="K3">
        <f t="shared" si="4"/>
        <v>14</v>
      </c>
      <c r="L3">
        <v>322700</v>
      </c>
      <c r="M3">
        <v>322263.03999999998</v>
      </c>
      <c r="N3">
        <f t="shared" si="5"/>
        <v>-436.96000000002095</v>
      </c>
      <c r="O3" s="5">
        <f t="shared" si="6"/>
        <v>-1.3540749922529313E-3</v>
      </c>
      <c r="P3">
        <f t="shared" si="7"/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8"/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8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8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8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8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8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8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8"/>
        <v>47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8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8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8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8"/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8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8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8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8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8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8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8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8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8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8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8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8"/>
        <v>47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>
        <f t="shared" si="4"/>
        <v>48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8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8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8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8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8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8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ref="D34:D65" si="9">C34-B34</f>
        <v>-79341.779999999795</v>
      </c>
      <c r="E34" s="5">
        <f t="shared" ref="E34:E52" si="10">IFERROR(D34/B34, 0)</f>
        <v>-1.8939149738619768E-2</v>
      </c>
      <c r="F34">
        <f t="shared" si="8"/>
        <v>26</v>
      </c>
      <c r="G34">
        <v>4350600</v>
      </c>
      <c r="H34">
        <v>4137588.7699999898</v>
      </c>
      <c r="I34">
        <f t="shared" ref="I34:I65" si="11">H34-G34</f>
        <v>-213011.23000001023</v>
      </c>
      <c r="J34" s="5">
        <f t="shared" ref="J34:J52" si="12">IFERROR(I34/G34, 0)</f>
        <v>-4.8961345561534093E-2</v>
      </c>
      <c r="K34">
        <f t="shared" ref="K34:K52" si="13">RANK(J34,J:J,1)</f>
        <v>21</v>
      </c>
      <c r="L34">
        <v>4345600</v>
      </c>
      <c r="M34">
        <v>4229801.51</v>
      </c>
      <c r="N34">
        <f t="shared" ref="N34:N65" si="14">M34-L34</f>
        <v>-115798.49000000022</v>
      </c>
      <c r="O34" s="5">
        <f t="shared" ref="O34:O52" si="15">IFERROR(N34/L34, 0)</f>
        <v>-2.6647296115611244E-2</v>
      </c>
      <c r="P34">
        <f t="shared" ref="P34:P52" si="16">RANK(O34,O:O,1)</f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9"/>
        <v>0</v>
      </c>
      <c r="E35" s="5">
        <f t="shared" si="10"/>
        <v>0</v>
      </c>
      <c r="F35">
        <f t="shared" ref="F35:F52" si="17">RANK(E35,E:E,1)</f>
        <v>47</v>
      </c>
      <c r="G35">
        <v>0</v>
      </c>
      <c r="H35">
        <v>0</v>
      </c>
      <c r="I35">
        <f t="shared" si="11"/>
        <v>0</v>
      </c>
      <c r="J35" s="5">
        <f t="shared" si="12"/>
        <v>0</v>
      </c>
      <c r="K35">
        <f t="shared" si="13"/>
        <v>48</v>
      </c>
      <c r="L35">
        <v>0</v>
      </c>
      <c r="M35">
        <v>0</v>
      </c>
      <c r="N35">
        <f t="shared" si="14"/>
        <v>0</v>
      </c>
      <c r="O35" s="5">
        <f t="shared" si="15"/>
        <v>0</v>
      </c>
      <c r="P35">
        <f t="shared" si="16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9"/>
        <v>-62776.72000000102</v>
      </c>
      <c r="E36" s="5">
        <f t="shared" si="10"/>
        <v>-7.8647857679780775E-2</v>
      </c>
      <c r="F36">
        <f t="shared" si="17"/>
        <v>10</v>
      </c>
      <c r="G36">
        <v>898700</v>
      </c>
      <c r="H36">
        <v>740966.94999999902</v>
      </c>
      <c r="I36">
        <f t="shared" si="11"/>
        <v>-157733.05000000098</v>
      </c>
      <c r="J36" s="5">
        <f t="shared" si="12"/>
        <v>-0.17551246244575608</v>
      </c>
      <c r="K36">
        <f t="shared" si="13"/>
        <v>1</v>
      </c>
      <c r="L36">
        <v>878300</v>
      </c>
      <c r="M36">
        <v>777215.28999999899</v>
      </c>
      <c r="N36">
        <f t="shared" si="14"/>
        <v>-101084.71000000101</v>
      </c>
      <c r="O36" s="5">
        <f t="shared" si="15"/>
        <v>-0.11509132414892521</v>
      </c>
      <c r="P36">
        <f t="shared" si="16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9"/>
        <v>-82352.260000010021</v>
      </c>
      <c r="E37" s="5">
        <f t="shared" si="10"/>
        <v>-3.9444515758219188E-2</v>
      </c>
      <c r="F37">
        <f t="shared" si="17"/>
        <v>19</v>
      </c>
      <c r="G37">
        <v>2229200</v>
      </c>
      <c r="H37">
        <v>2118943.21</v>
      </c>
      <c r="I37">
        <f t="shared" si="11"/>
        <v>-110256.79000000004</v>
      </c>
      <c r="J37" s="5">
        <f t="shared" si="12"/>
        <v>-4.9460250314014013E-2</v>
      </c>
      <c r="K37">
        <f t="shared" si="13"/>
        <v>20</v>
      </c>
      <c r="L37">
        <v>2296900</v>
      </c>
      <c r="M37">
        <v>2108718.34</v>
      </c>
      <c r="N37">
        <f t="shared" si="14"/>
        <v>-188181.66000000015</v>
      </c>
      <c r="O37" s="5">
        <f t="shared" si="15"/>
        <v>-8.1928538464887526E-2</v>
      </c>
      <c r="P37">
        <f t="shared" si="16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9"/>
        <v>-16630.180000000051</v>
      </c>
      <c r="E38" s="5">
        <f t="shared" si="10"/>
        <v>-1.9443680579913542E-2</v>
      </c>
      <c r="F38">
        <f t="shared" si="17"/>
        <v>25</v>
      </c>
      <c r="G38">
        <v>792800</v>
      </c>
      <c r="H38">
        <v>753451.96</v>
      </c>
      <c r="I38">
        <f t="shared" si="11"/>
        <v>-39348.040000000037</v>
      </c>
      <c r="J38" s="5">
        <f t="shared" si="12"/>
        <v>-4.9631735620585316E-2</v>
      </c>
      <c r="K38">
        <f t="shared" si="13"/>
        <v>19</v>
      </c>
      <c r="L38">
        <v>777800</v>
      </c>
      <c r="M38">
        <v>777663.26</v>
      </c>
      <c r="N38">
        <f t="shared" si="14"/>
        <v>-136.73999999999069</v>
      </c>
      <c r="O38" s="5">
        <f t="shared" si="15"/>
        <v>-1.7580354847003174E-4</v>
      </c>
      <c r="P38">
        <f t="shared" si="16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9"/>
        <v>-70791.13</v>
      </c>
      <c r="E39" s="5">
        <f t="shared" si="10"/>
        <v>-8.008952370177623E-2</v>
      </c>
      <c r="F39">
        <f t="shared" si="17"/>
        <v>8</v>
      </c>
      <c r="G39">
        <v>1294400</v>
      </c>
      <c r="H39">
        <v>1114242.27999999</v>
      </c>
      <c r="I39">
        <f t="shared" si="11"/>
        <v>-180157.72000000998</v>
      </c>
      <c r="J39" s="5">
        <f t="shared" si="12"/>
        <v>-0.13918241656366656</v>
      </c>
      <c r="K39">
        <f t="shared" si="13"/>
        <v>3</v>
      </c>
      <c r="L39">
        <v>1759500</v>
      </c>
      <c r="M39">
        <v>1680463.8699999901</v>
      </c>
      <c r="N39">
        <f t="shared" si="14"/>
        <v>-79036.1300000099</v>
      </c>
      <c r="O39" s="5">
        <f t="shared" si="15"/>
        <v>-4.4919653310605226E-2</v>
      </c>
      <c r="P39">
        <f t="shared" si="16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9"/>
        <v>-816758.14000009745</v>
      </c>
      <c r="E40" s="5">
        <f t="shared" si="10"/>
        <v>-2.1279773539092578E-2</v>
      </c>
      <c r="F40">
        <f t="shared" si="17"/>
        <v>23</v>
      </c>
      <c r="G40">
        <v>39964900</v>
      </c>
      <c r="H40">
        <v>38095240.189999901</v>
      </c>
      <c r="I40">
        <f t="shared" si="11"/>
        <v>-1869659.8100000992</v>
      </c>
      <c r="J40" s="5">
        <f t="shared" si="12"/>
        <v>-4.6782546934937892E-2</v>
      </c>
      <c r="K40">
        <f t="shared" si="13"/>
        <v>22</v>
      </c>
      <c r="L40">
        <v>40216700</v>
      </c>
      <c r="M40">
        <v>39606263.709999897</v>
      </c>
      <c r="N40">
        <f t="shared" si="14"/>
        <v>-610436.29000010341</v>
      </c>
      <c r="O40" s="5">
        <f t="shared" si="15"/>
        <v>-1.5178676768608648E-2</v>
      </c>
      <c r="P40">
        <f t="shared" si="16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9"/>
        <v>-184239.79000001028</v>
      </c>
      <c r="E41" s="5">
        <f t="shared" si="10"/>
        <v>-4.0110550149132493E-2</v>
      </c>
      <c r="F41">
        <f t="shared" si="17"/>
        <v>17</v>
      </c>
      <c r="G41">
        <v>5089500</v>
      </c>
      <c r="H41">
        <v>4956043.6699999897</v>
      </c>
      <c r="I41">
        <f t="shared" si="11"/>
        <v>-133456.33000001032</v>
      </c>
      <c r="J41" s="5">
        <f t="shared" si="12"/>
        <v>-2.6221894095689226E-2</v>
      </c>
      <c r="K41">
        <f t="shared" si="13"/>
        <v>34</v>
      </c>
      <c r="L41">
        <v>4799900</v>
      </c>
      <c r="M41">
        <v>4717822.6500000004</v>
      </c>
      <c r="N41">
        <f t="shared" si="14"/>
        <v>-82077.349999999627</v>
      </c>
      <c r="O41" s="5">
        <f t="shared" si="15"/>
        <v>-1.7099804162586642E-2</v>
      </c>
      <c r="P41">
        <f t="shared" si="16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9"/>
        <v>-41624.320001006126</v>
      </c>
      <c r="E42" s="5">
        <f t="shared" si="10"/>
        <v>-2.2070943135841053E-4</v>
      </c>
      <c r="F42">
        <f t="shared" si="17"/>
        <v>44</v>
      </c>
      <c r="G42">
        <v>199130300</v>
      </c>
      <c r="H42">
        <v>196755033.31</v>
      </c>
      <c r="I42">
        <f t="shared" si="11"/>
        <v>-2375266.6899999976</v>
      </c>
      <c r="J42" s="5">
        <f t="shared" si="12"/>
        <v>-1.1928203241796942E-2</v>
      </c>
      <c r="K42">
        <f t="shared" si="13"/>
        <v>39</v>
      </c>
      <c r="L42">
        <v>199954600</v>
      </c>
      <c r="M42">
        <v>199954563.74999899</v>
      </c>
      <c r="N42">
        <f t="shared" si="14"/>
        <v>-36.250001013278961</v>
      </c>
      <c r="O42" s="5">
        <f t="shared" si="15"/>
        <v>-1.8129115815929696E-7</v>
      </c>
      <c r="P42">
        <f t="shared" si="16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9"/>
        <v>-166754.16999999993</v>
      </c>
      <c r="E43" s="5">
        <f t="shared" si="10"/>
        <v>-2.0497353541313264E-2</v>
      </c>
      <c r="F43">
        <f t="shared" si="17"/>
        <v>24</v>
      </c>
      <c r="G43">
        <v>8560800</v>
      </c>
      <c r="H43">
        <v>8171472.0199999996</v>
      </c>
      <c r="I43">
        <f t="shared" si="11"/>
        <v>-389327.98000000045</v>
      </c>
      <c r="J43" s="5">
        <f t="shared" si="12"/>
        <v>-4.5477990374731388E-2</v>
      </c>
      <c r="K43">
        <f t="shared" si="13"/>
        <v>23</v>
      </c>
      <c r="L43">
        <v>8497500</v>
      </c>
      <c r="M43">
        <v>8150982.5699999901</v>
      </c>
      <c r="N43">
        <f t="shared" si="14"/>
        <v>-346517.43000000995</v>
      </c>
      <c r="O43" s="5">
        <f t="shared" si="15"/>
        <v>-4.0778750220654303E-2</v>
      </c>
      <c r="P43">
        <f t="shared" si="16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9"/>
        <v>-294095.62000000104</v>
      </c>
      <c r="E44" s="5">
        <f t="shared" si="10"/>
        <v>-9.7760750186150751E-3</v>
      </c>
      <c r="F44">
        <f t="shared" si="17"/>
        <v>39</v>
      </c>
      <c r="G44">
        <v>31040700</v>
      </c>
      <c r="H44">
        <v>30793711.48</v>
      </c>
      <c r="I44">
        <f t="shared" si="11"/>
        <v>-246988.51999999955</v>
      </c>
      <c r="J44" s="5">
        <f t="shared" si="12"/>
        <v>-7.9569249404813532E-3</v>
      </c>
      <c r="K44">
        <f t="shared" si="13"/>
        <v>41</v>
      </c>
      <c r="L44">
        <v>31282200</v>
      </c>
      <c r="M44">
        <v>31282141.25</v>
      </c>
      <c r="N44">
        <f t="shared" si="14"/>
        <v>-58.75</v>
      </c>
      <c r="O44" s="5">
        <f t="shared" si="15"/>
        <v>-1.8780648419868168E-6</v>
      </c>
      <c r="P44">
        <f t="shared" si="16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9"/>
        <v>-712015.95000009984</v>
      </c>
      <c r="E45" s="5">
        <f t="shared" si="10"/>
        <v>-1.287514194887851E-2</v>
      </c>
      <c r="F45">
        <f t="shared" si="17"/>
        <v>34</v>
      </c>
      <c r="G45">
        <v>56792200</v>
      </c>
      <c r="H45">
        <v>54594953.959999897</v>
      </c>
      <c r="I45">
        <f t="shared" si="11"/>
        <v>-2197246.0400001034</v>
      </c>
      <c r="J45" s="5">
        <f t="shared" si="12"/>
        <v>-3.8689222111488959E-2</v>
      </c>
      <c r="K45">
        <f t="shared" si="13"/>
        <v>30</v>
      </c>
      <c r="L45">
        <v>56027100</v>
      </c>
      <c r="M45">
        <v>55386549.6599999</v>
      </c>
      <c r="N45">
        <f t="shared" si="14"/>
        <v>-640550.34000010043</v>
      </c>
      <c r="O45" s="5">
        <f t="shared" si="15"/>
        <v>-1.1432866237947358E-2</v>
      </c>
      <c r="P45">
        <f t="shared" si="16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9"/>
        <v>-777.57000000000698</v>
      </c>
      <c r="E46" s="5">
        <f t="shared" si="10"/>
        <v>-3.0010420686993711E-3</v>
      </c>
      <c r="F46">
        <f t="shared" si="17"/>
        <v>43</v>
      </c>
      <c r="G46">
        <v>266000</v>
      </c>
      <c r="H46">
        <v>257402.90999999901</v>
      </c>
      <c r="I46">
        <f t="shared" si="11"/>
        <v>-8597.090000000986</v>
      </c>
      <c r="J46" s="5">
        <f t="shared" si="12"/>
        <v>-3.2319887218048821E-2</v>
      </c>
      <c r="K46">
        <f t="shared" si="13"/>
        <v>33</v>
      </c>
      <c r="L46">
        <v>267100</v>
      </c>
      <c r="M46">
        <v>254753.15999999901</v>
      </c>
      <c r="N46">
        <f t="shared" si="14"/>
        <v>-12346.840000000986</v>
      </c>
      <c r="O46" s="5">
        <f t="shared" si="15"/>
        <v>-4.6225533508053113E-2</v>
      </c>
      <c r="P46">
        <f t="shared" si="16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9"/>
        <v>-12273.280000001192</v>
      </c>
      <c r="E47" s="5">
        <f t="shared" si="10"/>
        <v>-1.7435939690898361E-4</v>
      </c>
      <c r="F47">
        <f t="shared" si="17"/>
        <v>45</v>
      </c>
      <c r="G47">
        <v>73467000</v>
      </c>
      <c r="H47">
        <v>73442541.659999996</v>
      </c>
      <c r="I47">
        <f t="shared" si="11"/>
        <v>-24458.340000003576</v>
      </c>
      <c r="J47" s="5">
        <f t="shared" si="12"/>
        <v>-3.3291600310348285E-4</v>
      </c>
      <c r="K47">
        <f t="shared" si="13"/>
        <v>45</v>
      </c>
      <c r="L47">
        <v>75072800</v>
      </c>
      <c r="M47">
        <v>75050829.179999903</v>
      </c>
      <c r="N47">
        <f t="shared" si="14"/>
        <v>-21970.820000097156</v>
      </c>
      <c r="O47" s="5">
        <f t="shared" si="15"/>
        <v>-2.9266019117572752E-4</v>
      </c>
      <c r="P47">
        <f t="shared" si="16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9"/>
        <v>-209747.43000000995</v>
      </c>
      <c r="E48" s="5">
        <f t="shared" si="10"/>
        <v>-3.1133192323107857E-2</v>
      </c>
      <c r="F48">
        <f t="shared" si="17"/>
        <v>20</v>
      </c>
      <c r="G48">
        <v>7214700</v>
      </c>
      <c r="H48">
        <v>6922072.5599999996</v>
      </c>
      <c r="I48">
        <f t="shared" si="11"/>
        <v>-292627.44000000041</v>
      </c>
      <c r="J48" s="5">
        <f t="shared" si="12"/>
        <v>-4.0559890224125802E-2</v>
      </c>
      <c r="K48">
        <f t="shared" si="13"/>
        <v>29</v>
      </c>
      <c r="L48">
        <v>7289800</v>
      </c>
      <c r="M48">
        <v>6882350.23999999</v>
      </c>
      <c r="N48">
        <f t="shared" si="14"/>
        <v>-407449.76000001002</v>
      </c>
      <c r="O48" s="5">
        <f t="shared" si="15"/>
        <v>-5.5893132870587676E-2</v>
      </c>
      <c r="P48">
        <f t="shared" si="16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9"/>
        <v>-1700.570000000007</v>
      </c>
      <c r="E49" s="5">
        <f t="shared" si="10"/>
        <v>-1.8444360086767971E-2</v>
      </c>
      <c r="F49">
        <f t="shared" si="17"/>
        <v>27</v>
      </c>
      <c r="G49">
        <v>102600</v>
      </c>
      <c r="H49">
        <v>95466.880000000005</v>
      </c>
      <c r="I49">
        <f t="shared" si="11"/>
        <v>-7133.1199999999953</v>
      </c>
      <c r="J49" s="5">
        <f t="shared" si="12"/>
        <v>-6.9523586744639335E-2</v>
      </c>
      <c r="K49">
        <f t="shared" si="13"/>
        <v>13</v>
      </c>
      <c r="L49">
        <v>0</v>
      </c>
      <c r="M49">
        <v>0</v>
      </c>
      <c r="N49">
        <f t="shared" si="14"/>
        <v>0</v>
      </c>
      <c r="O49" s="5">
        <f t="shared" si="15"/>
        <v>0</v>
      </c>
      <c r="P49">
        <f t="shared" si="16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9"/>
        <v>0</v>
      </c>
      <c r="E50" s="5">
        <f t="shared" si="10"/>
        <v>0</v>
      </c>
      <c r="F50">
        <f t="shared" si="17"/>
        <v>47</v>
      </c>
      <c r="G50">
        <v>859100</v>
      </c>
      <c r="H50">
        <v>859100</v>
      </c>
      <c r="I50">
        <f t="shared" si="11"/>
        <v>0</v>
      </c>
      <c r="J50" s="5">
        <f t="shared" si="12"/>
        <v>0</v>
      </c>
      <c r="K50">
        <f t="shared" si="13"/>
        <v>48</v>
      </c>
      <c r="L50">
        <v>843200</v>
      </c>
      <c r="M50">
        <v>843200</v>
      </c>
      <c r="N50">
        <f t="shared" si="14"/>
        <v>0</v>
      </c>
      <c r="O50" s="5">
        <f t="shared" si="15"/>
        <v>0</v>
      </c>
      <c r="P50">
        <f t="shared" si="16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9"/>
        <v>-110074.66000000946</v>
      </c>
      <c r="E51" s="5">
        <f t="shared" si="10"/>
        <v>-1.2785255822058129E-2</v>
      </c>
      <c r="F51">
        <f t="shared" si="17"/>
        <v>35</v>
      </c>
      <c r="G51">
        <v>8925500</v>
      </c>
      <c r="H51">
        <v>8599059.6199999992</v>
      </c>
      <c r="I51">
        <f t="shared" si="11"/>
        <v>-326440.38000000082</v>
      </c>
      <c r="J51" s="5">
        <f t="shared" si="12"/>
        <v>-3.6573903982970231E-2</v>
      </c>
      <c r="K51">
        <f t="shared" si="13"/>
        <v>31</v>
      </c>
      <c r="L51">
        <v>8833900</v>
      </c>
      <c r="M51">
        <v>8735843.3100000005</v>
      </c>
      <c r="N51">
        <f t="shared" si="14"/>
        <v>-98056.689999999478</v>
      </c>
      <c r="O51" s="5">
        <f t="shared" si="15"/>
        <v>-1.1100045280114048E-2</v>
      </c>
      <c r="P51">
        <f t="shared" si="16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9"/>
        <v>-196315.20000000019</v>
      </c>
      <c r="E52" s="5">
        <f t="shared" si="10"/>
        <v>-8.009596083231342E-2</v>
      </c>
      <c r="F52">
        <f t="shared" si="17"/>
        <v>7</v>
      </c>
      <c r="G52">
        <v>2440700</v>
      </c>
      <c r="H52">
        <v>2204672.88</v>
      </c>
      <c r="I52">
        <f t="shared" si="11"/>
        <v>-236027.12000000011</v>
      </c>
      <c r="J52" s="5">
        <f t="shared" si="12"/>
        <v>-9.6704683082722218E-2</v>
      </c>
      <c r="K52">
        <f t="shared" si="13"/>
        <v>9</v>
      </c>
      <c r="L52">
        <v>2321600</v>
      </c>
      <c r="M52">
        <v>2056835.26</v>
      </c>
      <c r="N52">
        <f t="shared" si="14"/>
        <v>-264764.74</v>
      </c>
      <c r="O52" s="5">
        <f t="shared" si="15"/>
        <v>-0.11404408166781529</v>
      </c>
      <c r="P52">
        <f t="shared" si="16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 t="shared" ref="B56:B61" si="18">VLOOKUP(A56,A1:D52,4,FALSE)</f>
        <v>-36209.630000000005</v>
      </c>
      <c r="C56">
        <f t="shared" ref="C56:C61" si="19">VLOOKUP(A56,A2:I52,9,FALSE)</f>
        <v>-27292.159999999974</v>
      </c>
      <c r="D56">
        <f t="shared" ref="D56:D61" si="20">VLOOKUP(A56,A2:N52,14,FALSE)</f>
        <v>-9181.0800000000163</v>
      </c>
    </row>
    <row r="57" spans="1:16" x14ac:dyDescent="0.35">
      <c r="A57" t="s">
        <v>25</v>
      </c>
      <c r="B57">
        <f t="shared" si="18"/>
        <v>0</v>
      </c>
      <c r="C57">
        <f t="shared" si="19"/>
        <v>0</v>
      </c>
      <c r="D57">
        <f t="shared" si="20"/>
        <v>-311228.08999999997</v>
      </c>
    </row>
    <row r="58" spans="1:16" x14ac:dyDescent="0.35">
      <c r="A58" t="s">
        <v>32</v>
      </c>
      <c r="B58">
        <f t="shared" si="18"/>
        <v>-149396.10000000987</v>
      </c>
      <c r="C58">
        <f t="shared" si="19"/>
        <v>-189254.06000000006</v>
      </c>
      <c r="D58">
        <f t="shared" si="20"/>
        <v>-374962.91000000015</v>
      </c>
    </row>
    <row r="59" spans="1:16" x14ac:dyDescent="0.35">
      <c r="A59" t="s">
        <v>38</v>
      </c>
      <c r="B59">
        <f t="shared" si="18"/>
        <v>-12230.810000000056</v>
      </c>
      <c r="C59">
        <f t="shared" si="19"/>
        <v>-45485.580000000075</v>
      </c>
      <c r="D59">
        <f t="shared" si="20"/>
        <v>-72.879999999888241</v>
      </c>
    </row>
    <row r="60" spans="1:16" x14ac:dyDescent="0.35">
      <c r="A60" t="s">
        <v>39</v>
      </c>
      <c r="B60">
        <f t="shared" si="18"/>
        <v>-4950.4699999999721</v>
      </c>
      <c r="C60">
        <f t="shared" si="19"/>
        <v>-8005.7900000010268</v>
      </c>
      <c r="D60">
        <f t="shared" si="20"/>
        <v>-1724.9000000000233</v>
      </c>
    </row>
    <row r="61" spans="1:16" x14ac:dyDescent="0.35">
      <c r="A61" t="s">
        <v>55</v>
      </c>
      <c r="B61">
        <f t="shared" si="18"/>
        <v>-184239.79000001028</v>
      </c>
      <c r="C61">
        <f t="shared" si="19"/>
        <v>-133456.33000001032</v>
      </c>
      <c r="D61">
        <f t="shared" si="20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 t="shared" ref="B65:B70" si="21">_xlfn.XLOOKUP(A65,A2:A52,D2:D52)</f>
        <v>-36209.630000000005</v>
      </c>
      <c r="C65">
        <f t="shared" ref="C65:C70" si="22">_xlfn.XLOOKUP(A65,A2:A52,I2:I52)</f>
        <v>-27292.159999999974</v>
      </c>
      <c r="D65">
        <f t="shared" ref="D65:D70" si="23">_xlfn.XLOOKUP(A65,A2:A52,N2:N52)</f>
        <v>-9181.0800000000163</v>
      </c>
    </row>
    <row r="66" spans="1:4" x14ac:dyDescent="0.35">
      <c r="A66" t="s">
        <v>25</v>
      </c>
      <c r="B66">
        <f t="shared" si="21"/>
        <v>0</v>
      </c>
      <c r="C66">
        <f t="shared" si="22"/>
        <v>0</v>
      </c>
      <c r="D66">
        <f t="shared" si="23"/>
        <v>-311228.08999999997</v>
      </c>
    </row>
    <row r="67" spans="1:4" x14ac:dyDescent="0.35">
      <c r="A67" t="s">
        <v>32</v>
      </c>
      <c r="B67">
        <f t="shared" si="21"/>
        <v>-149396.10000000987</v>
      </c>
      <c r="C67">
        <f t="shared" si="22"/>
        <v>-189254.06000000006</v>
      </c>
      <c r="D67">
        <f t="shared" si="23"/>
        <v>-374962.91000000015</v>
      </c>
    </row>
    <row r="68" spans="1:4" x14ac:dyDescent="0.35">
      <c r="A68" t="s">
        <v>38</v>
      </c>
      <c r="B68">
        <f t="shared" si="21"/>
        <v>-12230.810000000056</v>
      </c>
      <c r="C68">
        <f t="shared" si="22"/>
        <v>-45485.580000000075</v>
      </c>
      <c r="D68">
        <f t="shared" si="23"/>
        <v>-72.879999999888241</v>
      </c>
    </row>
    <row r="69" spans="1:4" x14ac:dyDescent="0.35">
      <c r="A69" t="s">
        <v>39</v>
      </c>
      <c r="B69">
        <f t="shared" si="21"/>
        <v>-4950.4699999999721</v>
      </c>
      <c r="C69">
        <f t="shared" si="22"/>
        <v>-8005.7900000010268</v>
      </c>
      <c r="D69">
        <f t="shared" si="23"/>
        <v>-1724.9000000000233</v>
      </c>
    </row>
    <row r="70" spans="1:4" x14ac:dyDescent="0.35">
      <c r="A70" t="s">
        <v>55</v>
      </c>
      <c r="B70">
        <f t="shared" si="21"/>
        <v>-184239.79000001028</v>
      </c>
      <c r="C70">
        <f t="shared" si="22"/>
        <v>-133456.33000001032</v>
      </c>
      <c r="D70">
        <f t="shared" si="23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 t="shared" ref="B74:B79" si="24">INDEX(D2:D52,MATCH(A74,A2:A52,1))</f>
        <v>-36209.630000000005</v>
      </c>
      <c r="C74">
        <f t="shared" ref="C74:C79" si="25">INDEX(I2:I52,MATCH(A74,A2:A52,0))</f>
        <v>-27292.159999999974</v>
      </c>
      <c r="D74">
        <f t="shared" ref="D74:D79" si="26">INDEX(N2:N52,MATCH(A74,A2:A52,0))</f>
        <v>-9181.0800000000163</v>
      </c>
    </row>
    <row r="75" spans="1:4" x14ac:dyDescent="0.35">
      <c r="A75" t="s">
        <v>25</v>
      </c>
      <c r="B75">
        <f t="shared" si="24"/>
        <v>0</v>
      </c>
      <c r="C75">
        <f t="shared" si="25"/>
        <v>0</v>
      </c>
      <c r="D75">
        <f t="shared" si="26"/>
        <v>-311228.08999999997</v>
      </c>
    </row>
    <row r="76" spans="1:4" x14ac:dyDescent="0.35">
      <c r="A76" t="s">
        <v>32</v>
      </c>
      <c r="B76">
        <f t="shared" si="24"/>
        <v>-149396.10000000987</v>
      </c>
      <c r="C76">
        <f t="shared" si="25"/>
        <v>-189254.06000000006</v>
      </c>
      <c r="D76">
        <f t="shared" si="26"/>
        <v>-374962.91000000015</v>
      </c>
    </row>
    <row r="77" spans="1:4" x14ac:dyDescent="0.35">
      <c r="A77" t="s">
        <v>38</v>
      </c>
      <c r="B77">
        <f t="shared" si="24"/>
        <v>-12230.810000000056</v>
      </c>
      <c r="C77">
        <f t="shared" si="25"/>
        <v>-45485.580000000075</v>
      </c>
      <c r="D77">
        <f t="shared" si="26"/>
        <v>-72.879999999888241</v>
      </c>
    </row>
    <row r="78" spans="1:4" x14ac:dyDescent="0.35">
      <c r="A78" t="s">
        <v>39</v>
      </c>
      <c r="B78">
        <f t="shared" si="24"/>
        <v>-4950.4699999999721</v>
      </c>
      <c r="C78">
        <f t="shared" si="25"/>
        <v>-8005.7900000010268</v>
      </c>
      <c r="D78">
        <f t="shared" si="26"/>
        <v>-1724.9000000000233</v>
      </c>
    </row>
    <row r="79" spans="1:4" x14ac:dyDescent="0.35">
      <c r="A79" t="s">
        <v>55</v>
      </c>
      <c r="B79">
        <f t="shared" si="24"/>
        <v>-184239.79000001028</v>
      </c>
      <c r="C79">
        <f t="shared" si="25"/>
        <v>-133456.33000001032</v>
      </c>
      <c r="D79">
        <f t="shared" si="26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INDEX(B2:B52,MATCH($B$87,A2:A52,0))</f>
        <v>3329000</v>
      </c>
      <c r="C84" s="6">
        <f>INDEX(C2:C52,MATCH($B$87,A2:A52,0))</f>
        <v>2946071.21</v>
      </c>
    </row>
    <row r="85" spans="1:7" x14ac:dyDescent="0.35">
      <c r="A85" t="s">
        <v>74</v>
      </c>
      <c r="B85" s="6">
        <f>INDEX(G3:G53,MATCH($B$87,A3:A53,0))</f>
        <v>3390900</v>
      </c>
      <c r="C85" s="6">
        <f>INDEX(H3:H53,MATCH($B$87,A3:A53,0))</f>
        <v>3051483.41</v>
      </c>
    </row>
    <row r="86" spans="1:7" x14ac:dyDescent="0.35">
      <c r="A86" t="s">
        <v>75</v>
      </c>
      <c r="B86" s="6">
        <f>INDEX(L4:L54,MATCH($B$87,A4:A54,0))</f>
        <v>3345200</v>
      </c>
      <c r="C86" s="6">
        <f>INDEX(M4:M54,MATCH($B$87,A4:A54,0))</f>
        <v>2946440.08</v>
      </c>
    </row>
    <row r="87" spans="1:7" x14ac:dyDescent="0.35">
      <c r="B87" t="s">
        <v>21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4" sqref="A4:XFD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jamison</cp:lastModifiedBy>
  <cp:revision/>
  <dcterms:created xsi:type="dcterms:W3CDTF">2020-02-26T17:00:38Z</dcterms:created>
  <dcterms:modified xsi:type="dcterms:W3CDTF">2023-01-28T02:39:20Z</dcterms:modified>
  <cp:category/>
  <cp:contentStatus/>
</cp:coreProperties>
</file>