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Gre\Documents\DA8\Projects\budget_lookups-kmgreer405\"/>
    </mc:Choice>
  </mc:AlternateContent>
  <xr:revisionPtr revIDLastSave="0" documentId="13_ncr:1_{D56AD81B-74A6-41C5-BC83-80389D6A54C0}" xr6:coauthVersionLast="47" xr6:coauthVersionMax="47" xr10:uidLastSave="{00000000-0000-0000-0000-000000000000}"/>
  <bookViews>
    <workbookView xWindow="2490" yWindow="2805" windowWidth="21600" windowHeight="11385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" i="1" l="1"/>
  <c r="G99" i="1"/>
  <c r="G98" i="1"/>
  <c r="F100" i="1"/>
  <c r="F99" i="1"/>
  <c r="F98" i="1"/>
  <c r="E100" i="1"/>
  <c r="E99" i="1"/>
  <c r="E98" i="1"/>
  <c r="D100" i="1"/>
  <c r="D99" i="1"/>
  <c r="D98" i="1"/>
  <c r="C100" i="1"/>
  <c r="C99" i="1"/>
  <c r="C98" i="1"/>
  <c r="B100" i="1"/>
  <c r="B99" i="1"/>
  <c r="B98" i="1"/>
  <c r="G93" i="1"/>
  <c r="G92" i="1"/>
  <c r="G91" i="1"/>
  <c r="F93" i="1"/>
  <c r="F92" i="1"/>
  <c r="F91" i="1"/>
  <c r="E93" i="1"/>
  <c r="E92" i="1"/>
  <c r="E91" i="1"/>
  <c r="D93" i="1"/>
  <c r="D92" i="1"/>
  <c r="D91" i="1"/>
  <c r="C93" i="1"/>
  <c r="C92" i="1"/>
  <c r="C91" i="1"/>
  <c r="B93" i="1"/>
  <c r="B92" i="1"/>
  <c r="B91" i="1"/>
  <c r="C86" i="1"/>
  <c r="C85" i="1"/>
  <c r="C84" i="1"/>
  <c r="B86" i="1"/>
  <c r="B85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D57" i="1"/>
  <c r="D58" i="1"/>
  <c r="D59" i="1"/>
  <c r="D60" i="1"/>
  <c r="D61" i="1"/>
  <c r="D56" i="1"/>
  <c r="C60" i="1"/>
  <c r="C57" i="1"/>
  <c r="C58" i="1"/>
  <c r="C59" i="1"/>
  <c r="C61" i="1"/>
  <c r="C56" i="1"/>
  <c r="B56" i="1"/>
  <c r="B57" i="1"/>
  <c r="B58" i="1"/>
  <c r="B59" i="1"/>
  <c r="B60" i="1"/>
  <c r="B6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<sst xmlns="http://schemas.openxmlformats.org/spreadsheetml/2006/main" count="150" uniqueCount="90">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</sst>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vs Actual By</a:t>
            </a:r>
            <a:r>
              <a:rPr lang="en-US" baseline="0"/>
              <a:t>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041557305336838E-2"/>
          <c:y val="0.15782407407407409"/>
          <c:w val="0.78213910761154859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832600</c:v>
                </c:pt>
                <c:pt idx="1">
                  <c:v>859100</c:v>
                </c:pt>
                <c:pt idx="2">
                  <c:v>843200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D-48E3-8892-14BB0211390F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832600</c:v>
                </c:pt>
                <c:pt idx="1">
                  <c:v>859100</c:v>
                </c:pt>
                <c:pt idx="2">
                  <c:v>843200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D-48E3-8892-14BB02113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4093376"/>
        <c:axId val="684093792"/>
      </c:barChart>
      <c:catAx>
        <c:axId val="684093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93792"/>
        <c:crosses val="autoZero"/>
        <c:auto val="1"/>
        <c:lblAlgn val="ctr"/>
        <c:lblOffset val="100"/>
        <c:noMultiLvlLbl val="0"/>
      </c:catAx>
      <c:valAx>
        <c:axId val="68409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9337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79</xdr:row>
      <xdr:rowOff>19050</xdr:rowOff>
    </xdr:from>
    <xdr:to>
      <xdr:col>6</xdr:col>
      <xdr:colOff>561975</xdr:colOff>
      <xdr:row>87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2AA91-E8CE-2F7E-A4C5-43B5D911D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85" workbookViewId="0">
      <selection activeCell="G100" sqref="G100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"Error")</f>
        <v>-4.3170750765267295E-2</v>
      </c>
      <c r="F2">
        <f>IFERROR(RANK(E2, $E$2:$E$52, 0), "Error")</f>
        <v>35</v>
      </c>
      <c r="G2">
        <v>382685200</v>
      </c>
      <c r="H2">
        <v>346340810.81999999</v>
      </c>
      <c r="I2">
        <f>H2-G2</f>
        <v>-36344389.180000007</v>
      </c>
      <c r="J2" s="5">
        <f>IFERROR(I2/G2, "Error")</f>
        <v>-9.4972027086493035E-2</v>
      </c>
      <c r="K2">
        <f>IFERROR(RANK(J2, $J$2:$J$52, 0), "Error")</f>
        <v>39</v>
      </c>
      <c r="L2">
        <v>376548600</v>
      </c>
      <c r="M2">
        <v>355279492.22999901</v>
      </c>
      <c r="N2">
        <f>M2-L2</f>
        <v>-21269107.770000994</v>
      </c>
      <c r="O2" s="5">
        <f>IFERROR(N2/L2, "Error")</f>
        <v>-5.6484362894991494E-2</v>
      </c>
      <c r="P2">
        <f>IFERROR(RANK(O2, $O$2:$O$52, 0), "Error")</f>
        <v>35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"Error")</f>
        <v>-2.3069981751824741E-2</v>
      </c>
      <c r="F3">
        <f t="shared" ref="F3:F52" si="2">IFERROR(RANK(E3, $E$2:$E$52, 0), "Error")</f>
        <v>27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"Error")</f>
        <v>-6.6804928315415249E-2</v>
      </c>
      <c r="K3">
        <f t="shared" ref="K3:K52" si="5">IFERROR(RANK(J3, $J$2:$J$52, 0), "Error")</f>
        <v>35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"Error")</f>
        <v>-1.3540749922529313E-3</v>
      </c>
      <c r="P3">
        <f t="shared" ref="P3:P52" si="8">IFERROR(RANK(O3, $O$2:$O$52, 0), "Error")</f>
        <v>12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7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27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10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45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47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40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20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Error</v>
      </c>
      <c r="F11" t="str">
        <f t="shared" si="2"/>
        <v>Error</v>
      </c>
      <c r="G11">
        <v>0</v>
      </c>
      <c r="H11">
        <v>0</v>
      </c>
      <c r="I11">
        <f t="shared" si="3"/>
        <v>0</v>
      </c>
      <c r="J11" s="5" t="str">
        <f t="shared" si="4"/>
        <v>Error</v>
      </c>
      <c r="K11" t="str">
        <f t="shared" si="5"/>
        <v>Error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48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39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22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30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21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6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38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46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37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3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28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7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23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8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14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36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Error</v>
      </c>
      <c r="F27" t="str">
        <f t="shared" si="2"/>
        <v>Error</v>
      </c>
      <c r="G27">
        <v>0</v>
      </c>
      <c r="H27">
        <v>0</v>
      </c>
      <c r="I27">
        <f t="shared" si="3"/>
        <v>0</v>
      </c>
      <c r="J27" s="5" t="str">
        <f t="shared" si="4"/>
        <v>Error</v>
      </c>
      <c r="K27" t="str">
        <f t="shared" si="5"/>
        <v>Error</v>
      </c>
      <c r="L27">
        <v>0</v>
      </c>
      <c r="M27">
        <v>0</v>
      </c>
      <c r="N27">
        <f t="shared" si="6"/>
        <v>0</v>
      </c>
      <c r="O27" s="5" t="str">
        <f t="shared" si="7"/>
        <v>Error</v>
      </c>
      <c r="P27" t="str">
        <f t="shared" si="8"/>
        <v>Error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46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42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5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13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29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26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15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25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Error</v>
      </c>
      <c r="F35" t="str">
        <f t="shared" si="2"/>
        <v>Error</v>
      </c>
      <c r="G35">
        <v>0</v>
      </c>
      <c r="H35">
        <v>0</v>
      </c>
      <c r="I35">
        <f t="shared" si="3"/>
        <v>0</v>
      </c>
      <c r="J35" s="5" t="str">
        <f t="shared" si="4"/>
        <v>Error</v>
      </c>
      <c r="K35" t="str">
        <f t="shared" si="5"/>
        <v>Error</v>
      </c>
      <c r="L35">
        <v>0</v>
      </c>
      <c r="M35">
        <v>0</v>
      </c>
      <c r="N35">
        <f t="shared" si="6"/>
        <v>0</v>
      </c>
      <c r="O35" s="5" t="str">
        <f t="shared" si="7"/>
        <v>Error</v>
      </c>
      <c r="P35" t="str">
        <f t="shared" si="8"/>
        <v>Error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44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41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9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32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18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19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2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31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17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33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11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34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36</v>
      </c>
      <c r="L49">
        <v>0</v>
      </c>
      <c r="M49">
        <v>0</v>
      </c>
      <c r="N49">
        <f t="shared" si="6"/>
        <v>0</v>
      </c>
      <c r="O49" s="5" t="str">
        <f t="shared" si="7"/>
        <v>Error</v>
      </c>
      <c r="P49" t="str">
        <f t="shared" si="8"/>
        <v>Error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16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43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VLOOKUP(A56, A$2:P$52, 4, FALSE)</f>
        <v>-36209.630000000005</v>
      </c>
      <c r="C56">
        <f>VLOOKUP(A56, A$2:P$52, 9, FALSE)</f>
        <v>-27292.159999999974</v>
      </c>
      <c r="D56">
        <f>VLOOKUP(A56, A$2:P$52, 14, FALSE)</f>
        <v>-9181.0800000000163</v>
      </c>
    </row>
    <row r="57" spans="1:16" x14ac:dyDescent="0.25">
      <c r="A57" t="s">
        <v>25</v>
      </c>
      <c r="B57">
        <f t="shared" ref="B57:B61" si="9">VLOOKUP(A57, A$2:P$52, 4, FALSE)</f>
        <v>0</v>
      </c>
      <c r="C57">
        <f t="shared" ref="C57:C61" si="10">VLOOKUP(A57, A$2:P$52, 9, FALSE)</f>
        <v>0</v>
      </c>
      <c r="D57">
        <f t="shared" ref="D57:D61" si="11">VLOOKUP(A57, A$2:P$52, 14, FALSE)</f>
        <v>-311228.08999999997</v>
      </c>
    </row>
    <row r="58" spans="1:16" x14ac:dyDescent="0.2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2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25">
      <c r="A60" t="s">
        <v>39</v>
      </c>
      <c r="B60">
        <f t="shared" si="9"/>
        <v>-4950.4699999999721</v>
      </c>
      <c r="C60">
        <f>VLOOKUP(A60, A$2:P$52, 9, FALSE)</f>
        <v>-8005.7900000010268</v>
      </c>
      <c r="D60">
        <f t="shared" si="11"/>
        <v>-1724.9000000000233</v>
      </c>
    </row>
    <row r="61" spans="1:16" x14ac:dyDescent="0.2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 A$2:A$52, D$2:D$52)</f>
        <v>-36209.630000000005</v>
      </c>
      <c r="C65">
        <f>_xlfn.XLOOKUP(A65, A$2:A$52, I$2:I$52)</f>
        <v>-27292.159999999974</v>
      </c>
      <c r="D65">
        <f>_xlfn.XLOOKUP(A65, A$2:A$52, N$2:N$52)</f>
        <v>-9181.0800000000163</v>
      </c>
    </row>
    <row r="66" spans="1:4" x14ac:dyDescent="0.25">
      <c r="A66" t="s">
        <v>25</v>
      </c>
      <c r="B66">
        <f t="shared" ref="B66:B70" si="12">_xlfn.XLOOKUP(A66, A$2:A$52, D$2:D$52)</f>
        <v>0</v>
      </c>
      <c r="C66">
        <f t="shared" ref="C66:C70" si="13">_xlfn.XLOOKUP(A66, A$2:A$52, I$2:I$52)</f>
        <v>0</v>
      </c>
      <c r="D66">
        <f t="shared" ref="D66:D70" si="14">_xlfn.XLOOKUP(A66, A$2:A$52, N$2:N$52)</f>
        <v>-311228.08999999997</v>
      </c>
    </row>
    <row r="67" spans="1:4" x14ac:dyDescent="0.2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2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2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2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INDEX(D$2:D$52, MATCH(A74, A$2:A$52, 0))</f>
        <v>-36209.630000000005</v>
      </c>
      <c r="C74">
        <f>INDEX(I$2:I$52, MATCH(A74, A$2:A$52, 0))</f>
        <v>-27292.159999999974</v>
      </c>
      <c r="D74">
        <f>INDEX(N$2:N$52, MATCH(A74, A$2:A$52, 0))</f>
        <v>-9181.0800000000163</v>
      </c>
    </row>
    <row r="75" spans="1:4" x14ac:dyDescent="0.25">
      <c r="A75" t="s">
        <v>25</v>
      </c>
      <c r="B75">
        <f t="shared" ref="B75:B79" si="15">INDEX(D$2:D$52, MATCH(A75, A$2:A$52, 0))</f>
        <v>0</v>
      </c>
      <c r="C75">
        <f t="shared" ref="C75:C79" si="16">INDEX(I$2:I$52, MATCH(A75, A$2:A$52, 0))</f>
        <v>0</v>
      </c>
      <c r="D75">
        <f t="shared" ref="D75:D79" si="17">INDEX(N$2:N$52, MATCH(A75, A$2:A$52, 0))</f>
        <v>-311228.08999999997</v>
      </c>
    </row>
    <row r="76" spans="1:4" x14ac:dyDescent="0.2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2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2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25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INDEX(B$2:B$52, MATCH(B87, A$2:A$52, 0))</f>
        <v>832600</v>
      </c>
      <c r="C84" s="6">
        <f>INDEX(C$2:C$52, MATCH(B87, A$2:A$52, 0))</f>
        <v>832600</v>
      </c>
    </row>
    <row r="85" spans="1:7" x14ac:dyDescent="0.25">
      <c r="A85" t="s">
        <v>74</v>
      </c>
      <c r="B85" s="6">
        <f>INDEX(G$2:G$52, MATCH(B87, A$2:A$52, 0))</f>
        <v>859100</v>
      </c>
      <c r="C85" s="6">
        <f>INDEX(H$2:H$52, MATCH(B87, A$2:A$52, 0))</f>
        <v>859100</v>
      </c>
    </row>
    <row r="86" spans="1:7" x14ac:dyDescent="0.25">
      <c r="A86" t="s">
        <v>75</v>
      </c>
      <c r="B86" s="6">
        <f>INDEX(L$2:L$52, MATCH(B87, A$2:A$52, 0))</f>
        <v>843200</v>
      </c>
      <c r="C86" s="6">
        <f>INDEX(M$2:M$52, MATCH(B87, A$2:A$52, 0))</f>
        <v>843200</v>
      </c>
    </row>
    <row r="87" spans="1:7" x14ac:dyDescent="0.25">
      <c r="B87" t="s">
        <v>64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B91" t="str">
        <f>_xlfn.XLOOKUP(B89, F$2:F$52, A$2:A$52)</f>
        <v>Debt Service</v>
      </c>
      <c r="C91" s="5">
        <f>_xlfn.XLOOKUP(B89, F2:F52, E2:E52)</f>
        <v>3.1837408866824991E-3</v>
      </c>
      <c r="D91" t="str">
        <f>_xlfn.XLOOKUP(D89, F2:F52, A2:A52)</f>
        <v>Sports Authority</v>
      </c>
      <c r="E91" s="5">
        <f>_xlfn.XLOOKUP(D89, F2:F52, E2:E52)</f>
        <v>0</v>
      </c>
      <c r="F91" t="str">
        <f>_xlfn.XLOOKUP(F89, F2:F52, A2:A52)</f>
        <v>Fire</v>
      </c>
      <c r="G91" s="5">
        <f>_xlfn.XLOOKUP(F89, F2:F52, E2:E52)</f>
        <v>-1.2379538203300809E-5</v>
      </c>
    </row>
    <row r="92" spans="1:7" x14ac:dyDescent="0.25">
      <c r="A92" t="s">
        <v>74</v>
      </c>
      <c r="B92" t="str">
        <f>_xlfn.XLOOKUP(B89, K2:K52, A2:A52)</f>
        <v>Sports Authority</v>
      </c>
      <c r="C92" s="5">
        <f>_xlfn.XLOOKUP(B89, K2:K52, J2:J52)</f>
        <v>0</v>
      </c>
      <c r="D92" t="str">
        <f>_xlfn.XLOOKUP(D89, K2:K52, A2:A52)</f>
        <v>Fire</v>
      </c>
      <c r="E92" s="5">
        <f>_xlfn.XLOOKUP(D89, K2:K52, J2:J52)</f>
        <v>-7.4142392760188761E-5</v>
      </c>
      <c r="F92" t="str">
        <f>_xlfn.XLOOKUP(F89, K2:K52, A2:A52)</f>
        <v>District Attorney</v>
      </c>
      <c r="G92" s="5">
        <f>_xlfn.XLOOKUP(F89, K2:K52, J2:J52)</f>
        <v>-2.769017341040361E-4</v>
      </c>
    </row>
    <row r="93" spans="1:7" x14ac:dyDescent="0.25">
      <c r="A93" t="s">
        <v>75</v>
      </c>
      <c r="B93" t="str">
        <f>_xlfn.XLOOKUP(B89, P2:P52, A2:A52)</f>
        <v>Sports Authority</v>
      </c>
      <c r="C93" s="5">
        <f>_xlfn.XLOOKUP(B89, P2:P52, O2:O52)</f>
        <v>0</v>
      </c>
      <c r="D93" t="str">
        <f>_xlfn.XLOOKUP(D89, P2:P52, A2:A52)</f>
        <v>Police</v>
      </c>
      <c r="E93" s="5">
        <f>_xlfn.XLOOKUP(D89, P2:P52, O2:O52)</f>
        <v>-1.8129115815929696E-7</v>
      </c>
      <c r="F93" t="str">
        <f>_xlfn.XLOOKUP(F89, P2:P52, A2:A52)</f>
        <v>Fire</v>
      </c>
      <c r="G93" s="5">
        <f>_xlfn.XLOOKUP(F89, P2:P52, O2:O52)</f>
        <v>-8.9158438821450736E-7</v>
      </c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B98" t="str">
        <f>INDEX(A2:A52, MATCH(B96, F2:F52, 0))</f>
        <v>Debt Service</v>
      </c>
      <c r="C98" s="5">
        <f>INDEX(E2:E52, MATCH(B96, F2:F52, 0))</f>
        <v>3.1837408866824991E-3</v>
      </c>
      <c r="D98" t="str">
        <f>INDEX(A2:A52, MATCH(D96, F2:F52, 0))</f>
        <v>Sports Authority</v>
      </c>
      <c r="E98" s="5">
        <f>INDEX(E2:E52, MATCH(D96, F2:F52, 0))</f>
        <v>0</v>
      </c>
      <c r="F98" t="str">
        <f>INDEX(A2:A52, MATCH(F96, F2:F52, 0))</f>
        <v>Fire</v>
      </c>
      <c r="G98" s="5">
        <f>INDEX(E2:E52, MATCH(F96, F2:F52, 0))</f>
        <v>-1.2379538203300809E-5</v>
      </c>
      <c r="I98" s="4"/>
    </row>
    <row r="99" spans="1:9" x14ac:dyDescent="0.25">
      <c r="A99" t="s">
        <v>74</v>
      </c>
      <c r="B99" t="str">
        <f>INDEX(A2:A52, MATCH(B96, K2:K52, 0))</f>
        <v>Sports Authority</v>
      </c>
      <c r="C99" s="5">
        <f>INDEX(J2:J52, MATCH(B96, K2:K52, 0))</f>
        <v>0</v>
      </c>
      <c r="D99" t="str">
        <f>INDEX(A2:A52, MATCH(D96, K2:K52, 0))</f>
        <v>Fire</v>
      </c>
      <c r="E99" s="5">
        <f>INDEX(J2:J52, MATCH(D96, K2:K52, 0))</f>
        <v>-7.4142392760188761E-5</v>
      </c>
      <c r="F99" t="str">
        <f>INDEX(A2:A52, MATCH(F96, K2:K52, 0))</f>
        <v>District Attorney</v>
      </c>
      <c r="G99" s="5">
        <f>INDEX(J2:J52, MATCH(F96, K2:K52, 0))</f>
        <v>-2.769017341040361E-4</v>
      </c>
      <c r="I99" s="4"/>
    </row>
    <row r="100" spans="1:9" x14ac:dyDescent="0.25">
      <c r="A100" t="s">
        <v>75</v>
      </c>
      <c r="B100" t="str">
        <f>INDEX(A2:A52, MATCH(B96, P2:P52, 0))</f>
        <v>Sports Authority</v>
      </c>
      <c r="C100" s="5">
        <f>INDEX(O2:O52, MATCH(B96, P2:P52, 0))</f>
        <v>0</v>
      </c>
      <c r="D100" t="str">
        <f>INDEX(A2:A52, MATCH(D96, P2:P52, 0))</f>
        <v>Police</v>
      </c>
      <c r="E100" s="5">
        <f>INDEX(O2:O52, MATCH(D96, P2:P52, 0))</f>
        <v>-1.8129115815929696E-7</v>
      </c>
      <c r="F100" t="str">
        <f>INDEX(A2:A52, MATCH(F96, P2:P52, 0))</f>
        <v>Fire</v>
      </c>
      <c r="G100" s="5">
        <f>INDEX(O2:O52, MATCH(F96, P2:P52, 0))</f>
        <v>-8.9158438821450736E-7</v>
      </c>
      <c r="I100" s="4"/>
    </row>
  </sheetData>
  <dataValidations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Kevin Greer</cp:lastModifiedBy>
  <cp:revision/>
  <dcterms:created xsi:type="dcterms:W3CDTF">2020-02-26T17:00:38Z</dcterms:created>
  <dcterms:modified xsi:type="dcterms:W3CDTF">2023-01-25T04:21:40Z</dcterms:modified>
  <cp:category/>
  <cp:contentStatus/>
</cp:coreProperties>
</file>