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budget_lookups-lawrence-haggerty\"/>
    </mc:Choice>
  </mc:AlternateContent>
  <xr:revisionPtr revIDLastSave="0" documentId="13_ncr:1_{53CA08C3-B9D3-448B-BA72-D5E329B614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 a="1"/>
  <c r="B98" i="1" s="1"/>
  <c r="B91" i="1"/>
  <c r="G65" i="1" a="1"/>
  <c r="G65" i="1" s="1"/>
  <c r="G56" i="1" a="1"/>
  <c r="G56" i="1" s="1"/>
  <c r="L56" i="1" a="1"/>
  <c r="L56" i="1" s="1"/>
  <c r="N56" i="1" a="1"/>
  <c r="N56" i="1" s="1"/>
  <c r="M56" i="1" a="1"/>
  <c r="M56" i="1" s="1"/>
  <c r="B84" i="1"/>
  <c r="C86" i="1"/>
  <c r="B86" i="1"/>
  <c r="C85" i="1"/>
  <c r="B85" i="1"/>
  <c r="C84" i="1"/>
  <c r="D74" i="1"/>
  <c r="C74" i="1"/>
  <c r="D75" i="1"/>
  <c r="C76" i="1"/>
  <c r="B79" i="1"/>
  <c r="D65" i="1"/>
  <c r="C65" i="1"/>
  <c r="D67" i="1"/>
  <c r="D70" i="1"/>
  <c r="C66" i="1"/>
  <c r="C67" i="1"/>
  <c r="B69" i="1"/>
  <c r="B70" i="1"/>
  <c r="D57" i="1"/>
  <c r="D58" i="1"/>
  <c r="D60" i="1"/>
  <c r="C57" i="1"/>
  <c r="B58" i="1"/>
  <c r="B60" i="1"/>
  <c r="O3" i="1"/>
  <c r="O4" i="1"/>
  <c r="O5" i="1"/>
  <c r="O6" i="1"/>
  <c r="O11" i="1"/>
  <c r="O12" i="1"/>
  <c r="O13" i="1"/>
  <c r="O14" i="1"/>
  <c r="O19" i="1"/>
  <c r="O20" i="1"/>
  <c r="O21" i="1"/>
  <c r="O22" i="1"/>
  <c r="O27" i="1"/>
  <c r="P27" i="1" s="1"/>
  <c r="O28" i="1"/>
  <c r="O29" i="1"/>
  <c r="O30" i="1"/>
  <c r="O35" i="1"/>
  <c r="P35" i="1" s="1"/>
  <c r="O36" i="1"/>
  <c r="O37" i="1"/>
  <c r="O38" i="1"/>
  <c r="O44" i="1"/>
  <c r="O45" i="1"/>
  <c r="O46" i="1"/>
  <c r="O51" i="1"/>
  <c r="O52" i="1"/>
  <c r="O2" i="1"/>
  <c r="N2" i="1"/>
  <c r="N3" i="1"/>
  <c r="N4" i="1"/>
  <c r="N5" i="1"/>
  <c r="N6" i="1"/>
  <c r="N7" i="1"/>
  <c r="O7" i="1" s="1"/>
  <c r="N8" i="1"/>
  <c r="O8" i="1" s="1"/>
  <c r="N9" i="1"/>
  <c r="O9" i="1" s="1"/>
  <c r="N10" i="1"/>
  <c r="I65" i="1" s="1" a="1"/>
  <c r="I65" i="1" s="1"/>
  <c r="N11" i="1"/>
  <c r="D66" i="1" s="1"/>
  <c r="N12" i="1"/>
  <c r="N13" i="1"/>
  <c r="N14" i="1"/>
  <c r="N15" i="1"/>
  <c r="O15" i="1" s="1"/>
  <c r="N16" i="1"/>
  <c r="O16" i="1" s="1"/>
  <c r="N17" i="1"/>
  <c r="O17" i="1" s="1"/>
  <c r="N18" i="1"/>
  <c r="D76" i="1" s="1"/>
  <c r="N19" i="1"/>
  <c r="N20" i="1"/>
  <c r="N21" i="1"/>
  <c r="N22" i="1"/>
  <c r="N23" i="1"/>
  <c r="O23" i="1" s="1"/>
  <c r="N24" i="1"/>
  <c r="D77" i="1" s="1"/>
  <c r="N25" i="1"/>
  <c r="D78" i="1" s="1"/>
  <c r="N26" i="1"/>
  <c r="O26" i="1" s="1"/>
  <c r="N27" i="1"/>
  <c r="N28" i="1"/>
  <c r="N29" i="1"/>
  <c r="N30" i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N39" i="1"/>
  <c r="O39" i="1" s="1"/>
  <c r="N40" i="1"/>
  <c r="O40" i="1" s="1"/>
  <c r="N41" i="1"/>
  <c r="D61" i="1" s="1"/>
  <c r="N42" i="1"/>
  <c r="O42" i="1" s="1"/>
  <c r="N43" i="1"/>
  <c r="O43" i="1" s="1"/>
  <c r="N44" i="1"/>
  <c r="N45" i="1"/>
  <c r="N46" i="1"/>
  <c r="N47" i="1"/>
  <c r="O47" i="1" s="1"/>
  <c r="N48" i="1"/>
  <c r="O48" i="1" s="1"/>
  <c r="N49" i="1"/>
  <c r="O49" i="1" s="1"/>
  <c r="P49" i="1" s="1"/>
  <c r="N50" i="1"/>
  <c r="O50" i="1" s="1"/>
  <c r="N51" i="1"/>
  <c r="N52" i="1"/>
  <c r="I2" i="1"/>
  <c r="J2" i="1" s="1"/>
  <c r="J3" i="1"/>
  <c r="J6" i="1"/>
  <c r="J10" i="1"/>
  <c r="J11" i="1"/>
  <c r="K11" i="1" s="1"/>
  <c r="J14" i="1"/>
  <c r="J18" i="1"/>
  <c r="J19" i="1"/>
  <c r="J22" i="1"/>
  <c r="J26" i="1"/>
  <c r="J27" i="1"/>
  <c r="K27" i="1" s="1"/>
  <c r="J30" i="1"/>
  <c r="J34" i="1"/>
  <c r="J35" i="1"/>
  <c r="K35" i="1" s="1"/>
  <c r="J38" i="1"/>
  <c r="J42" i="1"/>
  <c r="J43" i="1"/>
  <c r="J46" i="1"/>
  <c r="J50" i="1"/>
  <c r="J51" i="1"/>
  <c r="I3" i="1"/>
  <c r="I4" i="1"/>
  <c r="J4" i="1" s="1"/>
  <c r="I5" i="1"/>
  <c r="J5" i="1" s="1"/>
  <c r="I6" i="1"/>
  <c r="I7" i="1"/>
  <c r="J7" i="1" s="1"/>
  <c r="I8" i="1"/>
  <c r="J8" i="1" s="1"/>
  <c r="I9" i="1"/>
  <c r="J9" i="1" s="1"/>
  <c r="I10" i="1"/>
  <c r="H65" i="1" s="1" a="1"/>
  <c r="H65" i="1" s="1"/>
  <c r="I11" i="1"/>
  <c r="C75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C58" i="1" s="1"/>
  <c r="I19" i="1"/>
  <c r="I20" i="1"/>
  <c r="J20" i="1" s="1"/>
  <c r="I21" i="1"/>
  <c r="J21" i="1" s="1"/>
  <c r="I22" i="1"/>
  <c r="I23" i="1"/>
  <c r="J23" i="1" s="1"/>
  <c r="I24" i="1"/>
  <c r="I25" i="1"/>
  <c r="I26" i="1"/>
  <c r="I27" i="1"/>
  <c r="I28" i="1"/>
  <c r="J28" i="1" s="1"/>
  <c r="I29" i="1"/>
  <c r="J29" i="1" s="1"/>
  <c r="I30" i="1"/>
  <c r="I31" i="1"/>
  <c r="J31" i="1" s="1"/>
  <c r="I32" i="1"/>
  <c r="J32" i="1" s="1"/>
  <c r="I33" i="1"/>
  <c r="J33" i="1" s="1"/>
  <c r="I34" i="1"/>
  <c r="I35" i="1"/>
  <c r="I36" i="1"/>
  <c r="J36" i="1" s="1"/>
  <c r="I37" i="1"/>
  <c r="J37" i="1" s="1"/>
  <c r="I38" i="1"/>
  <c r="I39" i="1"/>
  <c r="J39" i="1" s="1"/>
  <c r="I40" i="1"/>
  <c r="J40" i="1" s="1"/>
  <c r="I41" i="1"/>
  <c r="J41" i="1" s="1"/>
  <c r="I42" i="1"/>
  <c r="I43" i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I51" i="1"/>
  <c r="I52" i="1"/>
  <c r="J52" i="1" s="1"/>
  <c r="E2" i="1"/>
  <c r="E3" i="1"/>
  <c r="E5" i="1"/>
  <c r="E9" i="1"/>
  <c r="E10" i="1"/>
  <c r="E11" i="1"/>
  <c r="F11" i="1" s="1"/>
  <c r="E13" i="1"/>
  <c r="E17" i="1"/>
  <c r="E18" i="1"/>
  <c r="E19" i="1"/>
  <c r="E21" i="1"/>
  <c r="E25" i="1"/>
  <c r="E26" i="1"/>
  <c r="E27" i="1"/>
  <c r="F27" i="1" s="1"/>
  <c r="E29" i="1"/>
  <c r="E33" i="1"/>
  <c r="E34" i="1"/>
  <c r="E35" i="1"/>
  <c r="F35" i="1" s="1"/>
  <c r="E37" i="1"/>
  <c r="E41" i="1"/>
  <c r="E42" i="1"/>
  <c r="E43" i="1"/>
  <c r="E45" i="1"/>
  <c r="E49" i="1"/>
  <c r="E50" i="1"/>
  <c r="E51" i="1"/>
  <c r="D2" i="1"/>
  <c r="D3" i="1"/>
  <c r="D4" i="1"/>
  <c r="E4" i="1" s="1"/>
  <c r="D5" i="1"/>
  <c r="D6" i="1"/>
  <c r="E6" i="1" s="1"/>
  <c r="D7" i="1"/>
  <c r="E7" i="1" s="1"/>
  <c r="D8" i="1"/>
  <c r="E8" i="1" s="1"/>
  <c r="D9" i="1"/>
  <c r="D10" i="1"/>
  <c r="D11" i="1"/>
  <c r="B75" i="1" s="1"/>
  <c r="D12" i="1"/>
  <c r="E12" i="1" s="1"/>
  <c r="D13" i="1"/>
  <c r="D14" i="1"/>
  <c r="E14" i="1" s="1"/>
  <c r="D15" i="1"/>
  <c r="E15" i="1" s="1"/>
  <c r="D16" i="1"/>
  <c r="E16" i="1" s="1"/>
  <c r="D17" i="1"/>
  <c r="D18" i="1"/>
  <c r="B76" i="1" s="1"/>
  <c r="D19" i="1"/>
  <c r="D20" i="1"/>
  <c r="E20" i="1" s="1"/>
  <c r="D21" i="1"/>
  <c r="D22" i="1"/>
  <c r="E22" i="1" s="1"/>
  <c r="D23" i="1"/>
  <c r="E23" i="1" s="1"/>
  <c r="D24" i="1"/>
  <c r="D25" i="1"/>
  <c r="B78" i="1" s="1"/>
  <c r="D26" i="1"/>
  <c r="D27" i="1"/>
  <c r="D28" i="1"/>
  <c r="E28" i="1" s="1"/>
  <c r="D29" i="1"/>
  <c r="D30" i="1"/>
  <c r="E30" i="1" s="1"/>
  <c r="D31" i="1"/>
  <c r="E31" i="1" s="1"/>
  <c r="D32" i="1"/>
  <c r="E32" i="1" s="1"/>
  <c r="D33" i="1"/>
  <c r="D34" i="1"/>
  <c r="D35" i="1"/>
  <c r="D36" i="1"/>
  <c r="E36" i="1" s="1"/>
  <c r="D37" i="1"/>
  <c r="D38" i="1"/>
  <c r="E38" i="1" s="1"/>
  <c r="D39" i="1"/>
  <c r="E39" i="1" s="1"/>
  <c r="D40" i="1"/>
  <c r="E40" i="1" s="1"/>
  <c r="D41" i="1"/>
  <c r="B61" i="1" s="1"/>
  <c r="D42" i="1"/>
  <c r="D43" i="1"/>
  <c r="D44" i="1"/>
  <c r="E44" i="1" s="1"/>
  <c r="D45" i="1"/>
  <c r="D46" i="1"/>
  <c r="E46" i="1" s="1"/>
  <c r="D47" i="1"/>
  <c r="E47" i="1" s="1"/>
  <c r="D48" i="1"/>
  <c r="E48" i="1" s="1"/>
  <c r="D49" i="1"/>
  <c r="D50" i="1"/>
  <c r="D51" i="1"/>
  <c r="D52" i="1"/>
  <c r="E52" i="1" s="1"/>
  <c r="F30" i="1" l="1"/>
  <c r="F46" i="1"/>
  <c r="F21" i="1"/>
  <c r="F22" i="1"/>
  <c r="F40" i="1"/>
  <c r="F32" i="1"/>
  <c r="B59" i="1"/>
  <c r="B68" i="1"/>
  <c r="B77" i="1"/>
  <c r="E24" i="1"/>
  <c r="F37" i="1" s="1"/>
  <c r="F16" i="1"/>
  <c r="F50" i="1"/>
  <c r="F34" i="1"/>
  <c r="F18" i="1"/>
  <c r="F13" i="1"/>
  <c r="C77" i="1"/>
  <c r="C68" i="1"/>
  <c r="C59" i="1"/>
  <c r="J24" i="1"/>
  <c r="K41" i="1" s="1"/>
  <c r="P13" i="1"/>
  <c r="F49" i="1"/>
  <c r="F33" i="1"/>
  <c r="F17" i="1"/>
  <c r="F2" i="1"/>
  <c r="K23" i="1"/>
  <c r="F47" i="1"/>
  <c r="F29" i="1"/>
  <c r="F6" i="1"/>
  <c r="F23" i="1"/>
  <c r="F5" i="1"/>
  <c r="K45" i="1"/>
  <c r="K3" i="1"/>
  <c r="F43" i="1"/>
  <c r="F52" i="1"/>
  <c r="F36" i="1"/>
  <c r="F20" i="1"/>
  <c r="F42" i="1"/>
  <c r="F10" i="1"/>
  <c r="F45" i="1"/>
  <c r="K2" i="1"/>
  <c r="F44" i="1"/>
  <c r="F28" i="1"/>
  <c r="F12" i="1"/>
  <c r="F4" i="1"/>
  <c r="F26" i="1"/>
  <c r="P42" i="1"/>
  <c r="F41" i="1"/>
  <c r="F25" i="1"/>
  <c r="F9" i="1"/>
  <c r="F39" i="1"/>
  <c r="P17" i="1"/>
  <c r="P40" i="1"/>
  <c r="P32" i="1"/>
  <c r="F51" i="1"/>
  <c r="F19" i="1"/>
  <c r="C79" i="1"/>
  <c r="C70" i="1"/>
  <c r="C61" i="1"/>
  <c r="C78" i="1"/>
  <c r="C69" i="1"/>
  <c r="C60" i="1"/>
  <c r="J25" i="1"/>
  <c r="K25" i="1" s="1"/>
  <c r="K9" i="1"/>
  <c r="K50" i="1"/>
  <c r="P15" i="1"/>
  <c r="P7" i="1"/>
  <c r="O18" i="1"/>
  <c r="O10" i="1"/>
  <c r="P29" i="1" s="1"/>
  <c r="B57" i="1"/>
  <c r="D59" i="1"/>
  <c r="B67" i="1"/>
  <c r="D69" i="1"/>
  <c r="B74" i="1"/>
  <c r="B56" i="1"/>
  <c r="O41" i="1"/>
  <c r="O25" i="1"/>
  <c r="P25" i="1" s="1"/>
  <c r="B66" i="1"/>
  <c r="D68" i="1"/>
  <c r="D79" i="1"/>
  <c r="O24" i="1"/>
  <c r="P24" i="1" s="1"/>
  <c r="C56" i="1"/>
  <c r="D56" i="1"/>
  <c r="B65" i="1"/>
  <c r="P48" i="1" l="1"/>
  <c r="K12" i="1"/>
  <c r="K6" i="1"/>
  <c r="K26" i="1"/>
  <c r="K51" i="1"/>
  <c r="K31" i="1"/>
  <c r="K14" i="1"/>
  <c r="P10" i="1"/>
  <c r="P23" i="1"/>
  <c r="P33" i="1"/>
  <c r="P41" i="1"/>
  <c r="P18" i="1"/>
  <c r="P31" i="1"/>
  <c r="P3" i="1"/>
  <c r="K18" i="1"/>
  <c r="K46" i="1"/>
  <c r="K20" i="1"/>
  <c r="P5" i="1"/>
  <c r="K4" i="1"/>
  <c r="D92" i="1" s="1"/>
  <c r="E92" i="1" s="1"/>
  <c r="K42" i="1"/>
  <c r="P12" i="1"/>
  <c r="K39" i="1"/>
  <c r="P46" i="1"/>
  <c r="K32" i="1"/>
  <c r="F8" i="1"/>
  <c r="F48" i="1"/>
  <c r="P19" i="1"/>
  <c r="P4" i="1"/>
  <c r="K19" i="1"/>
  <c r="K36" i="1"/>
  <c r="P21" i="1"/>
  <c r="K28" i="1"/>
  <c r="K5" i="1"/>
  <c r="P11" i="1"/>
  <c r="P28" i="1"/>
  <c r="K47" i="1"/>
  <c r="K22" i="1"/>
  <c r="K40" i="1"/>
  <c r="K17" i="1"/>
  <c r="P39" i="1"/>
  <c r="P14" i="1"/>
  <c r="P47" i="1"/>
  <c r="P52" i="1"/>
  <c r="P20" i="1"/>
  <c r="K52" i="1"/>
  <c r="P37" i="1"/>
  <c r="K44" i="1"/>
  <c r="P6" i="1"/>
  <c r="K13" i="1"/>
  <c r="P44" i="1"/>
  <c r="P45" i="1"/>
  <c r="C91" i="1"/>
  <c r="K8" i="1"/>
  <c r="B92" i="1" s="1"/>
  <c r="C92" i="1" s="1"/>
  <c r="K48" i="1"/>
  <c r="F24" i="1"/>
  <c r="F38" i="1"/>
  <c r="F15" i="1"/>
  <c r="F3" i="1"/>
  <c r="D91" i="1" s="1"/>
  <c r="E91" i="1" s="1"/>
  <c r="K33" i="1"/>
  <c r="P30" i="1"/>
  <c r="K30" i="1"/>
  <c r="P8" i="1"/>
  <c r="P36" i="1"/>
  <c r="P26" i="1"/>
  <c r="P22" i="1"/>
  <c r="K21" i="1"/>
  <c r="K43" i="1"/>
  <c r="K10" i="1"/>
  <c r="K16" i="1"/>
  <c r="F7" i="1"/>
  <c r="P51" i="1"/>
  <c r="K34" i="1"/>
  <c r="P16" i="1"/>
  <c r="P2" i="1"/>
  <c r="P34" i="1"/>
  <c r="P38" i="1"/>
  <c r="K29" i="1"/>
  <c r="K7" i="1"/>
  <c r="K24" i="1"/>
  <c r="K38" i="1"/>
  <c r="F31" i="1"/>
  <c r="K49" i="1"/>
  <c r="F14" i="1"/>
  <c r="F91" i="1" s="1"/>
  <c r="G91" i="1" s="1"/>
  <c r="P9" i="1"/>
  <c r="P50" i="1"/>
  <c r="P43" i="1"/>
  <c r="K37" i="1"/>
  <c r="K15" i="1"/>
  <c r="D93" i="1" l="1"/>
  <c r="E93" i="1" s="1"/>
  <c r="B93" i="1"/>
  <c r="C93" i="1" s="1"/>
  <c r="F93" i="1"/>
  <c r="G93" i="1" s="1"/>
  <c r="F92" i="1"/>
  <c r="G9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<sst xmlns="http://schemas.openxmlformats.org/spreadsheetml/2006/main" count="198" uniqueCount="99">
  <si>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</si>
  <si>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</si>
  <si>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</si>
  <si>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</si>
  <si>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</si>
  <si>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</si>
  <si>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</si>
  <si>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</si>
  <si>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</si>
  <si>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</si>
  <si>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</si>
  <si>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</si>
  <si>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</si>
  <si>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</si>
  <si>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</si>
  <si>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</si>
  <si>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</si>
  <si>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</si>
  <si>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</si>
  <si>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</si>
  <si>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</si>
  <si>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</si>
  <si>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</si>
  <si>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</si>
  <si>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</si>
  <si>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</si>
  <si>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</si>
  <si>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</si>
  <si>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</si>
  <si>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</si>
  <si>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</si>
  <si>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</si>
  <si>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</si>
  <si>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</si>
  <si>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</si>
  <si>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</si>
  <si>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</si>
  <si>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</si>
  <si>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</si>
  <si>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</si>
  <si>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</si>
  <si>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</si>
  <si>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</si>
  <si>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</si>
  <si>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</si>
  <si>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</si>
  <si>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</si>
  <si>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</si>
  <si>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</si>
  <si>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</si>
  <si>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</si>
  <si>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</si>
  <si>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</si>
  <si>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</si>
  <si>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</si>
  <si>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</si>
  <si>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</si>
  <si>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</si>
  <si>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</si>
  <si>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</si>
  <si>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</si>
  <si>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</si>
  <si>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</si>
  <si>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</si>
  <si>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</si>
  <si>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</si>
  <si>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</si>
  <si>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Budget</t>
  </si>
  <si>
    <t>Actual</t>
  </si>
  <si>
    <t>FY17</t>
  </si>
  <si>
    <t>FY18</t>
  </si>
  <si>
    <t>FY19</t>
  </si>
  <si>
    <t>Rank:</t>
  </si>
  <si>
    <t>Pct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</si>
  <si>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</si>
  <si>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</si>
  <si>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</si>
  <si>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</si>
  <si>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</si>
  <si>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</si>
  <si>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</si>
  <si>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</si>
  <si>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</si>
  <si>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</si>
  <si>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 (w/ MATCH)</t>
  </si>
  <si>
    <t>Question 7 (w/ VLOOKUP Only - Fills In  XX_diff column</t>
  </si>
  <si>
    <t>Question 7 (w/ VLOOKUP &amp; MATCH fills down only not across)</t>
  </si>
  <si>
    <t xml:space="preserve">9. using only INDEX and MATCH….find, for each financial year, the three highest ranked departments in terms of the percentage below budget their actual spending was. </t>
  </si>
  <si>
    <t>Question 3 - VLOOKUP</t>
  </si>
  <si>
    <t>Question 4 - XLOOKUP</t>
  </si>
  <si>
    <t xml:space="preserve">Department </t>
  </si>
  <si>
    <t>Question 6 - Data Validation / INDEX / MATCH</t>
  </si>
  <si>
    <t>Question 5 - INDEX / MATCH</t>
  </si>
  <si>
    <t>Question 8 - XLOOKUP</t>
  </si>
  <si>
    <t>Question 9 - INDEX / MATCH</t>
  </si>
  <si>
    <t>INDEX(A2:A52,MATCH(B96:G96,F2:F52,0))</t>
  </si>
  <si>
    <t>INDEX(J2:J52,MATCH(B96:G96,K2:K52,0))</t>
  </si>
  <si>
    <t>INDEX(E2:E52,MATCH(B96:G96,F2:F52,0))</t>
  </si>
  <si>
    <t>VLOOKUP &amp; MATCH fill  table??? - Stretch if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</si>
</sst>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_);_([$$-409]* \(#,##0\);_([$$-409]* &quot;-&quot;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3" fillId="34" borderId="0" xfId="0" applyFont="1" applyFill="1"/>
    <xf numFmtId="0" fontId="13" fillId="0" borderId="0" xfId="0" applyFont="1"/>
    <xf numFmtId="165" fontId="0" fillId="0" borderId="0" xfId="0" applyNumberFormat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20" fillId="0" borderId="0" xfId="0" applyFont="1"/>
    <xf numFmtId="0" fontId="0" fillId="0" borderId="0" xfId="0" applyAlignment="1">
      <alignment horizontal="center" wrapText="1"/>
    </xf>
    <xf numFmtId="0" fontId="0" fillId="0" borderId="0" xfId="0" applyNumberFormat="1"/>
    <xf numFmtId="0" fontId="0" fillId="37" borderId="0" xfId="0" applyFill="1"/>
    <xf numFmtId="0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metro_budget!$B$87</c:f>
          <c:strCache>
            <c:ptCount val="1"/>
            <c:pt idx="0">
              <c:v>Health</c:v>
            </c:pt>
          </c:strCache>
        </c:strRef>
      </c:tx>
      <c:layout>
        <c:manualLayout>
          <c:xMode val="edge"/>
          <c:yMode val="edge"/>
          <c:x val="0.37462489063867016"/>
          <c:y val="5.0703101589605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metro_budget!$A$84</c:f>
              <c:strCache>
                <c:ptCount val="1"/>
                <c:pt idx="0">
                  <c:v>FY17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metro_budget!$B$84:$C$84</c:f>
              <c:numCache>
                <c:formatCode>_([$$-409]* #,##0_);_([$$-409]* \(#,##0\);_([$$-409]* "-"_);_(@_)</c:formatCode>
                <c:ptCount val="2"/>
                <c:pt idx="0">
                  <c:v>20862700</c:v>
                </c:pt>
                <c:pt idx="1">
                  <c:v>20036743.4099999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4-4C5D-A300-A5FFFF868BC5}"/>
            </c:ext>
          </c:extLst>
        </c:ser>
        <c:ser>
          <c:idx val="1"/>
          <c:order val="1"/>
          <c:tx>
            <c:strRef>
              <c:f>metro_budget!$A$85</c:f>
              <c:strCache>
                <c:ptCount val="1"/>
                <c:pt idx="0">
                  <c:v>FY18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metro_budget!$B$85:$C$85</c:f>
              <c:numCache>
                <c:formatCode>_([$$-409]* #,##0_);_([$$-409]* \(#,##0\);_([$$-409]* "-"_);_(@_)</c:formatCode>
                <c:ptCount val="2"/>
                <c:pt idx="0">
                  <c:v>22683800</c:v>
                </c:pt>
                <c:pt idx="1">
                  <c:v>21722126.219999898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4-4C5D-A300-A5FFFF868BC5}"/>
            </c:ext>
          </c:extLst>
        </c:ser>
        <c:ser>
          <c:idx val="2"/>
          <c:order val="2"/>
          <c:tx>
            <c:strRef>
              <c:f>metro_budget!$A$86</c:f>
              <c:strCache>
                <c:ptCount val="1"/>
                <c:pt idx="0">
                  <c:v>FY19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metro_budget!$B$86:$C$86</c:f>
              <c:numCache>
                <c:formatCode>_([$$-409]* #,##0_);_([$$-409]* \(#,##0\);_([$$-409]* "-"_);_(@_)</c:formatCode>
                <c:ptCount val="2"/>
                <c:pt idx="0">
                  <c:v>23220300</c:v>
                </c:pt>
                <c:pt idx="1">
                  <c:v>22619057.440000001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4-4C5D-A300-A5FFFF868B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6973984"/>
        <c:axId val="159697440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metro_budget!$A$87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metro_budget!$B$83:$C$83</c15:sqref>
                        </c15:formulaRef>
                      </c:ext>
                    </c:extLst>
                    <c:strCache>
                      <c:ptCount val="2"/>
                      <c:pt idx="0">
                        <c:v>Budget</c:v>
                      </c:pt>
                      <c:pt idx="1">
                        <c:v>Actual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metro_budget!$B$87:$C$87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034-4C5D-A300-A5FFFF868BC5}"/>
                  </c:ext>
                </c:extLst>
              </c15:ser>
            </c15:filteredBarSeries>
          </c:ext>
        </c:extLst>
      </c:barChart>
      <c:catAx>
        <c:axId val="159697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74400"/>
        <c:crosses val="autoZero"/>
        <c:auto val="1"/>
        <c:lblAlgn val="ctr"/>
        <c:lblOffset val="100"/>
        <c:noMultiLvlLbl val="0"/>
      </c:catAx>
      <c:valAx>
        <c:axId val="1596974400"/>
        <c:scaling>
          <c:orientation val="minMax"/>
        </c:scaling>
        <c:delete val="1"/>
        <c:axPos val="b"/>
        <c:numFmt formatCode="_([$$-409]* #,##0_);_([$$-409]* \(#,##0\);_([$$-409]* &quot;-&quot;_);_(@_)" sourceLinked="0"/>
        <c:majorTickMark val="none"/>
        <c:minorTickMark val="none"/>
        <c:tickLblPos val="nextTo"/>
        <c:crossAx val="15969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840105</xdr:colOff>
      <xdr:row>71</xdr:row>
      <xdr:rowOff>178117</xdr:rowOff>
    </xdr:from>
    <xdr:to>
      <xdr:col>8</xdr:col>
      <xdr:colOff>9525</xdr:colOff>
      <xdr:row>87</xdr:row>
      <xdr:rowOff>21907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C0D53-D39C-37D0-0F5E-13CABE1E4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76" zoomScaleNormal="100" workbookViewId="0">
      <selection activeCell="F107" sqref="F10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IFERROR(D2/B2,"No Budget")</f>
        <v>-4.3170750765267295E-2</v>
      </c>
      <c r="F2" s="8">
        <f>IFERROR(RANK(E2,$E$2:$E$52,1),"No Budget")</f>
        <v>14</v>
      </c>
      <c r="G2">
        <v>382685200</v>
      </c>
      <c r="H2">
        <v>346340810.81999999</v>
      </c>
      <c r="I2">
        <f>H2-G2</f>
        <v>-36344389.180000007</v>
      </c>
      <c r="J2" s="9">
        <f>IFERROR(I2/G2,"No Budget")</f>
        <v>-9.4972027086493035E-2</v>
      </c>
      <c r="K2" s="8">
        <f>IFERROR(RANK(J2,$J$2:$J$52,1),"No Budget")</f>
        <v>10</v>
      </c>
      <c r="L2">
        <v>376548600</v>
      </c>
      <c r="M2">
        <v>355279492.22999901</v>
      </c>
      <c r="N2">
        <f>M2-L2</f>
        <v>-21269107.770000994</v>
      </c>
      <c r="O2" s="9">
        <f>IFERROR(N2/L2,"No Budget")</f>
        <v>-5.6484362894991494E-2</v>
      </c>
      <c r="P2" s="8">
        <f>IFERROR(RANK(O2,$O$2:$O$52,1),"No Budget")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IFERROR(D3/B3,"No Budget")</f>
        <v>-2.3069981751824741E-2</v>
      </c>
      <c r="F3" s="8">
        <f t="shared" ref="F3:F52" si="2">IFERROR(RANK(E3,$E$2:$E$52,1),"No Budget")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9">
        <f t="shared" ref="J3:J52" si="4">IFERROR(I3/G3,"No Budget")</f>
        <v>-6.6804928315415249E-2</v>
      </c>
      <c r="K3" s="8">
        <f t="shared" ref="K3:K52" si="5">IFERROR(RANK(J3,$J$2:$J$52,1),"No Budget")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IFERROR(N3/L3,"No Budget")</f>
        <v>-1.3540749922529313E-3</v>
      </c>
      <c r="P3" s="8">
        <f t="shared" ref="P3:P52" si="8">IFERROR(RANK(O3,$O$2:$O$52,1),"No Budget")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8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9">
        <f t="shared" si="4"/>
        <v>-1.7141743558856015E-2</v>
      </c>
      <c r="K4" s="8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 s="8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8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9">
        <f t="shared" si="4"/>
        <v>-0.118932605449092</v>
      </c>
      <c r="K5" s="8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 s="8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8">
        <f t="shared" si="2"/>
        <v>11</v>
      </c>
      <c r="G6">
        <v>428500</v>
      </c>
      <c r="H6">
        <v>427758.64</v>
      </c>
      <c r="I6">
        <f t="shared" si="3"/>
        <v>-741.35999999998603</v>
      </c>
      <c r="J6" s="9">
        <f t="shared" si="4"/>
        <v>-1.7301283547257551E-3</v>
      </c>
      <c r="K6" s="8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 s="8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8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9">
        <f t="shared" si="4"/>
        <v>-0.10009631366303927</v>
      </c>
      <c r="K7" s="8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 s="8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9">
        <f t="shared" si="4"/>
        <v>-0.13000189224870184</v>
      </c>
      <c r="K8" s="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 s="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8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9">
        <f t="shared" si="4"/>
        <v>-0.10336567542917005</v>
      </c>
      <c r="K9" s="8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 s="8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8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9">
        <f t="shared" si="4"/>
        <v>-5.5113408723747932E-2</v>
      </c>
      <c r="K10" s="8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 s="8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>No Budget</v>
      </c>
      <c r="F11" s="8" t="str">
        <f t="shared" si="2"/>
        <v>No Budget</v>
      </c>
      <c r="G11">
        <v>0</v>
      </c>
      <c r="H11">
        <v>0</v>
      </c>
      <c r="I11">
        <f t="shared" si="3"/>
        <v>0</v>
      </c>
      <c r="J11" s="9" t="str">
        <f t="shared" si="4"/>
        <v>No Budget</v>
      </c>
      <c r="K11" s="8" t="str">
        <f t="shared" si="5"/>
        <v>No Budget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 s="8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8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9">
        <f t="shared" si="4"/>
        <v>-0.10527708280146378</v>
      </c>
      <c r="K12" s="8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 s="8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8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9">
        <f t="shared" si="4"/>
        <v>-5.0552253482656594E-2</v>
      </c>
      <c r="K13" s="8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 s="8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8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9">
        <f t="shared" si="4"/>
        <v>-1.1492968897266765E-2</v>
      </c>
      <c r="K14" s="8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 s="8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8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9">
        <f t="shared" si="4"/>
        <v>-4.4532273014072019E-2</v>
      </c>
      <c r="K15" s="8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 s="8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8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9">
        <f t="shared" si="4"/>
        <v>-2.769017341040361E-4</v>
      </c>
      <c r="K16" s="8">
        <f t="shared" si="5"/>
        <v>46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 s="8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8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9">
        <f t="shared" si="4"/>
        <v>-4.3401666263871937E-2</v>
      </c>
      <c r="K17" s="8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 s="8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9">
        <f t="shared" si="4"/>
        <v>-6.6149619014330668E-2</v>
      </c>
      <c r="K18" s="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 s="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8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9">
        <f t="shared" si="4"/>
        <v>-7.4289145810384635E-2</v>
      </c>
      <c r="K19" s="8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 s="8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8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9">
        <f t="shared" si="4"/>
        <v>-7.4142392760188761E-5</v>
      </c>
      <c r="K20" s="8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 s="8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8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9">
        <f t="shared" si="4"/>
        <v>-7.5167420624229556E-2</v>
      </c>
      <c r="K21" s="8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 s="8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8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9">
        <f t="shared" si="4"/>
        <v>-1.5752170574348738E-2</v>
      </c>
      <c r="K22" s="8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 s="8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8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9">
        <f t="shared" si="4"/>
        <v>-4.2394738976719144E-2</v>
      </c>
      <c r="K23" s="8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 s="8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8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9">
        <f t="shared" si="4"/>
        <v>-4.087856565111897E-2</v>
      </c>
      <c r="K24" s="8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 s="8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8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9">
        <f t="shared" si="4"/>
        <v>-1.5846773555029746E-2</v>
      </c>
      <c r="K25" s="8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 s="8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8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9">
        <f t="shared" si="4"/>
        <v>-5.8776040939327839E-2</v>
      </c>
      <c r="K26" s="8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 s="8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No Budget</v>
      </c>
      <c r="F27" s="8" t="str">
        <f t="shared" si="2"/>
        <v>No Budget</v>
      </c>
      <c r="G27">
        <v>0</v>
      </c>
      <c r="H27">
        <v>0</v>
      </c>
      <c r="I27">
        <f t="shared" si="3"/>
        <v>0</v>
      </c>
      <c r="J27" s="9" t="str">
        <f t="shared" si="4"/>
        <v>No Budget</v>
      </c>
      <c r="K27" s="8" t="str">
        <f t="shared" si="5"/>
        <v>No Budget</v>
      </c>
      <c r="L27">
        <v>0</v>
      </c>
      <c r="M27">
        <v>0</v>
      </c>
      <c r="N27">
        <f t="shared" si="6"/>
        <v>0</v>
      </c>
      <c r="O27" s="9" t="str">
        <f t="shared" si="7"/>
        <v>No Budget</v>
      </c>
      <c r="P27" s="8" t="str">
        <f t="shared" si="8"/>
        <v>No Budget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8">
        <f t="shared" si="2"/>
        <v>3</v>
      </c>
      <c r="G28">
        <v>1545700</v>
      </c>
      <c r="H28">
        <v>1281335.23</v>
      </c>
      <c r="I28">
        <f t="shared" si="3"/>
        <v>-264364.77</v>
      </c>
      <c r="J28" s="9">
        <f t="shared" si="4"/>
        <v>-0.17103239309050916</v>
      </c>
      <c r="K28" s="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 s="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8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9">
        <f t="shared" si="4"/>
        <v>-4.1099320021590155E-2</v>
      </c>
      <c r="K29" s="8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 s="8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8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9">
        <f t="shared" si="4"/>
        <v>-3.9561962641116366E-3</v>
      </c>
      <c r="K30" s="8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 s="8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8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9">
        <f t="shared" si="4"/>
        <v>-3.3249136181648611E-2</v>
      </c>
      <c r="K31" s="8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 s="8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8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9">
        <f t="shared" si="4"/>
        <v>-1.7837871035428981E-2</v>
      </c>
      <c r="K32" s="8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 s="8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8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9">
        <f t="shared" si="4"/>
        <v>-2.6564903115433454E-3</v>
      </c>
      <c r="K33" s="8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 s="8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 s="8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9">
        <f t="shared" si="4"/>
        <v>-4.8961345561534093E-2</v>
      </c>
      <c r="K34" s="8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 s="8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>No Budget</v>
      </c>
      <c r="F35" s="8" t="str">
        <f t="shared" si="2"/>
        <v>No Budget</v>
      </c>
      <c r="G35">
        <v>0</v>
      </c>
      <c r="H35">
        <v>0</v>
      </c>
      <c r="I35">
        <f t="shared" si="3"/>
        <v>0</v>
      </c>
      <c r="J35" s="9" t="str">
        <f t="shared" si="4"/>
        <v>No Budget</v>
      </c>
      <c r="K35" s="8" t="str">
        <f t="shared" si="5"/>
        <v>No Budget</v>
      </c>
      <c r="L35">
        <v>0</v>
      </c>
      <c r="M35">
        <v>0</v>
      </c>
      <c r="N35">
        <f t="shared" si="6"/>
        <v>0</v>
      </c>
      <c r="O35" s="9" t="str">
        <f t="shared" si="7"/>
        <v>No Budget</v>
      </c>
      <c r="P35" s="8" t="str">
        <f t="shared" si="8"/>
        <v>No Budget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 s="8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9">
        <f t="shared" si="4"/>
        <v>-0.17551246244575608</v>
      </c>
      <c r="K36" s="8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 s="8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 s="8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9">
        <f t="shared" si="4"/>
        <v>-4.9460250314014013E-2</v>
      </c>
      <c r="K37" s="8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 s="8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 s="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9">
        <f t="shared" si="4"/>
        <v>-4.9631735620585316E-2</v>
      </c>
      <c r="K38" s="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 s="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 s="8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9">
        <f t="shared" si="4"/>
        <v>-0.13918241656366656</v>
      </c>
      <c r="K39" s="8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 s="8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 s="8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9">
        <f t="shared" si="4"/>
        <v>-4.6782546934937892E-2</v>
      </c>
      <c r="K40" s="8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 s="8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 s="8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9">
        <f t="shared" si="4"/>
        <v>-2.6221894095689226E-2</v>
      </c>
      <c r="K41" s="8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 s="8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 s="8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9">
        <f t="shared" si="4"/>
        <v>-1.1928203241796942E-2</v>
      </c>
      <c r="K42" s="8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 s="8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 s="8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9">
        <f t="shared" si="4"/>
        <v>-4.5477990374731388E-2</v>
      </c>
      <c r="K43" s="8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 s="8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 s="8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9">
        <f t="shared" si="4"/>
        <v>-7.9569249404813532E-3</v>
      </c>
      <c r="K44" s="8">
        <f t="shared" si="5"/>
        <v>41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 s="8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 s="8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9">
        <f t="shared" si="4"/>
        <v>-3.8689222111488959E-2</v>
      </c>
      <c r="K45" s="8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 s="8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 s="8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9">
        <f t="shared" si="4"/>
        <v>-3.2319887218048821E-2</v>
      </c>
      <c r="K46" s="8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 s="8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 s="8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9">
        <f t="shared" si="4"/>
        <v>-3.3291600310348285E-4</v>
      </c>
      <c r="K47" s="8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 s="8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 s="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9">
        <f t="shared" si="4"/>
        <v>-4.0559890224125802E-2</v>
      </c>
      <c r="K48" s="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 s="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 s="8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9">
        <f t="shared" si="4"/>
        <v>-6.9523586744639335E-2</v>
      </c>
      <c r="K49" s="8">
        <f t="shared" si="5"/>
        <v>13</v>
      </c>
      <c r="L49">
        <v>0</v>
      </c>
      <c r="M49">
        <v>0</v>
      </c>
      <c r="N49">
        <f t="shared" si="6"/>
        <v>0</v>
      </c>
      <c r="O49" s="9" t="str">
        <f t="shared" si="7"/>
        <v>No Budget</v>
      </c>
      <c r="P49" s="8" t="str">
        <f t="shared" si="8"/>
        <v>No Budget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8">
        <f t="shared" si="2"/>
        <v>47</v>
      </c>
      <c r="G50">
        <v>859100</v>
      </c>
      <c r="H50">
        <v>859100</v>
      </c>
      <c r="I50">
        <f t="shared" si="3"/>
        <v>0</v>
      </c>
      <c r="J50" s="9">
        <f t="shared" si="4"/>
        <v>0</v>
      </c>
      <c r="K50" s="8">
        <f t="shared" si="5"/>
        <v>48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 s="8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 s="8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9">
        <f t="shared" si="4"/>
        <v>-3.6573903982970231E-2</v>
      </c>
      <c r="K51" s="8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 s="8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 s="8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9">
        <f t="shared" si="4"/>
        <v>-9.6704683082722218E-2</v>
      </c>
      <c r="K52" s="8">
        <f t="shared" si="5"/>
        <v>9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 s="8">
        <f t="shared" si="8"/>
        <v>6</v>
      </c>
    </row>
    <row r="54" spans="1:16" x14ac:dyDescent="0.3">
      <c r="A54" s="17" t="s">
        <v>88</v>
      </c>
      <c r="F54" s="13" t="s">
        <v>84</v>
      </c>
      <c r="K54" s="13" t="s">
        <v>86</v>
      </c>
      <c r="L54" s="14"/>
      <c r="M54" s="14"/>
      <c r="N54" s="14"/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  <c r="K55" s="1" t="s">
        <v>0</v>
      </c>
      <c r="L55" s="1" t="s">
        <v>3</v>
      </c>
      <c r="M55" s="1" t="s">
        <v>8</v>
      </c>
      <c r="N55" s="1" t="s">
        <v>13</v>
      </c>
    </row>
    <row r="56" spans="1:16" x14ac:dyDescent="0.3">
      <c r="A56" t="s">
        <v>24</v>
      </c>
      <c r="B56">
        <f>VLOOKUP(A56,A2:D52,4,FALSE)</f>
        <v>-36209.630000000005</v>
      </c>
      <c r="C56">
        <f>VLOOKUP(A56,A2:I52,9,FALSE)</f>
        <v>-27292.159999999974</v>
      </c>
      <c r="D56">
        <f>VLOOKUP(A56,A2:O52,14,FALSE)</f>
        <v>-9181.0800000000163</v>
      </c>
      <c r="F56" t="s">
        <v>24</v>
      </c>
      <c r="G56" cm="1">
        <f t="array" ref="G56:I61">INDEX(D2:N52,MATCH(F56:F61,A2:A52,0),MATCH(G55:I55,D1:N1,0))</f>
        <v>-36209.630000000005</v>
      </c>
      <c r="H56">
        <v>-27292.159999999974</v>
      </c>
      <c r="I56">
        <v>-9181.0800000000163</v>
      </c>
      <c r="K56" t="s">
        <v>24</v>
      </c>
      <c r="L56" cm="1">
        <f t="array" ref="L56:L61">VLOOKUP(K56:K61,A2:D52,MATCH(L55,A1:D1,0))</f>
        <v>-36209.630000000005</v>
      </c>
      <c r="M56" cm="1">
        <f t="array" ref="M56:M61">VLOOKUP(K56:K61,A2:I52,MATCH(M55,A1:I1,0))</f>
        <v>-27292.159999999974</v>
      </c>
      <c r="N56" cm="1">
        <f t="array" ref="N56:N61">VLOOKUP(K56:K61,A2:N52,MATCH(N55,A1:N1,0))</f>
        <v>-9181.0800000000163</v>
      </c>
    </row>
    <row r="57" spans="1:16" x14ac:dyDescent="0.3">
      <c r="A57" t="s">
        <v>25</v>
      </c>
      <c r="B57">
        <f t="shared" ref="B57:B61" si="9">VLOOKUP(A57,A3:D53,4,FALSE)</f>
        <v>0</v>
      </c>
      <c r="C57">
        <f t="shared" ref="C57:C61" si="10">VLOOKUP(A57,A3:I53,9,FALSE)</f>
        <v>0</v>
      </c>
      <c r="D57">
        <f t="shared" ref="D57:D61" si="11">VLOOKUP(A57,A3:O53,14,FALSE)</f>
        <v>-311228.08999999997</v>
      </c>
      <c r="F57" t="s">
        <v>25</v>
      </c>
      <c r="G57">
        <v>0</v>
      </c>
      <c r="H57">
        <v>0</v>
      </c>
      <c r="I57">
        <v>-311228.08999999997</v>
      </c>
      <c r="K57" t="s">
        <v>25</v>
      </c>
      <c r="L57">
        <v>0</v>
      </c>
      <c r="M57">
        <v>0</v>
      </c>
      <c r="N57"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  <c r="F58" t="s">
        <v>32</v>
      </c>
      <c r="G58">
        <v>-149396.10000000987</v>
      </c>
      <c r="H58">
        <v>-189254.06000000006</v>
      </c>
      <c r="I58">
        <v>-374962.91000000015</v>
      </c>
      <c r="K58" t="s">
        <v>32</v>
      </c>
      <c r="L58">
        <v>-149396.10000000987</v>
      </c>
      <c r="M58">
        <v>-189254.06000000006</v>
      </c>
      <c r="N58"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  <c r="F59" t="s">
        <v>38</v>
      </c>
      <c r="G59">
        <v>-12230.810000000056</v>
      </c>
      <c r="H59">
        <v>-45485.580000000075</v>
      </c>
      <c r="I59">
        <v>-72.879999999888241</v>
      </c>
      <c r="K59" t="s">
        <v>38</v>
      </c>
      <c r="L59">
        <v>-12230.810000000056</v>
      </c>
      <c r="M59">
        <v>-45485.580000000075</v>
      </c>
      <c r="N59"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  <c r="F60" t="s">
        <v>39</v>
      </c>
      <c r="G60">
        <v>-4950.4699999999721</v>
      </c>
      <c r="H60">
        <v>-8005.7900000010268</v>
      </c>
      <c r="I60">
        <v>-1724.9000000000233</v>
      </c>
      <c r="K60" t="s">
        <v>39</v>
      </c>
      <c r="L60">
        <v>-4950.4699999999721</v>
      </c>
      <c r="M60">
        <v>-8005.7900000010268</v>
      </c>
      <c r="N60"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  <c r="F61" t="s">
        <v>55</v>
      </c>
      <c r="G61">
        <v>-184239.79000001028</v>
      </c>
      <c r="H61">
        <v>-133456.33000001032</v>
      </c>
      <c r="I61">
        <v>-82077.349999999627</v>
      </c>
      <c r="K61" t="s">
        <v>55</v>
      </c>
      <c r="L61">
        <v>-184239.79000001028</v>
      </c>
      <c r="M61">
        <v>-133456.33000001032</v>
      </c>
      <c r="N61">
        <v>-82077.349999999627</v>
      </c>
    </row>
    <row r="63" spans="1:16" x14ac:dyDescent="0.3">
      <c r="A63" s="6" t="s">
        <v>89</v>
      </c>
      <c r="F63" s="13" t="s">
        <v>85</v>
      </c>
      <c r="G63" s="14"/>
      <c r="H63" s="14"/>
      <c r="K63" s="15" t="s">
        <v>98</v>
      </c>
      <c r="L63" s="16"/>
      <c r="M63" s="16"/>
      <c r="N63" s="16"/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  <c r="K64" s="1" t="s">
        <v>0</v>
      </c>
      <c r="L64" s="1" t="s">
        <v>3</v>
      </c>
      <c r="M64" s="1" t="s">
        <v>8</v>
      </c>
      <c r="N64" s="1" t="s">
        <v>13</v>
      </c>
    </row>
    <row r="65" spans="1:11" x14ac:dyDescent="0.3">
      <c r="A65" t="s">
        <v>24</v>
      </c>
      <c r="B65">
        <f>_xlfn.XLOOKUP(A65,A2:A52,D2:D52,"Not Found",0)</f>
        <v>-36209.630000000005</v>
      </c>
      <c r="C65">
        <f>_xlfn.XLOOKUP(A65,A2:A52,I2:I52,"Not Found",0)</f>
        <v>-27292.159999999974</v>
      </c>
      <c r="D65">
        <f>_xlfn.XLOOKUP(A65,A2:A52,N2:N52,"Not Found",0)</f>
        <v>-9181.0800000000163</v>
      </c>
      <c r="F65" t="s">
        <v>24</v>
      </c>
      <c r="G65" cm="1">
        <f t="array" ref="G65:G70">VLOOKUP($F$65:$F$70,$A$2:D$52,4,FALSE)</f>
        <v>-36209.630000000005</v>
      </c>
      <c r="H65" cm="1">
        <f t="array" ref="H65:H70">VLOOKUP($F$65:$F$70,$A$2:I$52,9,FALSE)</f>
        <v>-27292.159999999974</v>
      </c>
      <c r="I65" cm="1">
        <f t="array" ref="I65:I70">VLOOKUP($F$65:$F$70,$A$2:N$52,14,FALSE)</f>
        <v>-9181.0800000000163</v>
      </c>
      <c r="K65" t="s">
        <v>24</v>
      </c>
    </row>
    <row r="66" spans="1:11" x14ac:dyDescent="0.3">
      <c r="A66" t="s">
        <v>25</v>
      </c>
      <c r="B66">
        <f t="shared" ref="B66:B70" si="12">_xlfn.XLOOKUP(A66,A3:A53,D3:D53,"Not Found",0)</f>
        <v>0</v>
      </c>
      <c r="C66">
        <f t="shared" ref="C66:C70" si="13">_xlfn.XLOOKUP(A66,A3:A53,I3:I53,"Not Found",0)</f>
        <v>0</v>
      </c>
      <c r="D66">
        <f t="shared" ref="D66:D70" si="14">_xlfn.XLOOKUP(A66,A3:A53,N3:N53,"Not Found",0)</f>
        <v>-311228.08999999997</v>
      </c>
      <c r="F66" t="s">
        <v>25</v>
      </c>
      <c r="G66">
        <v>0</v>
      </c>
      <c r="H66">
        <v>0</v>
      </c>
      <c r="I66">
        <v>-311228.08999999997</v>
      </c>
      <c r="K66" t="s">
        <v>25</v>
      </c>
    </row>
    <row r="67" spans="1:11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  <c r="F67" t="s">
        <v>32</v>
      </c>
      <c r="G67">
        <v>-149396.10000000987</v>
      </c>
      <c r="H67">
        <v>-189254.06000000006</v>
      </c>
      <c r="I67">
        <v>-374962.91000000015</v>
      </c>
      <c r="K67" t="s">
        <v>32</v>
      </c>
    </row>
    <row r="68" spans="1:11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  <c r="F68" t="s">
        <v>38</v>
      </c>
      <c r="G68">
        <v>-12230.810000000056</v>
      </c>
      <c r="H68">
        <v>-45485.580000000075</v>
      </c>
      <c r="I68">
        <v>-72.879999999888241</v>
      </c>
      <c r="K68" t="s">
        <v>38</v>
      </c>
    </row>
    <row r="69" spans="1:11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  <c r="F69" t="s">
        <v>39</v>
      </c>
      <c r="G69">
        <v>-4950.4699999999721</v>
      </c>
      <c r="H69">
        <v>-8005.7900000010268</v>
      </c>
      <c r="I69">
        <v>-1724.9000000000233</v>
      </c>
      <c r="K69" t="s">
        <v>39</v>
      </c>
    </row>
    <row r="70" spans="1:11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  <c r="F70" t="s">
        <v>55</v>
      </c>
      <c r="G70">
        <v>-184239.79000001028</v>
      </c>
      <c r="H70">
        <v>-133456.33000001032</v>
      </c>
      <c r="I70">
        <v>-82077.349999999627</v>
      </c>
      <c r="K70" t="s">
        <v>55</v>
      </c>
    </row>
    <row r="72" spans="1:11" x14ac:dyDescent="0.3">
      <c r="A72" s="6" t="s">
        <v>92</v>
      </c>
    </row>
    <row r="73" spans="1:11" x14ac:dyDescent="0.3">
      <c r="A73" s="1" t="s">
        <v>90</v>
      </c>
      <c r="B73" s="1" t="s">
        <v>3</v>
      </c>
      <c r="C73" s="1" t="s">
        <v>8</v>
      </c>
      <c r="D73" s="1" t="s">
        <v>13</v>
      </c>
    </row>
    <row r="74" spans="1:11" x14ac:dyDescent="0.3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11" x14ac:dyDescent="0.3">
      <c r="A75" t="s">
        <v>25</v>
      </c>
      <c r="B75">
        <f t="shared" ref="B75:B79" si="15">INDEX(D3:D53,MATCH(A75,A3:A53,0))</f>
        <v>0</v>
      </c>
      <c r="C75">
        <f t="shared" ref="C75:C79" si="16">INDEX(I3:I53,MATCH(A75,A3:A53,0))</f>
        <v>0</v>
      </c>
      <c r="D75">
        <f t="shared" ref="D75:D79" si="17">INDEX(N3:N53,MATCH(A75,A3:A53,0))</f>
        <v>-311228.08999999997</v>
      </c>
    </row>
    <row r="76" spans="1:11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11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11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11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6" t="s">
        <v>91</v>
      </c>
    </row>
    <row r="82" spans="1:7" x14ac:dyDescent="0.3">
      <c r="A82" t="s">
        <v>0</v>
      </c>
    </row>
    <row r="83" spans="1:7" x14ac:dyDescent="0.3">
      <c r="B83" s="1" t="s">
        <v>67</v>
      </c>
      <c r="C83" s="1" t="s">
        <v>68</v>
      </c>
    </row>
    <row r="84" spans="1:7" x14ac:dyDescent="0.3">
      <c r="A84" t="s">
        <v>69</v>
      </c>
      <c r="B84" s="12">
        <f>INDEX(B2:B52,MATCH($B$87,$A$2:$A$52,0))</f>
        <v>20862700</v>
      </c>
      <c r="C84" s="12">
        <f>INDEX(C2:C52,MATCH($B$87,$A$2:$A$52,0))</f>
        <v>20036743.4099999</v>
      </c>
    </row>
    <row r="85" spans="1:7" x14ac:dyDescent="0.3">
      <c r="A85" t="s">
        <v>70</v>
      </c>
      <c r="B85" s="12">
        <f>INDEX(G2:G52,MATCH($B$87,$A$2:$A$52,0))</f>
        <v>22683800</v>
      </c>
      <c r="C85" s="12">
        <f>INDEX(H2:H52,MATCH($B$87,$A$2:$A$52,0))</f>
        <v>21722126.219999898</v>
      </c>
    </row>
    <row r="86" spans="1:7" x14ac:dyDescent="0.3">
      <c r="A86" t="s">
        <v>71</v>
      </c>
      <c r="B86" s="12">
        <f>INDEX(L2:L52,MATCH($B$87,$A$2:$A$52,0))</f>
        <v>23220300</v>
      </c>
      <c r="C86" s="12">
        <f>INDEX(M2:M52,MATCH($B$87,$A$2:$A$52,0))</f>
        <v>22619057.440000001</v>
      </c>
    </row>
    <row r="87" spans="1:7" x14ac:dyDescent="0.3">
      <c r="B87" s="10" t="s">
        <v>37</v>
      </c>
      <c r="C87" s="11"/>
    </row>
    <row r="88" spans="1:7" x14ac:dyDescent="0.3">
      <c r="A88" s="6" t="s">
        <v>93</v>
      </c>
    </row>
    <row r="89" spans="1:7" x14ac:dyDescent="0.3">
      <c r="A89" t="s">
        <v>72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73</v>
      </c>
      <c r="D90" s="7" t="s">
        <v>0</v>
      </c>
      <c r="E90" s="7" t="s">
        <v>73</v>
      </c>
      <c r="F90" s="7" t="s">
        <v>0</v>
      </c>
      <c r="G90" s="7" t="s">
        <v>73</v>
      </c>
    </row>
    <row r="91" spans="1:7" x14ac:dyDescent="0.3">
      <c r="A91" t="s">
        <v>69</v>
      </c>
      <c r="B91" t="str">
        <f>_xlfn.XLOOKUP($B$89,F$2:F$52,$A$2:$A$52,"not found",0)</f>
        <v>Clerk and Master - Chancery</v>
      </c>
      <c r="C91" s="5">
        <f>_xlfn.XLOOKUP(B91,$A$2:$A$52,E$2:E$52,"not found",0)</f>
        <v>-0.15235918433091292</v>
      </c>
      <c r="D91" t="str">
        <f>_xlfn.XLOOKUP($D$89,F$2:F$52,$A$2:$A$52,"not found",0)</f>
        <v>Circuit Court Clerk</v>
      </c>
      <c r="E91" s="5">
        <f>_xlfn.XLOOKUP(D91,$A$2:$A$52,E$2:E$52,"not found",0)</f>
        <v>-0.11502817362571344</v>
      </c>
      <c r="F91" t="str">
        <f>_xlfn.XLOOKUP($F$89,F2:F52,$A$2:$A$52,"not found",0)</f>
        <v>Internal Audit</v>
      </c>
      <c r="G91" s="5">
        <f>_xlfn.XLOOKUP(F91,$A$2:$A$52,E$2:E$52,"not found",0)</f>
        <v>-9.5782760864849215E-2</v>
      </c>
    </row>
    <row r="92" spans="1:7" x14ac:dyDescent="0.3">
      <c r="A92" t="s">
        <v>70</v>
      </c>
      <c r="B92" t="str">
        <f>_xlfn.XLOOKUP($B$89,K$2:K$52,$A$2:$A$52,"not found",0)</f>
        <v>Metropolitan Clerk</v>
      </c>
      <c r="C92" s="5">
        <f>_xlfn.XLOOKUP(B92,$A$2:$A$52,J$2:J$52,"not found",0)</f>
        <v>-0.17551246244575608</v>
      </c>
      <c r="D92" t="str">
        <f>_xlfn.XLOOKUP($D$89,K$2:K$52,$A$2:$A$52,"not found",0)</f>
        <v>Internal Audit</v>
      </c>
      <c r="E92" s="5">
        <f>_xlfn.XLOOKUP(D92,$A$2:$A$52,J$2:J$52,"not found",0)</f>
        <v>-0.17103239309050916</v>
      </c>
      <c r="F92" t="str">
        <f>_xlfn.XLOOKUP($F$89,K2:K52,$A$2:$A$52,"not found",0)</f>
        <v>Office of Family Safety</v>
      </c>
      <c r="G92" s="5">
        <f>_xlfn.XLOOKUP(F92,$A$2:$A$52,J$2:J$52,"not found",0)</f>
        <v>-0.13918241656366656</v>
      </c>
    </row>
    <row r="93" spans="1:7" x14ac:dyDescent="0.3">
      <c r="A93" t="s">
        <v>71</v>
      </c>
      <c r="B93" t="str">
        <f>_xlfn.XLOOKUP($B$89,P$2:P$52,$A$2:$A$52,"not found",0)</f>
        <v>Community Oversight Board</v>
      </c>
      <c r="C93" s="5">
        <f>_xlfn.XLOOKUP(B93,$A$2:$A$52,O$2:O$52,"not found",0)</f>
        <v>-0.82994157333333329</v>
      </c>
      <c r="D93" t="str">
        <f>_xlfn.XLOOKUP($D$89,P$2:P$52,$A$2:$A$52,"not found",0)</f>
        <v>Clerk and Master - Chancery</v>
      </c>
      <c r="E93" s="5">
        <f>_xlfn.XLOOKUP(D93,$A$2:$A$52,O$2:O$52,"not found",0)</f>
        <v>-0.15295680364719175</v>
      </c>
      <c r="F93" t="str">
        <f>_xlfn.XLOOKUP($F$89,P2:P52,$A$2:$A$52,"not found",0)</f>
        <v>Election Commission</v>
      </c>
      <c r="G93" s="5">
        <f>_xlfn.XLOOKUP(F93,$A$2:$A$52,O$2:O$52,"not found",0)</f>
        <v>-0.12882667147667154</v>
      </c>
    </row>
    <row r="95" spans="1:7" x14ac:dyDescent="0.3">
      <c r="A95" s="6" t="s">
        <v>94</v>
      </c>
    </row>
    <row r="96" spans="1:7" x14ac:dyDescent="0.3">
      <c r="A96" t="s">
        <v>72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73</v>
      </c>
      <c r="D97" s="7" t="s">
        <v>0</v>
      </c>
      <c r="E97" s="7" t="s">
        <v>73</v>
      </c>
      <c r="F97" s="7" t="s">
        <v>0</v>
      </c>
      <c r="G97" s="7" t="s">
        <v>73</v>
      </c>
    </row>
    <row r="98" spans="1:9" x14ac:dyDescent="0.3">
      <c r="A98" t="s">
        <v>69</v>
      </c>
      <c r="B98" t="str" cm="1">
        <f t="array" ref="B98:G98">INDEX(A2:A52,MATCH(B96:G96,F2:F52,0))</f>
        <v>Clerk and Master - Chancery</v>
      </c>
      <c r="C98" s="4" t="e">
        <v>#N/A</v>
      </c>
      <c r="D98" t="str">
        <v>Circuit Court Clerk</v>
      </c>
      <c r="E98" s="4" t="e">
        <v>#N/A</v>
      </c>
      <c r="F98" t="str">
        <v>Internal Audit</v>
      </c>
      <c r="G98" s="4" t="e">
        <v>#N/A</v>
      </c>
      <c r="I98" s="4"/>
    </row>
    <row r="99" spans="1:9" x14ac:dyDescent="0.3">
      <c r="A99" t="s">
        <v>70</v>
      </c>
      <c r="B99" s="19"/>
      <c r="C99" s="19"/>
      <c r="D99" s="19"/>
      <c r="E99" s="19"/>
      <c r="F99" s="19"/>
      <c r="G99" s="19"/>
      <c r="I99" s="4"/>
    </row>
    <row r="100" spans="1:9" x14ac:dyDescent="0.3">
      <c r="A100" t="s">
        <v>71</v>
      </c>
      <c r="C100" s="4"/>
      <c r="E100" s="4"/>
      <c r="G100" s="4"/>
      <c r="I100" s="4"/>
    </row>
    <row r="102" spans="1:9" x14ac:dyDescent="0.3">
      <c r="A102" s="18" t="s">
        <v>87</v>
      </c>
      <c r="B102" s="18"/>
    </row>
    <row r="103" spans="1:9" x14ac:dyDescent="0.3">
      <c r="A103" s="18"/>
      <c r="B103" s="18"/>
    </row>
    <row r="106" spans="1:9" x14ac:dyDescent="0.3">
      <c r="C106" s="21" t="s">
        <v>96</v>
      </c>
    </row>
    <row r="108" spans="1:9" x14ac:dyDescent="0.3">
      <c r="C108" s="20" t="s">
        <v>97</v>
      </c>
    </row>
    <row r="110" spans="1:9" x14ac:dyDescent="0.3">
      <c r="C110" s="20" t="s">
        <v>95</v>
      </c>
    </row>
  </sheetData>
  <mergeCells count="1">
    <mergeCell ref="A102:B103"/>
  </mergeCells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errorTitle="Invalid Entry!" error="Please select a department from the list." promptTitle="Department" prompt="Please select a deparment from the list." sqref="B87" xr:uid="{EE287B91-5CF5-4035-826C-5ACBAB4B7040}">
      <formula1>$A$2:$A$52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74</v>
      </c>
    </row>
    <row r="2" spans="1:2" x14ac:dyDescent="0.3">
      <c r="A2" s="2" t="s">
        <v>1</v>
      </c>
      <c r="B2" s="3" t="s">
        <v>75</v>
      </c>
    </row>
    <row r="3" spans="1:2" x14ac:dyDescent="0.3">
      <c r="A3" s="2" t="s">
        <v>2</v>
      </c>
      <c r="B3" s="3" t="s">
        <v>76</v>
      </c>
    </row>
    <row r="4" spans="1:2" x14ac:dyDescent="0.3">
      <c r="A4" s="2" t="s">
        <v>3</v>
      </c>
      <c r="B4" s="3" t="s">
        <v>77</v>
      </c>
    </row>
    <row r="5" spans="1:2" x14ac:dyDescent="0.3">
      <c r="A5" s="2" t="s">
        <v>6</v>
      </c>
      <c r="B5" s="3" t="s">
        <v>78</v>
      </c>
    </row>
    <row r="6" spans="1:2" x14ac:dyDescent="0.3">
      <c r="A6" s="2" t="s">
        <v>7</v>
      </c>
      <c r="B6" s="3" t="s">
        <v>79</v>
      </c>
    </row>
    <row r="7" spans="1:2" x14ac:dyDescent="0.3">
      <c r="A7" s="2" t="s">
        <v>8</v>
      </c>
      <c r="B7" s="3" t="s">
        <v>80</v>
      </c>
    </row>
    <row r="8" spans="1:2" x14ac:dyDescent="0.3">
      <c r="A8" s="2" t="s">
        <v>11</v>
      </c>
      <c r="B8" s="3" t="s">
        <v>81</v>
      </c>
    </row>
    <row r="9" spans="1:2" x14ac:dyDescent="0.3">
      <c r="A9" s="2" t="s">
        <v>12</v>
      </c>
      <c r="B9" s="3" t="s">
        <v>82</v>
      </c>
    </row>
    <row r="10" spans="1:2" x14ac:dyDescent="0.3">
      <c r="A10" s="2" t="s">
        <v>13</v>
      </c>
      <c r="B10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Lawrence Haggerty</cp:lastModifiedBy>
  <cp:revision/>
  <dcterms:created xsi:type="dcterms:W3CDTF">2020-02-26T17:00:38Z</dcterms:created>
  <dcterms:modified xsi:type="dcterms:W3CDTF">2023-01-26T23:24:15Z</dcterms:modified>
  <cp:category/>
  <cp:contentStatus/>
</cp:coreProperties>
</file>