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\Documents\DA8\Projects\budget_lookups-melaniewesson\"/>
    </mc:Choice>
  </mc:AlternateContent>
  <xr:revisionPtr revIDLastSave="0" documentId="13_ncr:1_{C9B5A013-1094-4772-BD12-661FDABFE6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ro_budget" sheetId="1" r:id="rId1"/>
    <sheet name="Departments" sheetId="4" r:id="rId2"/>
    <sheet name="data_dictionary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1" i="1" l="1" a="1"/>
  <c r="B91" i="1" s="1"/>
  <c r="B92" i="1"/>
  <c r="B93" i="1"/>
  <c r="H91" i="1"/>
  <c r="C76" i="1"/>
  <c r="D76" i="1"/>
  <c r="B77" i="1"/>
  <c r="D77" i="1"/>
  <c r="B78" i="1"/>
  <c r="C79" i="1"/>
  <c r="D65" i="1"/>
  <c r="D66" i="1"/>
  <c r="C67" i="1"/>
  <c r="D67" i="1"/>
  <c r="C70" i="1"/>
  <c r="B67" i="1"/>
  <c r="B68" i="1"/>
  <c r="B69" i="1"/>
  <c r="B70" i="1"/>
  <c r="C58" i="1"/>
  <c r="D58" i="1"/>
  <c r="B59" i="1"/>
  <c r="D59" i="1"/>
  <c r="B60" i="1"/>
  <c r="C61" i="1"/>
  <c r="F56" i="1"/>
  <c r="C86" i="1"/>
  <c r="C85" i="1"/>
  <c r="C84" i="1"/>
  <c r="B86" i="1"/>
  <c r="B85" i="1"/>
  <c r="B84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B65" i="1" s="1"/>
  <c r="D11" i="1"/>
  <c r="B75" i="1" s="1"/>
  <c r="D12" i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D25" i="1"/>
  <c r="E25" i="1" s="1"/>
  <c r="D26" i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D37" i="1"/>
  <c r="D38" i="1"/>
  <c r="E38" i="1" s="1"/>
  <c r="D39" i="1"/>
  <c r="E39" i="1" s="1"/>
  <c r="D40" i="1"/>
  <c r="E40" i="1" s="1"/>
  <c r="D41" i="1"/>
  <c r="E41" i="1" s="1"/>
  <c r="D42" i="1"/>
  <c r="E42" i="1" s="1"/>
  <c r="D43" i="1"/>
  <c r="D44" i="1"/>
  <c r="E44" i="1" s="1"/>
  <c r="D45" i="1"/>
  <c r="E45" i="1" s="1"/>
  <c r="D46" i="1"/>
  <c r="E46" i="1" s="1"/>
  <c r="D47" i="1"/>
  <c r="E47" i="1" s="1"/>
  <c r="D48" i="1"/>
  <c r="D49" i="1"/>
  <c r="E49" i="1" s="1"/>
  <c r="F49" i="1" s="1"/>
  <c r="D50" i="1"/>
  <c r="E50" i="1" s="1"/>
  <c r="D51" i="1"/>
  <c r="E51" i="1" s="1"/>
  <c r="D52" i="1"/>
  <c r="E52" i="1" s="1"/>
  <c r="F52" i="1" s="1"/>
  <c r="D2" i="1"/>
  <c r="E2" i="1" s="1"/>
  <c r="E11" i="1"/>
  <c r="E12" i="1"/>
  <c r="E24" i="1"/>
  <c r="E26" i="1"/>
  <c r="E36" i="1"/>
  <c r="E37" i="1"/>
  <c r="E43" i="1"/>
  <c r="E48" i="1"/>
  <c r="O6" i="1"/>
  <c r="O9" i="1"/>
  <c r="O18" i="1"/>
  <c r="O21" i="1"/>
  <c r="O22" i="1"/>
  <c r="O23" i="1"/>
  <c r="O30" i="1"/>
  <c r="O42" i="1"/>
  <c r="O45" i="1"/>
  <c r="O49" i="1"/>
  <c r="J6" i="1"/>
  <c r="J15" i="1"/>
  <c r="J18" i="1"/>
  <c r="J19" i="1"/>
  <c r="J20" i="1"/>
  <c r="J22" i="1"/>
  <c r="J39" i="1"/>
  <c r="J42" i="1"/>
  <c r="J51" i="1"/>
  <c r="K51" i="1" s="1"/>
  <c r="N3" i="1"/>
  <c r="O3" i="1" s="1"/>
  <c r="N4" i="1"/>
  <c r="O4" i="1" s="1"/>
  <c r="N5" i="1"/>
  <c r="O5" i="1" s="1"/>
  <c r="N6" i="1"/>
  <c r="N7" i="1"/>
  <c r="O7" i="1" s="1"/>
  <c r="N8" i="1"/>
  <c r="O8" i="1" s="1"/>
  <c r="N9" i="1"/>
  <c r="N10" i="1"/>
  <c r="D74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N19" i="1"/>
  <c r="O19" i="1" s="1"/>
  <c r="N20" i="1"/>
  <c r="O20" i="1" s="1"/>
  <c r="N21" i="1"/>
  <c r="N22" i="1"/>
  <c r="N23" i="1"/>
  <c r="N24" i="1"/>
  <c r="D68" i="1" s="1"/>
  <c r="N25" i="1"/>
  <c r="D78" i="1" s="1"/>
  <c r="N26" i="1"/>
  <c r="O26" i="1" s="1"/>
  <c r="N27" i="1"/>
  <c r="O27" i="1" s="1"/>
  <c r="N28" i="1"/>
  <c r="O28" i="1" s="1"/>
  <c r="N29" i="1"/>
  <c r="O29" i="1" s="1"/>
  <c r="N30" i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D70" i="1" s="1"/>
  <c r="N42" i="1"/>
  <c r="N43" i="1"/>
  <c r="O43" i="1" s="1"/>
  <c r="N44" i="1"/>
  <c r="O44" i="1" s="1"/>
  <c r="N45" i="1"/>
  <c r="N46" i="1"/>
  <c r="O46" i="1" s="1"/>
  <c r="N47" i="1"/>
  <c r="O47" i="1" s="1"/>
  <c r="N48" i="1"/>
  <c r="O48" i="1" s="1"/>
  <c r="N49" i="1"/>
  <c r="N50" i="1"/>
  <c r="O50" i="1" s="1"/>
  <c r="N51" i="1"/>
  <c r="O51" i="1" s="1"/>
  <c r="N52" i="1"/>
  <c r="O52" i="1" s="1"/>
  <c r="P52" i="1" s="1"/>
  <c r="N2" i="1"/>
  <c r="O2" i="1" s="1"/>
  <c r="I3" i="1"/>
  <c r="J3" i="1" s="1"/>
  <c r="I4" i="1"/>
  <c r="J4" i="1" s="1"/>
  <c r="I5" i="1"/>
  <c r="J5" i="1" s="1"/>
  <c r="I6" i="1"/>
  <c r="I7" i="1"/>
  <c r="J7" i="1" s="1"/>
  <c r="I8" i="1"/>
  <c r="J8" i="1" s="1"/>
  <c r="I9" i="1"/>
  <c r="J9" i="1" s="1"/>
  <c r="I10" i="1"/>
  <c r="C65" i="1" s="1"/>
  <c r="I11" i="1"/>
  <c r="C57" i="1" s="1"/>
  <c r="I12" i="1"/>
  <c r="J12" i="1" s="1"/>
  <c r="I13" i="1"/>
  <c r="J13" i="1" s="1"/>
  <c r="I14" i="1"/>
  <c r="J14" i="1" s="1"/>
  <c r="I15" i="1"/>
  <c r="I16" i="1"/>
  <c r="J16" i="1" s="1"/>
  <c r="I17" i="1"/>
  <c r="J17" i="1" s="1"/>
  <c r="I18" i="1"/>
  <c r="I19" i="1"/>
  <c r="I20" i="1"/>
  <c r="I21" i="1"/>
  <c r="J21" i="1" s="1"/>
  <c r="I22" i="1"/>
  <c r="I23" i="1"/>
  <c r="J23" i="1" s="1"/>
  <c r="I24" i="1"/>
  <c r="C68" i="1" s="1"/>
  <c r="I25" i="1"/>
  <c r="C60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I40" i="1"/>
  <c r="J40" i="1" s="1"/>
  <c r="I41" i="1"/>
  <c r="J41" i="1" s="1"/>
  <c r="I42" i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I52" i="1"/>
  <c r="J52" i="1" s="1"/>
  <c r="K52" i="1" s="1"/>
  <c r="I2" i="1"/>
  <c r="J2" i="1" s="1"/>
  <c r="F25" i="1" l="1"/>
  <c r="E10" i="1"/>
  <c r="C56" i="1"/>
  <c r="F15" i="1"/>
  <c r="D56" i="1"/>
  <c r="B58" i="1"/>
  <c r="D69" i="1"/>
  <c r="C74" i="1"/>
  <c r="B76" i="1"/>
  <c r="C78" i="1"/>
  <c r="B56" i="1"/>
  <c r="B74" i="1"/>
  <c r="K31" i="1"/>
  <c r="J10" i="1"/>
  <c r="F26" i="1"/>
  <c r="F50" i="1"/>
  <c r="D61" i="1"/>
  <c r="D57" i="1"/>
  <c r="C69" i="1"/>
  <c r="D79" i="1"/>
  <c r="D75" i="1"/>
  <c r="C66" i="1"/>
  <c r="C59" i="1"/>
  <c r="B66" i="1"/>
  <c r="P47" i="1"/>
  <c r="J11" i="1"/>
  <c r="C75" i="1"/>
  <c r="C77" i="1"/>
  <c r="P46" i="1"/>
  <c r="F48" i="1"/>
  <c r="O25" i="1"/>
  <c r="P25" i="1" s="1"/>
  <c r="B61" i="1"/>
  <c r="B57" i="1"/>
  <c r="B79" i="1"/>
  <c r="K50" i="1"/>
  <c r="D60" i="1"/>
  <c r="K43" i="1"/>
  <c r="K40" i="1"/>
  <c r="K41" i="1"/>
  <c r="K39" i="1"/>
  <c r="K30" i="1"/>
  <c r="K29" i="1"/>
  <c r="F39" i="1"/>
  <c r="F38" i="1"/>
  <c r="F37" i="1"/>
  <c r="F36" i="1"/>
  <c r="F24" i="1"/>
  <c r="F12" i="1"/>
  <c r="F13" i="1"/>
  <c r="F14" i="1"/>
  <c r="K27" i="1"/>
  <c r="K26" i="1"/>
  <c r="K49" i="1"/>
  <c r="K37" i="1"/>
  <c r="K48" i="1"/>
  <c r="K46" i="1"/>
  <c r="K36" i="1"/>
  <c r="K34" i="1"/>
  <c r="P49" i="1"/>
  <c r="P44" i="1"/>
  <c r="P42" i="1"/>
  <c r="F7" i="1"/>
  <c r="F31" i="1"/>
  <c r="P43" i="1"/>
  <c r="F19" i="1"/>
  <c r="K44" i="1"/>
  <c r="K32" i="1"/>
  <c r="F8" i="1"/>
  <c r="F5" i="1"/>
  <c r="F40" i="1"/>
  <c r="F16" i="1"/>
  <c r="K33" i="1"/>
  <c r="F47" i="1"/>
  <c r="F27" i="1"/>
  <c r="F3" i="1"/>
  <c r="P50" i="1"/>
  <c r="F44" i="1"/>
  <c r="F2" i="1"/>
  <c r="K47" i="1"/>
  <c r="F41" i="1"/>
  <c r="O10" i="1"/>
  <c r="P9" i="1" s="1"/>
  <c r="F35" i="1"/>
  <c r="F23" i="1"/>
  <c r="K28" i="1"/>
  <c r="K35" i="1"/>
  <c r="F4" i="1"/>
  <c r="P48" i="1"/>
  <c r="F51" i="1"/>
  <c r="P45" i="1"/>
  <c r="F11" i="1"/>
  <c r="F46" i="1"/>
  <c r="F22" i="1"/>
  <c r="F43" i="1"/>
  <c r="K38" i="1"/>
  <c r="P22" i="1"/>
  <c r="F29" i="1"/>
  <c r="F30" i="1"/>
  <c r="F28" i="1"/>
  <c r="K45" i="1"/>
  <c r="O24" i="1"/>
  <c r="F17" i="1"/>
  <c r="F18" i="1"/>
  <c r="K42" i="1"/>
  <c r="J25" i="1"/>
  <c r="K25" i="1" s="1"/>
  <c r="F34" i="1"/>
  <c r="F10" i="1"/>
  <c r="F45" i="1"/>
  <c r="F21" i="1"/>
  <c r="F42" i="1"/>
  <c r="F32" i="1"/>
  <c r="P51" i="1"/>
  <c r="J24" i="1"/>
  <c r="K12" i="1" s="1"/>
  <c r="O41" i="1"/>
  <c r="P41" i="1" s="1"/>
  <c r="P23" i="1"/>
  <c r="F33" i="1"/>
  <c r="F9" i="1"/>
  <c r="F20" i="1"/>
  <c r="F6" i="1"/>
  <c r="K3" i="1" l="1"/>
  <c r="K19" i="1"/>
  <c r="P24" i="1"/>
  <c r="K6" i="1"/>
  <c r="P37" i="1"/>
  <c r="P39" i="1"/>
  <c r="P17" i="1"/>
  <c r="K8" i="1"/>
  <c r="P30" i="1"/>
  <c r="P40" i="1"/>
  <c r="P34" i="1"/>
  <c r="K23" i="1"/>
  <c r="P32" i="1"/>
  <c r="K18" i="1"/>
  <c r="P29" i="1"/>
  <c r="P6" i="1"/>
  <c r="P11" i="1"/>
  <c r="K4" i="1"/>
  <c r="K21" i="1"/>
  <c r="K11" i="1"/>
  <c r="P3" i="1"/>
  <c r="K20" i="1"/>
  <c r="K13" i="1"/>
  <c r="P26" i="1"/>
  <c r="K17" i="1"/>
  <c r="P38" i="1"/>
  <c r="P36" i="1"/>
  <c r="K10" i="1"/>
  <c r="P27" i="1"/>
  <c r="P13" i="1"/>
  <c r="K5" i="1"/>
  <c r="K14" i="1"/>
  <c r="P12" i="1"/>
  <c r="P15" i="1"/>
  <c r="P5" i="1"/>
  <c r="P16" i="1"/>
  <c r="P2" i="1"/>
  <c r="P18" i="1"/>
  <c r="P4" i="1"/>
  <c r="P10" i="1"/>
  <c r="P33" i="1"/>
  <c r="K2" i="1"/>
  <c r="K24" i="1"/>
  <c r="K16" i="1"/>
  <c r="K22" i="1"/>
  <c r="K15" i="1"/>
  <c r="K9" i="1"/>
  <c r="K7" i="1"/>
  <c r="P20" i="1"/>
  <c r="P28" i="1"/>
  <c r="P7" i="1"/>
  <c r="P21" i="1"/>
  <c r="P14" i="1"/>
  <c r="P19" i="1"/>
  <c r="P35" i="1"/>
  <c r="P8" i="1"/>
  <c r="P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<sst xmlns="http://schemas.openxmlformats.org/spreadsheetml/2006/main" count="203" uniqueCount="91">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</sst>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</a:t>
            </a:r>
            <a:r>
              <a:rPr lang="en-US" baseline="0"/>
              <a:t> vs. actual spending, FY17-FY19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409300</c:v>
                </c:pt>
                <c:pt idx="1">
                  <c:v>428500</c:v>
                </c:pt>
                <c:pt idx="2">
                  <c:v>445200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3-420C-B55A-DD5E333471CB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385908.52</c:v>
                </c:pt>
                <c:pt idx="1">
                  <c:v>427758.64</c:v>
                </c:pt>
                <c:pt idx="2">
                  <c:v>445114.28999999899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43-420C-B55A-DD5E333471C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396358975"/>
        <c:axId val="396359391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metro_budget!$B$87</c15:sqref>
                        </c15:formulaRef>
                      </c:ext>
                    </c:extLst>
                    <c:strCache>
                      <c:ptCount val="1"/>
                      <c:pt idx="0">
                        <c:v>Beer Board</c:v>
                      </c:pt>
                    </c:strCache>
                  </c:strRef>
                </c:tx>
                <c:spPr>
                  <a:pattFill prst="narHorz">
                    <a:fgClr>
                      <a:schemeClr val="accent6"/>
                    </a:fgClr>
                    <a:bgClr>
                      <a:schemeClr val="accent6">
                        <a:lumMod val="20000"/>
                        <a:lumOff val="80000"/>
                      </a:schemeClr>
                    </a:bgClr>
                  </a:pattFill>
                  <a:ln>
                    <a:noFill/>
                  </a:ln>
                  <a:effectLst>
                    <a:innerShdw blurRad="114300">
                      <a:schemeClr val="accent6"/>
                    </a:inn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extLst>
                  <c:ext xmlns:c16="http://schemas.microsoft.com/office/drawing/2014/chart" uri="{C3380CC4-5D6E-409C-BE32-E72D297353CC}">
                    <c16:uniqueId val="{00000002-1043-420C-B55A-DD5E333471CB}"/>
                  </c:ext>
                </c:extLst>
              </c15:ser>
            </c15:filteredBarSeries>
          </c:ext>
        </c:extLst>
      </c:barChart>
      <c:catAx>
        <c:axId val="396358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59391"/>
        <c:crosses val="autoZero"/>
        <c:auto val="1"/>
        <c:lblAlgn val="ctr"/>
        <c:lblOffset val="100"/>
        <c:noMultiLvlLbl val="0"/>
      </c:catAx>
      <c:valAx>
        <c:axId val="396359391"/>
        <c:scaling>
          <c:orientation val="minMax"/>
        </c:scaling>
        <c:delete val="0"/>
        <c:axPos val="l"/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5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63</xdr:row>
      <xdr:rowOff>4762</xdr:rowOff>
    </xdr:from>
    <xdr:to>
      <xdr:col>12</xdr:col>
      <xdr:colOff>723900</xdr:colOff>
      <xdr:row>85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4125FB-3D70-136A-47F3-E199506CBE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DCED74-3159-4AA8-BD5F-61D859829C7F}" name="Table2" displayName="Table2" ref="A1:A52" totalsRowShown="0">
  <autoFilter ref="A1:A52" xr:uid="{30DCED74-3159-4AA8-BD5F-61D859829C7F}"/>
  <tableColumns count="1">
    <tableColumn id="1" xr3:uid="{06DEAC8E-E29D-4476-AA09-83AB25E8E39E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68" workbookViewId="0">
      <selection activeCell="B92" sqref="B92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 0)</f>
        <v>-4.3170750765267295E-2</v>
      </c>
      <c r="F2">
        <f>RANK(E2,E2:E52,1)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 0)</f>
        <v>-9.4972027086493035E-2</v>
      </c>
      <c r="K2">
        <f>RANK(J2,J2:J52,1)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 0)</f>
        <v>-5.6484362894991494E-2</v>
      </c>
      <c r="P2">
        <f>RANK(O2,O2:O52,1)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 0)</f>
        <v>-2.3069981751824741E-2</v>
      </c>
      <c r="F3">
        <f t="shared" ref="F3:F52" si="2">RANK(E3,E3:E53,1)</f>
        <v>21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 0)</f>
        <v>-6.6804928315415249E-2</v>
      </c>
      <c r="K3">
        <f t="shared" ref="K3:K52" si="5">RANK(J3,J3:J53,1)</f>
        <v>13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 0)</f>
        <v>-1.3540749922529313E-3</v>
      </c>
      <c r="P3">
        <f t="shared" ref="P3:P52" si="8">RANK(O3,O3:O53,1)</f>
        <v>36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40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34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24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21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10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40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35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7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11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5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7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3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11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23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38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39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8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4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6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24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10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19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21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30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13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38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15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18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26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33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29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13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15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6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7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8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1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7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6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5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30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30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28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5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5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11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18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23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24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7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12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13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16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13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22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19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20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18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2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5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24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24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23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1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3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12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10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19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17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19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16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12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13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8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14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15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8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15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17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13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10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7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8</v>
      </c>
    </row>
    <row r="35" spans="1:16" x14ac:dyDescent="0.2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17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17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16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3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1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4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5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2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7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4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11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2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1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4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4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3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6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2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8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5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9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8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9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3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4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6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7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7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4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4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5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5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3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4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3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2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2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3</v>
      </c>
    </row>
    <row r="50" spans="1:16" x14ac:dyDescent="0.2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3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3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3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2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2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2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1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1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1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VLOOKUP($A56,$A$2:$P$52, MATCH(B$55,$A$1:$P$1, 0),FALSE)</f>
        <v>-36209.630000000005</v>
      </c>
      <c r="C56">
        <f>VLOOKUP($A56,$A$2:$P$52, MATCH(C$55,$A$1:$P$1, 0),FALSE)</f>
        <v>-27292.159999999974</v>
      </c>
      <c r="D56">
        <f>VLOOKUP($A56,$A$2:$P$52, MATCH(D$55,$A$1:$P$1, 0),FALSE)</f>
        <v>-9181.0800000000163</v>
      </c>
      <c r="F56">
        <f>MATCH(B55,1:1, 0)</f>
        <v>4</v>
      </c>
    </row>
    <row r="57" spans="1:16" x14ac:dyDescent="0.25">
      <c r="A57" t="s">
        <v>25</v>
      </c>
      <c r="B57">
        <f t="shared" ref="B57:D61" si="9">VLOOKUP($A57,$A$2:$P$52, MATCH(B$55,$A$1:$P$1, 0),FALSE)</f>
        <v>0</v>
      </c>
      <c r="C57">
        <f t="shared" si="9"/>
        <v>0</v>
      </c>
      <c r="D57">
        <f t="shared" si="9"/>
        <v>-311228.08999999997</v>
      </c>
    </row>
    <row r="58" spans="1:16" x14ac:dyDescent="0.25">
      <c r="A58" t="s">
        <v>32</v>
      </c>
      <c r="B58">
        <f t="shared" si="9"/>
        <v>-149396.10000000987</v>
      </c>
      <c r="C58">
        <f t="shared" si="9"/>
        <v>-189254.06000000006</v>
      </c>
      <c r="D58">
        <f t="shared" si="9"/>
        <v>-374962.91000000015</v>
      </c>
    </row>
    <row r="59" spans="1:16" x14ac:dyDescent="0.25">
      <c r="A59" t="s">
        <v>38</v>
      </c>
      <c r="B59">
        <f t="shared" si="9"/>
        <v>-12230.810000000056</v>
      </c>
      <c r="C59">
        <f t="shared" si="9"/>
        <v>-45485.580000000075</v>
      </c>
      <c r="D59">
        <f t="shared" si="9"/>
        <v>-72.879999999888241</v>
      </c>
    </row>
    <row r="60" spans="1:16" x14ac:dyDescent="0.25">
      <c r="A60" t="s">
        <v>39</v>
      </c>
      <c r="B60">
        <f t="shared" si="9"/>
        <v>-4950.4699999999721</v>
      </c>
      <c r="C60">
        <f t="shared" si="9"/>
        <v>-8005.7900000010268</v>
      </c>
      <c r="D60">
        <f t="shared" si="9"/>
        <v>-1724.9000000000233</v>
      </c>
    </row>
    <row r="61" spans="1:16" x14ac:dyDescent="0.25">
      <c r="A61" t="s">
        <v>55</v>
      </c>
      <c r="B61">
        <f t="shared" si="9"/>
        <v>-184239.79000001028</v>
      </c>
      <c r="C61">
        <f t="shared" si="9"/>
        <v>-133456.33000001032</v>
      </c>
      <c r="D61">
        <f t="shared" si="9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>
        <f>VLOOKUP($A65,$A$2:$P$52,MATCH(B$64,$A$1:$P$1,0),FALSE)</f>
        <v>-36209.630000000005</v>
      </c>
      <c r="C65">
        <f t="shared" ref="C65:D65" si="10">VLOOKUP($A65,$A$2:$P$52,MATCH(C$64,$A$1:$P$1,0),FALSE)</f>
        <v>-27292.159999999974</v>
      </c>
      <c r="D65">
        <f t="shared" si="10"/>
        <v>-9181.0800000000163</v>
      </c>
    </row>
    <row r="66" spans="1:4" x14ac:dyDescent="0.25">
      <c r="A66" t="s">
        <v>25</v>
      </c>
      <c r="B66">
        <f t="shared" ref="B66:D70" si="11">VLOOKUP($A66,$A$2:$P$52,MATCH(B$64,$A$1:$P$1,0),FALSE)</f>
        <v>0</v>
      </c>
      <c r="C66">
        <f t="shared" si="11"/>
        <v>0</v>
      </c>
      <c r="D66">
        <f t="shared" si="11"/>
        <v>-311228.08999999997</v>
      </c>
    </row>
    <row r="67" spans="1:4" x14ac:dyDescent="0.25">
      <c r="A67" t="s">
        <v>32</v>
      </c>
      <c r="B67">
        <f t="shared" si="11"/>
        <v>-149396.10000000987</v>
      </c>
      <c r="C67">
        <f t="shared" si="11"/>
        <v>-189254.06000000006</v>
      </c>
      <c r="D67">
        <f t="shared" si="11"/>
        <v>-374962.91000000015</v>
      </c>
    </row>
    <row r="68" spans="1:4" x14ac:dyDescent="0.25">
      <c r="A68" t="s">
        <v>38</v>
      </c>
      <c r="B68">
        <f t="shared" si="11"/>
        <v>-12230.810000000056</v>
      </c>
      <c r="C68">
        <f t="shared" si="11"/>
        <v>-45485.580000000075</v>
      </c>
      <c r="D68">
        <f t="shared" si="11"/>
        <v>-72.879999999888241</v>
      </c>
    </row>
    <row r="69" spans="1:4" x14ac:dyDescent="0.25">
      <c r="A69" t="s">
        <v>39</v>
      </c>
      <c r="B69">
        <f t="shared" si="11"/>
        <v>-4950.4699999999721</v>
      </c>
      <c r="C69">
        <f t="shared" si="11"/>
        <v>-8005.7900000010268</v>
      </c>
      <c r="D69">
        <f t="shared" si="11"/>
        <v>-1724.9000000000233</v>
      </c>
    </row>
    <row r="70" spans="1:4" x14ac:dyDescent="0.25">
      <c r="A70" t="s">
        <v>55</v>
      </c>
      <c r="B70">
        <f t="shared" si="11"/>
        <v>-184239.79000001028</v>
      </c>
      <c r="C70">
        <f t="shared" si="11"/>
        <v>-133456.33000001032</v>
      </c>
      <c r="D70">
        <f t="shared" si="11"/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VLOOKUP($A74,$A$2:$P$52, (MATCH(B$73,$A$1:$P$1,0)),FALSE)</f>
        <v>-36209.630000000005</v>
      </c>
      <c r="C74">
        <f t="shared" ref="C74:D79" si="12">VLOOKUP($A74,$A$2:$P$52, (MATCH(C$73,$A$1:$P$1,0)),FALSE)</f>
        <v>-27292.159999999974</v>
      </c>
      <c r="D74">
        <f t="shared" si="12"/>
        <v>-9181.0800000000163</v>
      </c>
    </row>
    <row r="75" spans="1:4" x14ac:dyDescent="0.25">
      <c r="A75" t="s">
        <v>25</v>
      </c>
      <c r="B75">
        <f t="shared" ref="B75:B79" si="13">VLOOKUP($A75,$A$2:$P$52, (MATCH(B$73,$A$1:$P$1,0)),FALSE)</f>
        <v>0</v>
      </c>
      <c r="C75">
        <f t="shared" si="12"/>
        <v>0</v>
      </c>
      <c r="D75">
        <f t="shared" si="12"/>
        <v>-311228.08999999997</v>
      </c>
    </row>
    <row r="76" spans="1:4" x14ac:dyDescent="0.25">
      <c r="A76" t="s">
        <v>32</v>
      </c>
      <c r="B76">
        <f t="shared" si="13"/>
        <v>-149396.10000000987</v>
      </c>
      <c r="C76">
        <f t="shared" si="12"/>
        <v>-189254.06000000006</v>
      </c>
      <c r="D76">
        <f t="shared" si="12"/>
        <v>-374962.91000000015</v>
      </c>
    </row>
    <row r="77" spans="1:4" x14ac:dyDescent="0.25">
      <c r="A77" t="s">
        <v>38</v>
      </c>
      <c r="B77">
        <f t="shared" si="13"/>
        <v>-12230.810000000056</v>
      </c>
      <c r="C77">
        <f t="shared" si="12"/>
        <v>-45485.580000000075</v>
      </c>
      <c r="D77">
        <f t="shared" si="12"/>
        <v>-72.879999999888241</v>
      </c>
    </row>
    <row r="78" spans="1:4" x14ac:dyDescent="0.25">
      <c r="A78" t="s">
        <v>39</v>
      </c>
      <c r="B78">
        <f t="shared" si="13"/>
        <v>-4950.4699999999721</v>
      </c>
      <c r="C78">
        <f t="shared" si="12"/>
        <v>-8005.7900000010268</v>
      </c>
      <c r="D78">
        <f t="shared" si="12"/>
        <v>-1724.9000000000233</v>
      </c>
    </row>
    <row r="79" spans="1:4" x14ac:dyDescent="0.25">
      <c r="A79" t="s">
        <v>55</v>
      </c>
      <c r="B79">
        <f t="shared" si="13"/>
        <v>-184239.79000001028</v>
      </c>
      <c r="C79">
        <f t="shared" si="12"/>
        <v>-133456.33000001032</v>
      </c>
      <c r="D79">
        <f t="shared" si="12"/>
        <v>-82077.349999999627</v>
      </c>
    </row>
    <row r="81" spans="1:8" x14ac:dyDescent="0.25">
      <c r="A81" s="7" t="s">
        <v>70</v>
      </c>
    </row>
    <row r="82" spans="1:8" x14ac:dyDescent="0.25">
      <c r="A82" t="s">
        <v>0</v>
      </c>
    </row>
    <row r="83" spans="1:8" x14ac:dyDescent="0.25">
      <c r="B83" s="1" t="s">
        <v>71</v>
      </c>
      <c r="C83" s="1" t="s">
        <v>72</v>
      </c>
    </row>
    <row r="84" spans="1:8" x14ac:dyDescent="0.25">
      <c r="A84" t="s">
        <v>73</v>
      </c>
      <c r="B84" s="6">
        <f>INDEX(B2:B52, MATCH(B87,A2:A52,0))</f>
        <v>409300</v>
      </c>
      <c r="C84" s="6">
        <f>INDEX(C2:C52, MATCH(B87,A2:A52, 0))</f>
        <v>385908.52</v>
      </c>
    </row>
    <row r="85" spans="1:8" x14ac:dyDescent="0.25">
      <c r="A85" t="s">
        <v>74</v>
      </c>
      <c r="B85" s="6">
        <f>INDEX(G2:G52, MATCH(B87,A2:A52, 0))</f>
        <v>428500</v>
      </c>
      <c r="C85" s="6">
        <f>INDEX(H2:H52, MATCH(B87,A2:A52, 0))</f>
        <v>427758.64</v>
      </c>
    </row>
    <row r="86" spans="1:8" x14ac:dyDescent="0.25">
      <c r="A86" t="s">
        <v>75</v>
      </c>
      <c r="B86" s="6">
        <f>INDEX(L2:L52, MATCH(B87,A2:A52, 0))</f>
        <v>445200</v>
      </c>
      <c r="C86" s="6">
        <f>INDEX(M2:M52, MATCH(B87, A2:A52, 0))</f>
        <v>445114.28999999899</v>
      </c>
    </row>
    <row r="87" spans="1:8" x14ac:dyDescent="0.25">
      <c r="A87" t="s">
        <v>0</v>
      </c>
      <c r="B87" t="s">
        <v>20</v>
      </c>
    </row>
    <row r="88" spans="1:8" x14ac:dyDescent="0.25">
      <c r="A88" s="7" t="s">
        <v>76</v>
      </c>
    </row>
    <row r="89" spans="1:8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8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8" x14ac:dyDescent="0.25">
      <c r="A91" t="s">
        <v>5</v>
      </c>
      <c r="B91" t="e" cm="1">
        <f t="array" ref="B91">_xlfn.XLOOKUP(B$89, (INDEX($B$2:$P$52, (MATCH($A91, $A$1:$P$1,0)))), A2:A52)</f>
        <v>#REF!</v>
      </c>
      <c r="C91" s="5"/>
      <c r="E91" s="5"/>
      <c r="G91" s="5"/>
      <c r="H91" t="e">
        <f>_xlfn.XLOOKUP(B$89,$A$2:$P$52,(MATCH($A91,$A$1:$P$1,0)))</f>
        <v>#VALUE!</v>
      </c>
    </row>
    <row r="92" spans="1:8" x14ac:dyDescent="0.25">
      <c r="A92" t="s">
        <v>10</v>
      </c>
      <c r="B92" t="str">
        <f t="shared" ref="B92:B93" si="14">_xlfn.XLOOKUP((RANK(B$89,F3:F53,1)),F3:F53,A3:A53)</f>
        <v>Clerk and Master - Chancery</v>
      </c>
      <c r="C92" s="5"/>
      <c r="E92" s="5"/>
      <c r="G92" s="5"/>
    </row>
    <row r="93" spans="1:8" x14ac:dyDescent="0.25">
      <c r="A93" t="s">
        <v>15</v>
      </c>
      <c r="B93" t="str">
        <f t="shared" si="14"/>
        <v>Clerk and Master - Chancery</v>
      </c>
      <c r="C93" s="5"/>
      <c r="E93" s="5"/>
      <c r="G93" s="5"/>
    </row>
    <row r="95" spans="1:8" x14ac:dyDescent="0.25">
      <c r="A95" s="7" t="s">
        <v>79</v>
      </c>
    </row>
    <row r="96" spans="1:8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="Select department" xr:uid="{AEAF6F94-D033-427D-8D66-5F6FB454E309}">
          <x14:formula1>
            <xm:f>Departments!$A$2:$A$52</xm:f>
          </x14:formula1>
          <xm:sqref>B87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4969A-6F4C-4D09-B77D-7BA198E5DDB4}">
  <dimension ref="A1:A52"/>
  <sheetViews>
    <sheetView topLeftCell="A17" workbookViewId="0">
      <selection sqref="A1:A52"/>
    </sheetView>
  </sheetViews>
  <sheetFormatPr defaultRowHeight="15" x14ac:dyDescent="0.25"/>
  <cols>
    <col min="1" max="1" width="35.42578125" customWidth="1"/>
  </cols>
  <sheetData>
    <row r="1" spans="1:1" x14ac:dyDescent="0.25">
      <c r="A1" t="s">
        <v>90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55</v>
      </c>
    </row>
    <row r="42" spans="1:1" x14ac:dyDescent="0.25">
      <c r="A42" t="s">
        <v>56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  <row r="46" spans="1:1" x14ac:dyDescent="0.25">
      <c r="A46" t="s">
        <v>60</v>
      </c>
    </row>
    <row r="47" spans="1:1" x14ac:dyDescent="0.25">
      <c r="A47" t="s">
        <v>61</v>
      </c>
    </row>
    <row r="48" spans="1:1" x14ac:dyDescent="0.25">
      <c r="A48" t="s">
        <v>62</v>
      </c>
    </row>
    <row r="49" spans="1:1" x14ac:dyDescent="0.25">
      <c r="A49" t="s">
        <v>63</v>
      </c>
    </row>
    <row r="50" spans="1:1" x14ac:dyDescent="0.25">
      <c r="A50" t="s">
        <v>64</v>
      </c>
    </row>
    <row r="51" spans="1:1" x14ac:dyDescent="0.25">
      <c r="A51" t="s">
        <v>65</v>
      </c>
    </row>
    <row r="52" spans="1:1" x14ac:dyDescent="0.25">
      <c r="A52" t="s">
        <v>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metro_budget</vt:lpstr>
      <vt:lpstr>Departments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Melanie Wesson</cp:lastModifiedBy>
  <cp:revision/>
  <dcterms:created xsi:type="dcterms:W3CDTF">2020-02-26T17:00:38Z</dcterms:created>
  <dcterms:modified xsi:type="dcterms:W3CDTF">2023-01-25T03:22:38Z</dcterms:modified>
  <cp:category/>
  <cp:contentStatus/>
</cp:coreProperties>
</file>