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ocuments\DA8\Projects\budget_lookups-melaniewesson\"/>
    </mc:Choice>
  </mc:AlternateContent>
  <xr:revisionPtr revIDLastSave="0" documentId="13_ncr:1_{E50DAF43-D392-4263-8E0D-B8B8CC5389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epartments" sheetId="4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C93" i="1"/>
  <c r="B93" i="1"/>
  <c r="G100" i="1"/>
  <c r="G99" i="1"/>
  <c r="G98" i="1"/>
  <c r="F100" i="1"/>
  <c r="F99" i="1"/>
  <c r="F98" i="1"/>
  <c r="E100" i="1"/>
  <c r="E99" i="1"/>
  <c r="E98" i="1"/>
  <c r="D100" i="1"/>
  <c r="D99" i="1"/>
  <c r="D98" i="1"/>
  <c r="D91" i="1"/>
  <c r="C99" i="1"/>
  <c r="C98" i="1"/>
  <c r="B99" i="1"/>
  <c r="B100" i="1"/>
  <c r="B98" i="1"/>
  <c r="B91" i="1"/>
  <c r="B92" i="1"/>
  <c r="G93" i="1"/>
  <c r="G92" i="1"/>
  <c r="G91" i="1"/>
  <c r="F93" i="1"/>
  <c r="F92" i="1"/>
  <c r="F91" i="1"/>
  <c r="E93" i="1"/>
  <c r="E92" i="1"/>
  <c r="E91" i="1"/>
  <c r="D93" i="1"/>
  <c r="D92" i="1"/>
  <c r="C92" i="1"/>
  <c r="C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C76" i="1"/>
  <c r="D76" i="1"/>
  <c r="B77" i="1"/>
  <c r="D77" i="1"/>
  <c r="B78" i="1"/>
  <c r="C79" i="1"/>
  <c r="D65" i="1"/>
  <c r="D66" i="1"/>
  <c r="C67" i="1"/>
  <c r="D67" i="1"/>
  <c r="C70" i="1"/>
  <c r="B67" i="1"/>
  <c r="B68" i="1"/>
  <c r="B69" i="1"/>
  <c r="B70" i="1"/>
  <c r="C58" i="1"/>
  <c r="D58" i="1"/>
  <c r="B59" i="1"/>
  <c r="D59" i="1"/>
  <c r="B60" i="1"/>
  <c r="C61" i="1"/>
  <c r="C86" i="1"/>
  <c r="C85" i="1"/>
  <c r="C84" i="1"/>
  <c r="B86" i="1"/>
  <c r="B85" i="1"/>
  <c r="B8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65" i="1" s="1"/>
  <c r="D11" i="1"/>
  <c r="B75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2" i="1"/>
  <c r="E2" i="1" s="1"/>
  <c r="E11" i="1"/>
  <c r="E12" i="1"/>
  <c r="E24" i="1"/>
  <c r="E26" i="1"/>
  <c r="E36" i="1"/>
  <c r="E37" i="1"/>
  <c r="E43" i="1"/>
  <c r="E48" i="1"/>
  <c r="O6" i="1"/>
  <c r="O9" i="1"/>
  <c r="O18" i="1"/>
  <c r="O21" i="1"/>
  <c r="O22" i="1"/>
  <c r="O23" i="1"/>
  <c r="O30" i="1"/>
  <c r="O42" i="1"/>
  <c r="O45" i="1"/>
  <c r="O49" i="1"/>
  <c r="J6" i="1"/>
  <c r="J15" i="1"/>
  <c r="J18" i="1"/>
  <c r="J19" i="1"/>
  <c r="J20" i="1"/>
  <c r="J22" i="1"/>
  <c r="J39" i="1"/>
  <c r="J42" i="1"/>
  <c r="J51" i="1"/>
  <c r="N3" i="1"/>
  <c r="O3" i="1" s="1"/>
  <c r="N4" i="1"/>
  <c r="O4" i="1" s="1"/>
  <c r="N5" i="1"/>
  <c r="O5" i="1" s="1"/>
  <c r="N6" i="1"/>
  <c r="N7" i="1"/>
  <c r="O7" i="1" s="1"/>
  <c r="N8" i="1"/>
  <c r="O8" i="1" s="1"/>
  <c r="N9" i="1"/>
  <c r="N10" i="1"/>
  <c r="D74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N22" i="1"/>
  <c r="N23" i="1"/>
  <c r="N24" i="1"/>
  <c r="D68" i="1" s="1"/>
  <c r="N25" i="1"/>
  <c r="D78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C65" i="1" s="1"/>
  <c r="I11" i="1"/>
  <c r="C57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I19" i="1"/>
  <c r="I20" i="1"/>
  <c r="I21" i="1"/>
  <c r="J21" i="1" s="1"/>
  <c r="I22" i="1"/>
  <c r="I23" i="1"/>
  <c r="J23" i="1" s="1"/>
  <c r="I24" i="1"/>
  <c r="C68" i="1" s="1"/>
  <c r="I25" i="1"/>
  <c r="C60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J52" i="1" s="1"/>
  <c r="I2" i="1"/>
  <c r="J2" i="1" s="1"/>
  <c r="E10" i="1" l="1"/>
  <c r="C56" i="1"/>
  <c r="D56" i="1"/>
  <c r="B58" i="1"/>
  <c r="D69" i="1"/>
  <c r="C74" i="1"/>
  <c r="B76" i="1"/>
  <c r="C78" i="1"/>
  <c r="B56" i="1"/>
  <c r="B74" i="1"/>
  <c r="J10" i="1"/>
  <c r="D61" i="1"/>
  <c r="D57" i="1"/>
  <c r="C69" i="1"/>
  <c r="D79" i="1"/>
  <c r="D75" i="1"/>
  <c r="C66" i="1"/>
  <c r="C59" i="1"/>
  <c r="B66" i="1"/>
  <c r="J11" i="1"/>
  <c r="C75" i="1"/>
  <c r="C77" i="1"/>
  <c r="O25" i="1"/>
  <c r="B61" i="1"/>
  <c r="B57" i="1"/>
  <c r="B79" i="1"/>
  <c r="D60" i="1"/>
  <c r="O10" i="1"/>
  <c r="O24" i="1"/>
  <c r="J25" i="1"/>
  <c r="J24" i="1"/>
  <c r="O41" i="1"/>
</calcChain>
</file>

<file path=xl/sharedStrings.xml><?xml version="1.0" encoding="utf-8"?>
<sst xmlns="http://schemas.openxmlformats.org/spreadsheetml/2006/main" count="203" uniqueCount="91">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</sst>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spending, FY17-FY19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428500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20C-B55A-DD5E333471CB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3-420C-B55A-DD5E33347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96358975"/>
        <c:axId val="39635939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metro_budget!$B$87</c15:sqref>
                        </c15:formulaRef>
                      </c:ext>
                    </c:extLst>
                    <c:strCache>
                      <c:ptCount val="1"/>
                      <c:pt idx="0">
                        <c:v>Beer Board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1043-420C-B55A-DD5E333471CB}"/>
                  </c:ext>
                </c:extLst>
              </c15:ser>
            </c15:filteredBarSeries>
          </c:ext>
        </c:extLst>
      </c:barChart>
      <c:catAx>
        <c:axId val="3963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9391"/>
        <c:crosses val="autoZero"/>
        <c:auto val="1"/>
        <c:lblAlgn val="ctr"/>
        <c:lblOffset val="100"/>
        <c:noMultiLvlLbl val="0"/>
      </c:catAx>
      <c:valAx>
        <c:axId val="396359391"/>
        <c:scaling>
          <c:orientation val="minMax"/>
        </c:scaling>
        <c:delete val="0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63</xdr:row>
      <xdr:rowOff>4762</xdr:rowOff>
    </xdr:from>
    <xdr:to>
      <xdr:col>12</xdr:col>
      <xdr:colOff>723900</xdr:colOff>
      <xdr:row>85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125FB-3D70-136A-47F3-E199506C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CED74-3159-4AA8-BD5F-61D859829C7F}" name="Table2" displayName="Table2" ref="A1:A52" totalsRowShown="0">
  <autoFilter ref="A1:A52" xr:uid="{30DCED74-3159-4AA8-BD5F-61D859829C7F}"/>
  <tableColumns count="1">
    <tableColumn id="1" xr3:uid="{06DEAC8E-E29D-4476-AA09-83AB25E8E39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2" workbookViewId="0">
      <selection activeCell="F56" sqref="F5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VLOOKUP($A56,$A$2:$P$52, MATCH(B$55,$A$1:$P$1, 0),FALSE)</f>
        <v>-36209.630000000005</v>
      </c>
      <c r="C56">
        <f>VLOOKUP($A56,$A$2:$P$52, MATCH(C$55,$A$1:$P$1, 0),FALSE)</f>
        <v>-27292.159999999974</v>
      </c>
      <c r="D56">
        <f>VLOOKUP($A56,$A$2:$P$52, MATCH(D$55,$A$1:$P$1, 0),FALSE)</f>
        <v>-9181.0800000000163</v>
      </c>
    </row>
    <row r="57" spans="1:16" x14ac:dyDescent="0.25">
      <c r="A57" t="s">
        <v>25</v>
      </c>
      <c r="B57">
        <f t="shared" ref="B57:D61" si="9">VLOOKUP($A57,$A$2:$P$52, MATCH(B$55,$A$1:$P$1, 0),FALSE)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VLOOKUP($A65,$A$2:$P$52,MATCH(B$64,$A$1:$P$1,0),FALSE)</f>
        <v>-36209.630000000005</v>
      </c>
      <c r="C65">
        <f t="shared" ref="C65:D65" si="10">VLOOKUP($A65,$A$2:$P$52,MATCH(C$64,$A$1:$P$1,0),FALSE)</f>
        <v>-27292.159999999974</v>
      </c>
      <c r="D65">
        <f t="shared" si="10"/>
        <v>-9181.0800000000163</v>
      </c>
    </row>
    <row r="66" spans="1:4" x14ac:dyDescent="0.25">
      <c r="A66" t="s">
        <v>25</v>
      </c>
      <c r="B66">
        <f t="shared" ref="B66:D70" si="11">VLOOKUP($A66,$A$2:$P$52,MATCH(B$64,$A$1:$P$1,0),FALSE)</f>
        <v>0</v>
      </c>
      <c r="C66">
        <f t="shared" si="11"/>
        <v>0</v>
      </c>
      <c r="D66">
        <f t="shared" si="11"/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1"/>
        <v>-189254.06000000006</v>
      </c>
      <c r="D67">
        <f t="shared" si="11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1"/>
        <v>-45485.580000000075</v>
      </c>
      <c r="D68">
        <f t="shared" si="11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1"/>
        <v>-8005.7900000010268</v>
      </c>
      <c r="D69">
        <f t="shared" si="11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1"/>
        <v>-133456.33000001032</v>
      </c>
      <c r="D70">
        <f t="shared" si="11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VLOOKUP($A74,$A$2:$P$52, (MATCH(B$73,$A$1:$P$1,0)),FALSE)</f>
        <v>-36209.630000000005</v>
      </c>
      <c r="C74">
        <f t="shared" ref="C74:D79" si="12">VLOOKUP($A74,$A$2:$P$52, (MATCH(C$73,$A$1:$P$1,0)),FALSE)</f>
        <v>-27292.159999999974</v>
      </c>
      <c r="D74">
        <f t="shared" si="12"/>
        <v>-9181.0800000000163</v>
      </c>
    </row>
    <row r="75" spans="1:4" x14ac:dyDescent="0.25">
      <c r="A75" t="s">
        <v>25</v>
      </c>
      <c r="B75">
        <f t="shared" ref="B75:B79" si="13">VLOOKUP($A75,$A$2:$P$52, (MATCH(B$73,$A$1:$P$1,0)),FALSE)</f>
        <v>0</v>
      </c>
      <c r="C75">
        <f t="shared" si="12"/>
        <v>0</v>
      </c>
      <c r="D75">
        <f t="shared" si="12"/>
        <v>-311228.08999999997</v>
      </c>
    </row>
    <row r="76" spans="1:4" x14ac:dyDescent="0.25">
      <c r="A76" t="s">
        <v>32</v>
      </c>
      <c r="B76">
        <f t="shared" si="13"/>
        <v>-149396.10000000987</v>
      </c>
      <c r="C76">
        <f t="shared" si="12"/>
        <v>-189254.06000000006</v>
      </c>
      <c r="D76">
        <f t="shared" si="12"/>
        <v>-374962.91000000015</v>
      </c>
    </row>
    <row r="77" spans="1:4" x14ac:dyDescent="0.25">
      <c r="A77" t="s">
        <v>38</v>
      </c>
      <c r="B77">
        <f t="shared" si="13"/>
        <v>-12230.810000000056</v>
      </c>
      <c r="C77">
        <f t="shared" si="12"/>
        <v>-45485.580000000075</v>
      </c>
      <c r="D77">
        <f t="shared" si="12"/>
        <v>-72.879999999888241</v>
      </c>
    </row>
    <row r="78" spans="1:4" x14ac:dyDescent="0.25">
      <c r="A78" t="s">
        <v>39</v>
      </c>
      <c r="B78">
        <f t="shared" si="13"/>
        <v>-4950.4699999999721</v>
      </c>
      <c r="C78">
        <f t="shared" si="12"/>
        <v>-8005.7900000010268</v>
      </c>
      <c r="D78">
        <f t="shared" si="12"/>
        <v>-1724.9000000000233</v>
      </c>
    </row>
    <row r="79" spans="1:4" x14ac:dyDescent="0.25">
      <c r="A79" t="s">
        <v>55</v>
      </c>
      <c r="B79">
        <f t="shared" si="13"/>
        <v>-184239.79000001028</v>
      </c>
      <c r="C79">
        <f t="shared" si="12"/>
        <v>-133456.33000001032</v>
      </c>
      <c r="D79">
        <f t="shared" si="12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 MATCH(B87,A2:A52,0))</f>
        <v>409300</v>
      </c>
      <c r="C84" s="6">
        <f>INDEX(C2:C52, MATCH(B87,A2:A52, 0))</f>
        <v>385908.52</v>
      </c>
    </row>
    <row r="85" spans="1:7" x14ac:dyDescent="0.25">
      <c r="A85" t="s">
        <v>74</v>
      </c>
      <c r="B85" s="6">
        <f>INDEX(G2:G52, MATCH(B87,A2:A52, 0))</f>
        <v>428500</v>
      </c>
      <c r="C85" s="6">
        <f>INDEX(H2:H52, MATCH(B87,A2:A52, 0))</f>
        <v>427758.64</v>
      </c>
    </row>
    <row r="86" spans="1:7" x14ac:dyDescent="0.25">
      <c r="A86" t="s">
        <v>75</v>
      </c>
      <c r="B86" s="6">
        <f>INDEX(L2:L52, MATCH(B87,A2:A52, 0))</f>
        <v>445200</v>
      </c>
      <c r="C86" s="6">
        <f>INDEX(M2:M52, MATCH(B87, A2:A52, 0))</f>
        <v>445114.28999999899</v>
      </c>
    </row>
    <row r="87" spans="1:7" x14ac:dyDescent="0.25">
      <c r="A87" t="s">
        <v>0</v>
      </c>
      <c r="B87" t="s">
        <v>20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5</v>
      </c>
      <c r="B91" t="str">
        <f>_xlfn.XLOOKUP($B$89,F2:F52,A2:A52)</f>
        <v>Clerk and Master - Chancery</v>
      </c>
      <c r="C91">
        <f>_xlfn.XLOOKUP($B$89,F2:F52,E2:E52)</f>
        <v>-0.15235918433091292</v>
      </c>
      <c r="D91" t="str">
        <f>_xlfn.XLOOKUP(D89,F1:F52,A1:A52)</f>
        <v>Circuit Court Clerk</v>
      </c>
      <c r="E91">
        <f>_xlfn.XLOOKUP($D$89,F2:F52, E2:E52)</f>
        <v>-0.11502817362571344</v>
      </c>
      <c r="F91" t="str">
        <f>_xlfn.XLOOKUP($F$89,F2:F52,A2:A52)</f>
        <v>Internal Audit</v>
      </c>
      <c r="G91">
        <f>_xlfn.XLOOKUP(F89,F2:F52,E2:E52)</f>
        <v>-9.5782760864849215E-2</v>
      </c>
    </row>
    <row r="92" spans="1:7" x14ac:dyDescent="0.25">
      <c r="A92" t="s">
        <v>10</v>
      </c>
      <c r="B92" t="str">
        <f>_xlfn.XLOOKUP($B$89,K2:K52,A3:A53)</f>
        <v>Metropolitan Council</v>
      </c>
      <c r="C92">
        <f>_xlfn.XLOOKUP($B$89, K2:K52,J2:J52)</f>
        <v>-0.17551246244575608</v>
      </c>
      <c r="D92" t="str">
        <f>_xlfn.XLOOKUP($D$89,K1:K52, $A$1:$A$52)</f>
        <v>Internal Audit</v>
      </c>
      <c r="E92">
        <f>_xlfn.XLOOKUP($D$89,K2:K52,J2:J52)</f>
        <v>-0.17103239309050916</v>
      </c>
      <c r="F92" t="str">
        <f>_xlfn.XLOOKUP($F$89, K2:K52,A2:A52)</f>
        <v>Office of Family Safety</v>
      </c>
      <c r="G92">
        <f>_xlfn.XLOOKUP(F89,K2:K52,J2:J52)</f>
        <v>-0.13918241656366656</v>
      </c>
    </row>
    <row r="93" spans="1:7" x14ac:dyDescent="0.25">
      <c r="A93" t="s">
        <v>15</v>
      </c>
      <c r="B93" t="str">
        <f>_xlfn.XLOOKUP($B$89,P2:P52,A2:A52)</f>
        <v>Community Oversight Board</v>
      </c>
      <c r="C93">
        <f>_xlfn.XLOOKUP(B89,P2:P52,O2:O52)</f>
        <v>-0.82994157333333329</v>
      </c>
      <c r="D93" t="str">
        <f>_xlfn.XLOOKUP($D$89,P2:P52, A2:A52)</f>
        <v>Clerk and Master - Chancery</v>
      </c>
      <c r="E93">
        <f>_xlfn.XLOOKUP($D$89,P2:P52,O2:O52)</f>
        <v>-0.15295680364719175</v>
      </c>
      <c r="F93" t="str">
        <f>_xlfn.XLOOKUP(F89,P2:P52,A2:A52)</f>
        <v>Election Commission</v>
      </c>
      <c r="G93">
        <f>_xlfn.XLOOKUP(F89,P2:P52,O2:O52)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INDEX($A$2:$A$52,MATCH($B$96,F2:F52,0))</f>
        <v>Clerk and Master - Chancery</v>
      </c>
      <c r="C98">
        <f>INDEX(E2:E52,MATCH($B$96,F2:F52,0))</f>
        <v>-0.15235918433091292</v>
      </c>
      <c r="D98" t="str">
        <f>INDEX(A2:A52,MATCH(D96,F2:F52,0))</f>
        <v>Circuit Court Clerk</v>
      </c>
      <c r="E98">
        <f>INDEX(E2:E52,MATCH(D96,F2:F52,0))</f>
        <v>-0.11502817362571344</v>
      </c>
      <c r="F98" t="str">
        <f>INDEX($A$2:$A$52,MATCH($F$96,F2:F52,0))</f>
        <v>Internal Audit</v>
      </c>
      <c r="G98">
        <f>INDEX(E2:E52,MATCH($F$96,F2:F52,0))</f>
        <v>-9.5782760864849215E-2</v>
      </c>
      <c r="I98" s="4"/>
    </row>
    <row r="99" spans="1:9" x14ac:dyDescent="0.25">
      <c r="A99" t="s">
        <v>74</v>
      </c>
      <c r="B99" t="str">
        <f>INDEX($A$2:$A$52,MATCH($B$96,K2:K52,0))</f>
        <v>Metropolitan Clerk</v>
      </c>
      <c r="C99">
        <f>INDEX(J2:J52,MATCH($B$96,K2:K52,0))</f>
        <v>-0.17551246244575608</v>
      </c>
      <c r="D99" t="str">
        <f>INDEX(A2:A52,MATCH(D96,K2:K52,0))</f>
        <v>Internal Audit</v>
      </c>
      <c r="E99">
        <f>INDEX(J2:J52,MATCH(D96,K2:K52,0))</f>
        <v>-0.17103239309050916</v>
      </c>
      <c r="F99" t="str">
        <f>INDEX($A$2:$A$52,MATCH($F$96,K2:K52,0))</f>
        <v>Office of Family Safety</v>
      </c>
      <c r="G99">
        <f>INDEX(J2:J52,MATCH($F$96,K2:K52,0))</f>
        <v>-0.13918241656366656</v>
      </c>
      <c r="I99" s="4"/>
    </row>
    <row r="100" spans="1:9" x14ac:dyDescent="0.25">
      <c r="A100" t="s">
        <v>75</v>
      </c>
      <c r="B100" t="str">
        <f>INDEX($A$2:$A$52,MATCH($B$96,P2:P52,0))</f>
        <v>Community Oversight Board</v>
      </c>
      <c r="C100">
        <f>INDEX(O2:O52,MATCH(B96,P2:P52,0))</f>
        <v>-0.82994157333333329</v>
      </c>
      <c r="D100" t="str">
        <f>INDEX(A2:A52,MATCH(D96,P2:P52,0))</f>
        <v>Clerk and Master - Chancery</v>
      </c>
      <c r="E100">
        <f>INDEX(O2:O52,MATCH(D96,P2:P52,0))</f>
        <v>-0.15295680364719175</v>
      </c>
      <c r="F100" t="str">
        <f>INDEX($A$2:$A$52,MATCH($F$96,P2:P52,0))</f>
        <v>Election Commission</v>
      </c>
      <c r="G100">
        <f>INDEX(O2:O52,MATCH(F96,P2:P52,0))</f>
        <v>-0.12882667147667154</v>
      </c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prompt="Select department" xr:uid="{AEAF6F94-D033-427D-8D66-5F6FB454E309}">
          <x14:formula1>
            <xm:f>Departments!$A$2:$A$52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969A-6F4C-4D09-B77D-7BA198E5DDB4}">
  <dimension ref="A1:A52"/>
  <sheetViews>
    <sheetView topLeftCell="A17" workbookViewId="0">
      <selection sqref="A1:A52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90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Departments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Melanie Wesson</cp:lastModifiedBy>
  <cp:revision/>
  <dcterms:created xsi:type="dcterms:W3CDTF">2020-02-26T17:00:38Z</dcterms:created>
  <dcterms:modified xsi:type="dcterms:W3CDTF">2023-01-26T23:52:43Z</dcterms:modified>
  <cp:category/>
  <cp:contentStatus/>
</cp:coreProperties>
</file>