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DA_8\Projects\budget_lookups-pshanx\"/>
    </mc:Choice>
  </mc:AlternateContent>
  <xr:revisionPtr revIDLastSave="0" documentId="13_ncr:1_{72225BB0-0D08-4096-8D96-12068915F2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E100" i="1"/>
  <c r="G99" i="1"/>
  <c r="E99" i="1"/>
  <c r="C100" i="1"/>
  <c r="C99" i="1"/>
  <c r="C98" i="1"/>
  <c r="G98" i="1"/>
  <c r="E98" i="1"/>
  <c r="F99" i="1"/>
  <c r="D99" i="1"/>
  <c r="F100" i="1"/>
  <c r="D100" i="1"/>
  <c r="B100" i="1"/>
  <c r="B99" i="1"/>
  <c r="F98" i="1"/>
  <c r="D98" i="1"/>
  <c r="B98" i="1"/>
  <c r="G93" i="1"/>
  <c r="E93" i="1"/>
  <c r="C93" i="1"/>
  <c r="F92" i="1"/>
  <c r="G92" i="1" s="1"/>
  <c r="D92" i="1"/>
  <c r="E92" i="1"/>
  <c r="C92" i="1"/>
  <c r="G91" i="1"/>
  <c r="E91" i="1"/>
  <c r="C91" i="1"/>
  <c r="D93" i="1"/>
  <c r="F93" i="1"/>
  <c r="B93" i="1"/>
  <c r="B92" i="1"/>
  <c r="D91" i="1"/>
  <c r="F91" i="1"/>
  <c r="B91" i="1"/>
  <c r="C65" i="1" a="1"/>
  <c r="C65" i="1" s="1"/>
  <c r="D65" i="1" a="1"/>
  <c r="D65" i="1"/>
  <c r="C66" i="1" a="1"/>
  <c r="C66" i="1" s="1"/>
  <c r="D66" i="1" a="1"/>
  <c r="D66" i="1" s="1"/>
  <c r="C67" i="1" a="1"/>
  <c r="C67" i="1"/>
  <c r="D67" i="1" a="1"/>
  <c r="D67" i="1"/>
  <c r="C68" i="1" a="1"/>
  <c r="C68" i="1"/>
  <c r="D68" i="1" a="1"/>
  <c r="D68" i="1"/>
  <c r="C69" i="1" a="1"/>
  <c r="C69" i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/>
  <c r="B69" i="1" a="1"/>
  <c r="B69" i="1" s="1"/>
  <c r="B70" i="1" a="1"/>
  <c r="B70" i="1"/>
  <c r="B65" i="1" a="1"/>
  <c r="B65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B7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C86" i="1"/>
  <c r="B86" i="1"/>
  <c r="C85" i="1"/>
  <c r="B85" i="1"/>
  <c r="B84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P2" i="1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O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4" i="1"/>
  <c r="J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  <c r="E4" i="1"/>
  <c r="E5" i="1"/>
  <c r="E6" i="1"/>
  <c r="E7" i="1"/>
  <c r="E8" i="1"/>
  <c r="E9" i="1"/>
  <c r="E10" i="1"/>
  <c r="E11" i="1"/>
  <c r="E12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<sst xmlns="http://schemas.openxmlformats.org/spreadsheetml/2006/main" count="150" uniqueCount="90">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</sst>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C92" sqref="C92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IFERROR((C2-B2)/B2, 0)</f>
        <v>-4.3170750765267295E-2</v>
      </c>
      <c r="F2">
        <f>RANK(E2,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IFERROR((H2-G2)/G2, 0)</f>
        <v>-9.4972027086493035E-2</v>
      </c>
      <c r="K2">
        <f>RANK(J2,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IFERROR((M2-L2)/M2, 0)</f>
        <v>-5.9865847129256501E-2</v>
      </c>
      <c r="P2">
        <f>RANK(O2, $O$2:$O$52, 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IFERROR((C3-B3)/B3, 0)</f>
        <v>-2.3069981751824741E-2</v>
      </c>
      <c r="F3">
        <f t="shared" ref="F3:F52" si="2">RANK(E3,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IFERROR((H3-G3)/G3, 0)</f>
        <v>-6.6804928315415249E-2</v>
      </c>
      <c r="K3">
        <f t="shared" ref="K3:K52" si="5">RANK(J3,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IFERROR((M3-L3)/M3, 0)</f>
        <v>-1.3559109974262671E-3</v>
      </c>
      <c r="P3">
        <f t="shared" ref="P3:P52" si="8">RANK(O3, $O$2:$O$52, 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-2.7326062602179901E-2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-3.4982765601595231E-2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-1.9255728680607105E-4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-0.13533617150632837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-0.18057733573186341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-7.9741085042259116E-2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-1.9194473846027283E-2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-4.8803319517950765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-7.0015312120868103E-2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-2.4818211822499901E-2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-4.200107930875762E-2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-2.4410772108697416E-2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-1.4465141914533183E-5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-6.7317657897727201E-2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-0.14787719878320607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-6.5742752529225235E-2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-8.9158518313793741E-7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-3.793309454084768E-2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-6.2443573197307203E-5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-2.6581238479758625E-2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-6.5508515423775231E-5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-3.4862304105441511E-3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-6.1256670279183835E-2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-9.5181484254198451E-2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-1.2225485977540432E-5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-2.7514707280809998E-3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-3.847507116360397E-2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-2.8363413322250185E-2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-5.5446806934487392E-3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-2.7376814190035178E-2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-0.13006011500365766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-8.9239827069555508E-2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-1.7583446079218231E-4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-4.7032329234195536E-2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-1.5412619944909845E-2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-1.7397294491347533E-2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-1.8129119102578695E-7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-4.2512350753316649E-2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-1.8780683691209917E-6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-1.1565088346037651E-2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-4.846589537888768E-2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-2.9274586623690628E-4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-5.9202125115912531E-2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-1.1224639284424102E-2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-0.12872432962861594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VLOOKUP($A56,$A$1:$P$52,MATCH(B$55,$A$1:$P$1,FALSE))</f>
        <v>-36209.630000000005</v>
      </c>
      <c r="C56">
        <f>VLOOKUP($A56, $A2:Q52, 9, FALSE)</f>
        <v>-27292.159999999974</v>
      </c>
      <c r="D56">
        <f>VLOOKUP($A56, $A2:R52, 14, FALSE)</f>
        <v>-9181.0800000000163</v>
      </c>
    </row>
    <row r="57" spans="1:16" x14ac:dyDescent="0.35">
      <c r="A57" t="s">
        <v>25</v>
      </c>
      <c r="B57">
        <f t="shared" ref="B57:B61" si="9">VLOOKUP($A57,$A$1:$P$52,MATCH(B$55,$A$1:$P$1,FALSE))</f>
        <v>0</v>
      </c>
      <c r="C57">
        <f>VLOOKUP($A57, $A3:Q53, 9, FALSE)</f>
        <v>0</v>
      </c>
      <c r="D57">
        <f>VLOOKUP($A57, $A3:R53, 14, FALSE)</f>
        <v>-311228.08999999997</v>
      </c>
    </row>
    <row r="58" spans="1:16" x14ac:dyDescent="0.35">
      <c r="A58" t="s">
        <v>32</v>
      </c>
      <c r="B58">
        <f t="shared" si="9"/>
        <v>-149396.10000000987</v>
      </c>
      <c r="C58">
        <f>VLOOKUP($A58, $A4:Q54, 9, FALSE)</f>
        <v>-189254.06000000006</v>
      </c>
      <c r="D58">
        <f>VLOOKUP($A58, $A4:R54, 14, FALSE)</f>
        <v>-374962.91000000015</v>
      </c>
    </row>
    <row r="59" spans="1:16" x14ac:dyDescent="0.35">
      <c r="A59" t="s">
        <v>38</v>
      </c>
      <c r="B59">
        <f t="shared" si="9"/>
        <v>-12230.810000000056</v>
      </c>
      <c r="C59">
        <f>VLOOKUP($A59, $A5:Q55, 9, FALSE)</f>
        <v>-45485.580000000075</v>
      </c>
      <c r="D59">
        <f>VLOOKUP($A59, $A5:R55, 14, FALSE)</f>
        <v>-72.879999999888241</v>
      </c>
    </row>
    <row r="60" spans="1:16" x14ac:dyDescent="0.35">
      <c r="A60" t="s">
        <v>39</v>
      </c>
      <c r="B60">
        <f t="shared" si="9"/>
        <v>-4950.4699999999721</v>
      </c>
      <c r="C60">
        <f>VLOOKUP($A60, $A6:Q56, 9, FALSE)</f>
        <v>-8005.7900000010268</v>
      </c>
      <c r="D60">
        <f>VLOOKUP($A60, $A6:R56, 14, FALSE)</f>
        <v>-1724.9000000000233</v>
      </c>
    </row>
    <row r="61" spans="1:16" x14ac:dyDescent="0.35">
      <c r="A61" t="s">
        <v>55</v>
      </c>
      <c r="B61">
        <f t="shared" si="9"/>
        <v>-184239.79000001028</v>
      </c>
      <c r="C61">
        <f>VLOOKUP($A61, $A7:Q57, 9, FALSE)</f>
        <v>-133456.33000001032</v>
      </c>
      <c r="D61">
        <f>VLOOKUP($A61, $A7:R57, 14, FALSE)</f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 $A$2:$A$52, _xlfn.XLOOKUP(B$64, $A$1:$P$1,$A$2:$P$52))</f>
        <v>-36209.630000000005</v>
      </c>
      <c r="C65" cm="1">
        <f t="array" ref="C65">_xlfn.XLOOKUP($A65, $A$2:$A$52, _xlfn.XLOOKUP(C$64, $A$1:$P$1,$A$2:$P$52))</f>
        <v>-27292.159999999974</v>
      </c>
      <c r="D65" cm="1">
        <f t="array" ref="D65">_xlfn.XLOOKUP($A65, $A$2:$A$52, _xlfn.XLOOKUP(D$64, $A$1:$P$1,$A$2:$P$52))</f>
        <v>-9181.0800000000163</v>
      </c>
    </row>
    <row r="66" spans="1:4" x14ac:dyDescent="0.35">
      <c r="A66" t="s">
        <v>25</v>
      </c>
      <c r="B66" cm="1">
        <f t="array" ref="B66">_xlfn.XLOOKUP($A66, $A$2:$A$52, _xlfn.XLOOKUP(B$64, $A$1:$P$1,$A$2:$P$52))</f>
        <v>0</v>
      </c>
      <c r="C66" cm="1">
        <f t="array" ref="C66">_xlfn.XLOOKUP($A66, $A$2:$A$52, _xlfn.XLOOKUP(C$64, $A$1:$P$1,$A$2:$P$52))</f>
        <v>0</v>
      </c>
      <c r="D66" cm="1">
        <f t="array" ref="D66">_xlfn.XLOOKUP($A66, $A$2:$A$52, _xlfn.XLOOKUP(D$64, $A$1:$P$1,$A$2:$P$52))</f>
        <v>-311228.08999999997</v>
      </c>
    </row>
    <row r="67" spans="1:4" x14ac:dyDescent="0.35">
      <c r="A67" t="s">
        <v>32</v>
      </c>
      <c r="B67" cm="1">
        <f t="array" ref="B67">_xlfn.XLOOKUP($A67, $A$2:$A$52, _xlfn.XLOOKUP(B$64, $A$1:$P$1,$A$2:$P$52))</f>
        <v>-149396.10000000987</v>
      </c>
      <c r="C67" cm="1">
        <f t="array" ref="C67">_xlfn.XLOOKUP($A67, $A$2:$A$52, _xlfn.XLOOKUP(C$64, $A$1:$P$1,$A$2:$P$52))</f>
        <v>-189254.06000000006</v>
      </c>
      <c r="D67" cm="1">
        <f t="array" ref="D67">_xlfn.XLOOKUP($A67, $A$2:$A$52, _xlfn.XLOOKUP(D$64, $A$1:$P$1,$A$2:$P$52))</f>
        <v>-374962.91000000015</v>
      </c>
    </row>
    <row r="68" spans="1:4" x14ac:dyDescent="0.35">
      <c r="A68" t="s">
        <v>38</v>
      </c>
      <c r="B68" cm="1">
        <f t="array" ref="B68">_xlfn.XLOOKUP($A68, $A$2:$A$52, _xlfn.XLOOKUP(B$64, $A$1:$P$1,$A$2:$P$52))</f>
        <v>-12230.810000000056</v>
      </c>
      <c r="C68" cm="1">
        <f t="array" ref="C68">_xlfn.XLOOKUP($A68, $A$2:$A$52, _xlfn.XLOOKUP(C$64, $A$1:$P$1,$A$2:$P$52))</f>
        <v>-45485.580000000075</v>
      </c>
      <c r="D68" cm="1">
        <f t="array" ref="D68">_xlfn.XLOOKUP($A68, $A$2:$A$52, _xlfn.XLOOKUP(D$64, $A$1:$P$1,$A$2:$P$52))</f>
        <v>-72.879999999888241</v>
      </c>
    </row>
    <row r="69" spans="1:4" x14ac:dyDescent="0.35">
      <c r="A69" t="s">
        <v>39</v>
      </c>
      <c r="B69" cm="1">
        <f t="array" ref="B69">_xlfn.XLOOKUP($A69, $A$2:$A$52, _xlfn.XLOOKUP(B$64, $A$1:$P$1,$A$2:$P$52))</f>
        <v>-4950.4699999999721</v>
      </c>
      <c r="C69" cm="1">
        <f t="array" ref="C69">_xlfn.XLOOKUP($A69, $A$2:$A$52, _xlfn.XLOOKUP(C$64, $A$1:$P$1,$A$2:$P$52))</f>
        <v>-8005.7900000010268</v>
      </c>
      <c r="D69" cm="1">
        <f t="array" ref="D69">_xlfn.XLOOKUP($A69, $A$2:$A$52, _xlfn.XLOOKUP(D$64, $A$1:$P$1,$A$2:$P$52))</f>
        <v>-1724.9000000000233</v>
      </c>
    </row>
    <row r="70" spans="1:4" x14ac:dyDescent="0.35">
      <c r="A70" t="s">
        <v>55</v>
      </c>
      <c r="B70" cm="1">
        <f t="array" ref="B70">_xlfn.XLOOKUP($A70, $A$2:$A$52, _xlfn.XLOOKUP(B$64, $A$1:$P$1,$A$2:$P$52))</f>
        <v>-184239.79000001028</v>
      </c>
      <c r="C70" cm="1">
        <f t="array" ref="C70">_xlfn.XLOOKUP($A70, $A$2:$A$52, _xlfn.XLOOKUP(C$64, $A$1:$P$1,$A$2:$P$52))</f>
        <v>-133456.33000001032</v>
      </c>
      <c r="D70" cm="1">
        <f t="array" ref="D70">_xlfn.XLOOKUP($A70, $A$2:$A$52, _xlfn.XLOOKUP(D$64, $A$1:$P$1,$A$2:$P$52))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4" si="10">INDEX($A$2:$P$52,MATCH($A74,$A$2:$A$52,0),MATCH(C$73,$A$1:$P$1,0))</f>
        <v>-27292.159999999974</v>
      </c>
      <c r="D74">
        <f t="shared" si="10"/>
        <v>-9181.0800000000163</v>
      </c>
    </row>
    <row r="75" spans="1:4" x14ac:dyDescent="0.35">
      <c r="A75" t="s">
        <v>25</v>
      </c>
      <c r="B75">
        <f t="shared" ref="B75:D79" si="11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5">
      <c r="A76" t="s">
        <v>32</v>
      </c>
      <c r="B76">
        <f t="shared" si="11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5">
      <c r="A77" t="s">
        <v>38</v>
      </c>
      <c r="B77">
        <f t="shared" si="11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5">
      <c r="A78" t="s">
        <v>39</v>
      </c>
      <c r="B78">
        <f t="shared" si="11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5">
      <c r="A79" t="s">
        <v>55</v>
      </c>
      <c r="B79">
        <f t="shared" si="11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INDEX(B2:B52,MATCH(B82,A2:A52,0))</f>
        <v>356640100</v>
      </c>
      <c r="C84" s="6">
        <f>INDEX(C2:C52,MATCH(B82,A2:A52))</f>
        <v>341243679.13</v>
      </c>
    </row>
    <row r="85" spans="1:7" x14ac:dyDescent="0.35">
      <c r="A85" t="s">
        <v>74</v>
      </c>
      <c r="B85" s="6">
        <f>INDEX(G2:G52,MATCH(B82,A2:A52,0))</f>
        <v>382685200</v>
      </c>
      <c r="C85" s="6">
        <f>INDEX(H2:H52,MATCH(B82,A2:A52,0))</f>
        <v>346340810.81999999</v>
      </c>
    </row>
    <row r="86" spans="1:7" x14ac:dyDescent="0.35">
      <c r="A86" t="s">
        <v>75</v>
      </c>
      <c r="B86" s="6">
        <f>INDEX(L2:L52,MATCH(B82,A2:A52,0))</f>
        <v>376548600</v>
      </c>
      <c r="C86" s="6">
        <f>INDEX(M2:M52,MATCH(B82,A2:A52,0))</f>
        <v>355279492.22999901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_xlfn.XLOOKUP(B$89, $F$2:$F$52, $A$2:$A$52)</f>
        <v>Clerk and Master - Chancery</v>
      </c>
      <c r="C91" s="5">
        <f>_xlfn.XLOOKUP(B$91, $A$2:$A$52,$E$2:$E$52)</f>
        <v>-0.15235918433091292</v>
      </c>
      <c r="D91" t="str">
        <f t="shared" ref="C91:G91" si="12">_xlfn.XLOOKUP(D$89, $F$2:$F$52, $A$2:$A$52)</f>
        <v>Circuit Court Clerk</v>
      </c>
      <c r="E91" s="5">
        <f>_xlfn.XLOOKUP(D$91, $A$2:$A$52,$E$2:$E$52)</f>
        <v>-0.11502817362571344</v>
      </c>
      <c r="F91" t="str">
        <f t="shared" si="12"/>
        <v>Internal Audit</v>
      </c>
      <c r="G91" s="5">
        <f>_xlfn.XLOOKUP(F$91, $A$2:$A$52,$E$2:$E$52)</f>
        <v>-9.5782760864849215E-2</v>
      </c>
    </row>
    <row r="92" spans="1:7" x14ac:dyDescent="0.35">
      <c r="A92" t="s">
        <v>74</v>
      </c>
      <c r="B92" t="str">
        <f>_xlfn.XLOOKUP(B$89, $K$2:$K$52, $A$2:$A$52)</f>
        <v>Metropolitan Clerk</v>
      </c>
      <c r="C92" s="5">
        <f>_xlfn.XLOOKUP(B$92, $A$2:$A$52,$J$2:$J$52)</f>
        <v>-0.17551246244575608</v>
      </c>
      <c r="D92" t="str">
        <f>_xlfn.XLOOKUP(D$89, $K$2:$K$52, $A$2:$A$52)</f>
        <v>Internal Audit</v>
      </c>
      <c r="E92" s="5">
        <f>_xlfn.XLOOKUP(D$92, $A$2:$A$52,$J$2:$J$52)</f>
        <v>-0.17103239309050916</v>
      </c>
      <c r="F92" t="str">
        <f>_xlfn.XLOOKUP(F$89, $K$2:$K$52, $A$2:$A$52)</f>
        <v>Office of Family Safety</v>
      </c>
      <c r="G92" s="5">
        <f>_xlfn.XLOOKUP(F$92, $A$2:$A$52,$J$2:$J$52)</f>
        <v>-0.13918241656366656</v>
      </c>
    </row>
    <row r="93" spans="1:7" x14ac:dyDescent="0.35">
      <c r="A93" t="s">
        <v>75</v>
      </c>
      <c r="B93" t="str">
        <f>_xlfn.XLOOKUP(B$89, $P$2:$P$52, $A$2:$A$52)</f>
        <v>Community Oversight Board</v>
      </c>
      <c r="C93" s="5">
        <f>_xlfn.XLOOKUP(B$93,$A$2:$A$52,$O$2:$O$52)</f>
        <v>-4.8803319517950765</v>
      </c>
      <c r="D93" t="str">
        <f t="shared" ref="C93:G93" si="13">_xlfn.XLOOKUP(D$89, $P$2:$P$52, $A$2:$A$52)</f>
        <v>Clerk and Master - Chancery</v>
      </c>
      <c r="E93" s="5">
        <f>_xlfn.XLOOKUP(D$93,$A$2:$A$52,$O$2:$O$52)</f>
        <v>-0.18057733573186341</v>
      </c>
      <c r="F93" t="str">
        <f t="shared" si="13"/>
        <v>Election Commission</v>
      </c>
      <c r="G93" s="5">
        <f>_xlfn.XLOOKUP(F$93,$A$2:$A$52,$O$2:$O$52)</f>
        <v>-0.14787719878320607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B98" t="str">
        <f>INDEX($A$2:$A$52,MATCH(B$96,$F$2:$F$52, 0))</f>
        <v>Clerk and Master - Chancery</v>
      </c>
      <c r="C98" s="5">
        <f>INDEX($E$2:$E$52,MATCH(B$96,$F$2:$F$52,0))</f>
        <v>-0.15235918433091292</v>
      </c>
      <c r="D98" t="str">
        <f>INDEX($A$2:$A$52,MATCH(D$96,$F$2:$F$52, 0))</f>
        <v>Circuit Court Clerk</v>
      </c>
      <c r="E98" s="5">
        <f>INDEX($E$2:$E$52, MATCH(D$98, $A$2:$A$52))</f>
        <v>-0.11502817362571344</v>
      </c>
      <c r="F98" t="str">
        <f>INDEX($A$2:$A$52,MATCH(F$96,$F$2:$F$52, 0))</f>
        <v>Internal Audit</v>
      </c>
      <c r="G98" s="5">
        <f>INDEX($E$2:$E$52, MATCH(F$98, $A$2:$A$52))</f>
        <v>-9.5782760864849215E-2</v>
      </c>
      <c r="I98" s="4"/>
    </row>
    <row r="99" spans="1:9" x14ac:dyDescent="0.35">
      <c r="A99" t="s">
        <v>74</v>
      </c>
      <c r="B99" t="str">
        <f>INDEX($A$2:$A$52,MATCH(B$96,$K$2:$K$52, 0))</f>
        <v>Metropolitan Clerk</v>
      </c>
      <c r="C99" s="5">
        <f>INDEX($J$2:$J$52, MATCH(B$99, $A$2:$A$52,0))</f>
        <v>-0.17551246244575608</v>
      </c>
      <c r="D99" t="str">
        <f>INDEX($A$2:$A$52,MATCH(D$96,$K$2:$K$52, 0))</f>
        <v>Internal Audit</v>
      </c>
      <c r="E99" s="5">
        <f>INDEX($J$2:$J$52, MATCH(D$99, $A$2:$A$52,0))</f>
        <v>-0.17103239309050916</v>
      </c>
      <c r="F99" t="str">
        <f>INDEX($A$2:$A$52,MATCH(F$96,$K$2:$K$52, 0))</f>
        <v>Office of Family Safety</v>
      </c>
      <c r="G99" s="5">
        <f>INDEX($J$2:$J$52, MATCH(F$99, $A$2:$A$52,0))</f>
        <v>-0.13918241656366656</v>
      </c>
      <c r="I99" s="4"/>
    </row>
    <row r="100" spans="1:9" x14ac:dyDescent="0.35">
      <c r="A100" t="s">
        <v>75</v>
      </c>
      <c r="B100" t="str">
        <f>INDEX($A$2:$A$52,MATCH(B$96,$P$2:$P$52,0))</f>
        <v>Community Oversight Board</v>
      </c>
      <c r="C100" s="5">
        <f>INDEX($O$2:$O$52, MATCH(B$100, $A$2:$A$52,0))</f>
        <v>-4.8803319517950765</v>
      </c>
      <c r="D100" t="str">
        <f>INDEX($A$2:$A$52,MATCH(D$96,$P$2:$P$52,0))</f>
        <v>Clerk and Master - Chancery</v>
      </c>
      <c r="E100" s="5">
        <f>INDEX($O$2:$O$52, MATCH(D$100, $A$2:$A$52,0))</f>
        <v>-0.18057733573186341</v>
      </c>
      <c r="F100" t="str">
        <f>INDEX($A$2:$A$52,MATCH(F$96,$P$2:$P$52,0))</f>
        <v>Election Commission</v>
      </c>
      <c r="G100" s="5">
        <f>INDEX($O$2:$O$52, MATCH(F$100, $A$2:$A$52,0))</f>
        <v>-0.14787719878320607</v>
      </c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Shanks</cp:lastModifiedBy>
  <cp:revision/>
  <dcterms:created xsi:type="dcterms:W3CDTF">2020-02-26T17:00:38Z</dcterms:created>
  <dcterms:modified xsi:type="dcterms:W3CDTF">2023-01-26T19:49:28Z</dcterms:modified>
  <cp:category/>
  <cp:contentStatus/>
</cp:coreProperties>
</file>