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 Nash\Documents\nss-data-analytics-08\projects\budget_lookups-thenicknash\"/>
    </mc:Choice>
  </mc:AlternateContent>
  <xr:revisionPtr revIDLastSave="0" documentId="13_ncr:1_{4ECF9C87-BECD-4AB8-B389-806AD4399A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6" i="1" l="1"/>
  <c r="C85" i="1"/>
  <c r="C84" i="1"/>
  <c r="B86" i="1"/>
  <c r="B85" i="1"/>
  <c r="B84" i="1"/>
  <c r="C75" i="1"/>
  <c r="C76" i="1"/>
  <c r="C77" i="1"/>
  <c r="C78" i="1"/>
  <c r="C79" i="1"/>
  <c r="D79" i="1"/>
  <c r="D75" i="1"/>
  <c r="D76" i="1"/>
  <c r="D77" i="1"/>
  <c r="D78" i="1"/>
  <c r="D74" i="1"/>
  <c r="C74" i="1"/>
  <c r="B75" i="1"/>
  <c r="B76" i="1"/>
  <c r="B77" i="1"/>
  <c r="B78" i="1"/>
  <c r="B79" i="1"/>
  <c r="B74" i="1"/>
  <c r="D66" i="1"/>
  <c r="D67" i="1"/>
  <c r="D68" i="1"/>
  <c r="D69" i="1"/>
  <c r="D70" i="1"/>
  <c r="C66" i="1"/>
  <c r="C67" i="1"/>
  <c r="C68" i="1"/>
  <c r="C69" i="1"/>
  <c r="C70" i="1"/>
  <c r="B66" i="1"/>
  <c r="B67" i="1"/>
  <c r="B68" i="1"/>
  <c r="B69" i="1"/>
  <c r="B70" i="1"/>
  <c r="D65" i="1"/>
  <c r="C65" i="1"/>
  <c r="B65" i="1"/>
  <c r="D57" i="1"/>
  <c r="D58" i="1"/>
  <c r="D59" i="1"/>
  <c r="D60" i="1"/>
  <c r="D61" i="1"/>
  <c r="C57" i="1"/>
  <c r="C58" i="1"/>
  <c r="C59" i="1"/>
  <c r="C60" i="1"/>
  <c r="C61" i="1"/>
  <c r="D56" i="1"/>
  <c r="C56" i="1"/>
  <c r="B57" i="1"/>
  <c r="B58" i="1"/>
  <c r="B59" i="1"/>
  <c r="B60" i="1"/>
  <c r="B61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J2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<sst xmlns="http://schemas.openxmlformats.org/spreadsheetml/2006/main" count="150" uniqueCount="90">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</sst>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73" workbookViewId="0">
      <selection activeCell="E82" sqref="E82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 / B2, 0)</f>
        <v>-4.3170750765267295E-2</v>
      </c>
      <c r="F2">
        <f>_xlfn.RANK.EQ(E2, E:E,0)</f>
        <v>38</v>
      </c>
      <c r="G2">
        <v>382685200</v>
      </c>
      <c r="H2">
        <v>346340810.81999999</v>
      </c>
      <c r="I2">
        <f>H2-G2</f>
        <v>-36344389.180000007</v>
      </c>
      <c r="J2" s="5">
        <f>IFERROR(I2 / G2, 0)</f>
        <v>-9.4972027086493035E-2</v>
      </c>
      <c r="K2">
        <f>_xlfn.RANK.EQ(J2, J:J,0)</f>
        <v>42</v>
      </c>
      <c r="L2">
        <v>376548600</v>
      </c>
      <c r="M2">
        <v>355279492.22999901</v>
      </c>
      <c r="N2">
        <f>M2-L2</f>
        <v>-21269107.770000994</v>
      </c>
      <c r="O2" s="5">
        <f>IFERROR(N2/L2, 0)</f>
        <v>-5.6484362894991494E-2</v>
      </c>
      <c r="P2">
        <f>_xlfn.RANK.EQ(O2,O:O,0)</f>
        <v>38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 / B3, 0)</f>
        <v>-2.3069981751824741E-2</v>
      </c>
      <c r="F3">
        <f t="shared" ref="F3:F52" si="2">_xlfn.RANK.EQ(E3, E:E,0)</f>
        <v>30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 / G3, 0)</f>
        <v>-6.6804928315415249E-2</v>
      </c>
      <c r="K3">
        <f t="shared" ref="K3:K52" si="5">_xlfn.RANK.EQ(J3, J:J,0)</f>
        <v>38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 0)</f>
        <v>-1.3540749922529313E-3</v>
      </c>
      <c r="P3">
        <f t="shared" ref="P3:P52" si="8">_xlfn.RANK.EQ(O3,O:O,0)</f>
        <v>15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10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16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27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48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47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30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41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8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13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50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44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48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51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48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50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36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45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43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46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35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23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2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1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51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39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42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19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34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25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22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12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33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28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24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15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9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31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27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41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40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37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49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37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40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40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5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43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41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31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20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14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10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34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21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24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11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14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15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17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47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36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39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2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1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1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49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50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45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24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25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8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12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10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23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20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32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16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17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29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11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9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18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31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28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2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1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1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42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51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47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33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32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44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27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33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12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44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49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35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29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30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21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35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18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22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8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13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5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28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29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34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13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11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7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18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22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20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9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19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7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7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14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32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23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37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25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39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1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2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17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21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19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45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43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46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VLOOKUP(A56, $A$2:$P$52, 4, FALSE)</f>
        <v>-36209.630000000005</v>
      </c>
      <c r="C56">
        <f>VLOOKUP(A56, $A$2:$P$52, 9, FALSE)</f>
        <v>-27292.159999999974</v>
      </c>
      <c r="D56">
        <f>VLOOKUP(A56, $A$2:$P$52, 14, FALSE)</f>
        <v>-9181.0800000000163</v>
      </c>
    </row>
    <row r="57" spans="1:16" x14ac:dyDescent="0.25">
      <c r="A57" t="s">
        <v>25</v>
      </c>
      <c r="B57">
        <f t="shared" ref="B57:B61" si="9">VLOOKUP(A57, $A$2:$P$52, 4, FALSE)</f>
        <v>0</v>
      </c>
      <c r="C57">
        <f t="shared" ref="C57:C61" si="10">VLOOKUP(A57, $A$2:$P$52, 9, FALSE)</f>
        <v>0</v>
      </c>
      <c r="D57">
        <f t="shared" ref="D57:D61" si="11">VLOOKUP(A57, $A$2:$P$52, 14, FALSE)</f>
        <v>-311228.08999999997</v>
      </c>
    </row>
    <row r="58" spans="1:16" x14ac:dyDescent="0.2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2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2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2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25">
      <c r="A63" s="6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_xlfn.XLOOKUP(A65,$A$2:$A$52, $D$2:$D$52)</f>
        <v>-36209.630000000005</v>
      </c>
      <c r="C65">
        <f>_xlfn.XLOOKUP(A65,$A$2:$A$52, $I$2:$I$52)</f>
        <v>-27292.159999999974</v>
      </c>
      <c r="D65">
        <f>_xlfn.XLOOKUP(A65,$A$2:$A$52, $N$2:$N$52)</f>
        <v>-9181.0800000000163</v>
      </c>
    </row>
    <row r="66" spans="1:4" x14ac:dyDescent="0.25">
      <c r="A66" t="s">
        <v>25</v>
      </c>
      <c r="B66">
        <f t="shared" ref="B66:B70" si="12">_xlfn.XLOOKUP(A66,$A$2:$A$52, $D$2:$D$52)</f>
        <v>0</v>
      </c>
      <c r="C66">
        <f t="shared" ref="C66:C70" si="13">_xlfn.XLOOKUP(A66,$A$2:$A$52, $I$2:$I$52)</f>
        <v>0</v>
      </c>
      <c r="D66">
        <f t="shared" ref="D66:D70" si="14">_xlfn.XLOOKUP(A66,$A$2:$A$52, $N$2:$N$52)</f>
        <v>-311228.08999999997</v>
      </c>
    </row>
    <row r="67" spans="1:4" x14ac:dyDescent="0.25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25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25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25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25">
      <c r="A72" s="6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INDEX($D$2:$D$52, MATCH($A74, $A$2:$A$52))</f>
        <v>-36209.630000000005</v>
      </c>
      <c r="C74">
        <f>INDEX($I$2:$I$52, MATCH($A74, $A$2:$A$52))</f>
        <v>-27292.159999999974</v>
      </c>
      <c r="D74">
        <f>INDEX($N$2:$N$52, MATCH($A74, $A$2:$A$52))</f>
        <v>-9181.0800000000163</v>
      </c>
    </row>
    <row r="75" spans="1:4" x14ac:dyDescent="0.25">
      <c r="A75" t="s">
        <v>25</v>
      </c>
      <c r="B75">
        <f t="shared" ref="B75:B79" si="15">INDEX($D$2:$D$52, MATCH($A75, $A$2:$A$52))</f>
        <v>0</v>
      </c>
      <c r="C75">
        <f t="shared" ref="C75:C79" si="16">INDEX($I$2:$I$52, MATCH($A75, $A$2:$A$52))</f>
        <v>0</v>
      </c>
      <c r="D75">
        <f t="shared" ref="D75:D78" si="17">INDEX($N$2:$N$52, MATCH($A75, $A$2:$A$52))</f>
        <v>-311228.08999999997</v>
      </c>
    </row>
    <row r="76" spans="1:4" x14ac:dyDescent="0.25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25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25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25">
      <c r="A79" t="s">
        <v>55</v>
      </c>
      <c r="B79">
        <f t="shared" si="15"/>
        <v>-184239.79000001028</v>
      </c>
      <c r="C79">
        <f t="shared" si="16"/>
        <v>-133456.33000001032</v>
      </c>
      <c r="D79">
        <f>INDEX($N$2:$N$52, MATCH($A79, $A$2:$A$52))</f>
        <v>-82077.349999999627</v>
      </c>
    </row>
    <row r="81" spans="1:7" x14ac:dyDescent="0.25">
      <c r="A81" s="6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>
        <f>INDEX($B$2:$B$52, MATCH($B$87, $A$2:$A$52))</f>
        <v>409300</v>
      </c>
      <c r="C84">
        <f>INDEX($C$2:$C$52, MATCH($B$87, $A$2:$A$52))</f>
        <v>385908.52</v>
      </c>
    </row>
    <row r="85" spans="1:7" x14ac:dyDescent="0.25">
      <c r="A85" t="s">
        <v>74</v>
      </c>
      <c r="B85">
        <f>INDEX($G$2:$G$52, MATCH($B$87, $A$2:$A$52))</f>
        <v>428500</v>
      </c>
      <c r="C85">
        <f>INDEX($H$2:$H$52, MATCH($B$87, $A$2:$A$52))</f>
        <v>427758.64</v>
      </c>
    </row>
    <row r="86" spans="1:7" x14ac:dyDescent="0.25">
      <c r="A86" t="s">
        <v>75</v>
      </c>
      <c r="B86">
        <f>INDEX($L$2:$L$52, MATCH($B$87, $A$2:$A$52))</f>
        <v>445200</v>
      </c>
      <c r="C86">
        <f>INDEX($M$2:$M$52, MATCH($B$87, $A$2:$A$52))</f>
        <v>445114.28999999899</v>
      </c>
    </row>
    <row r="87" spans="1:7" x14ac:dyDescent="0.25">
      <c r="B87" t="s">
        <v>20</v>
      </c>
    </row>
    <row r="88" spans="1:7" x14ac:dyDescent="0.25">
      <c r="A88" s="6" t="s">
        <v>76</v>
      </c>
    </row>
    <row r="89" spans="1:7" x14ac:dyDescent="0.25">
      <c r="A89" t="s">
        <v>77</v>
      </c>
      <c r="B89" s="6">
        <v>1</v>
      </c>
      <c r="C89" s="6"/>
      <c r="D89" s="6">
        <v>2</v>
      </c>
      <c r="E89" s="6"/>
      <c r="F89" s="6">
        <v>3</v>
      </c>
    </row>
    <row r="90" spans="1:7" x14ac:dyDescent="0.25">
      <c r="B90" s="7" t="s">
        <v>0</v>
      </c>
      <c r="C90" s="7" t="s">
        <v>78</v>
      </c>
      <c r="D90" s="7" t="s">
        <v>0</v>
      </c>
      <c r="E90" s="7" t="s">
        <v>78</v>
      </c>
      <c r="F90" s="7" t="s">
        <v>0</v>
      </c>
      <c r="G90" s="7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6" t="s">
        <v>79</v>
      </c>
    </row>
    <row r="96" spans="1:7" x14ac:dyDescent="0.25">
      <c r="A96" t="s">
        <v>77</v>
      </c>
      <c r="B96" s="6">
        <v>1</v>
      </c>
      <c r="C96" s="6"/>
      <c r="D96" s="6">
        <v>2</v>
      </c>
      <c r="E96" s="6"/>
      <c r="F96" s="6">
        <v>3</v>
      </c>
    </row>
    <row r="97" spans="1:9" x14ac:dyDescent="0.25">
      <c r="B97" s="7" t="s">
        <v>0</v>
      </c>
      <c r="C97" s="7" t="s">
        <v>78</v>
      </c>
      <c r="D97" s="7" t="s">
        <v>0</v>
      </c>
      <c r="E97" s="7" t="s">
        <v>78</v>
      </c>
      <c r="F97" s="7" t="s">
        <v>0</v>
      </c>
      <c r="G97" s="7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Consolidate/>
  <dataValidations count="2">
    <dataValidation type="list" allowBlank="1" showInputMessage="1" showErrorMessage="1" sqref="A83 B87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cp:revision/>
  <dcterms:created xsi:type="dcterms:W3CDTF">2020-02-26T17:00:38Z</dcterms:created>
  <dcterms:modified xsi:type="dcterms:W3CDTF">2023-01-25T02:06:11Z</dcterms:modified>
  <cp:category/>
  <cp:contentStatus/>
</cp:coreProperties>
</file>