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DA8\Projects\budget_lookups-wesiswes629\"/>
    </mc:Choice>
  </mc:AlternateContent>
  <xr:revisionPtr revIDLastSave="0" documentId="13_ncr:1_{4CCDE381-0263-49EB-920A-C7D5DF2C83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E99" i="1"/>
  <c r="E100" i="1"/>
  <c r="E98" i="1"/>
  <c r="C99" i="1"/>
  <c r="C100" i="1"/>
  <c r="C98" i="1"/>
  <c r="C104" i="1"/>
  <c r="E104" i="1"/>
  <c r="G98" i="1"/>
  <c r="B98" i="1"/>
  <c r="C105" i="1" a="1"/>
  <c r="C105" i="1" s="1"/>
  <c r="F100" i="1"/>
  <c r="F99" i="1"/>
  <c r="F98" i="1"/>
  <c r="D100" i="1"/>
  <c r="D99" i="1"/>
  <c r="D98" i="1"/>
  <c r="B99" i="1"/>
  <c r="B100" i="1"/>
  <c r="B104" i="1"/>
  <c r="D91" i="1"/>
  <c r="B65" i="1" a="1"/>
  <c r="B65" i="1" s="1"/>
  <c r="B105" i="1" a="1"/>
  <c r="B105" i="1" s="1"/>
  <c r="F91" i="1"/>
  <c r="B91" i="1"/>
  <c r="C65" i="1" a="1"/>
  <c r="C65" i="1"/>
  <c r="D65" i="1" a="1"/>
  <c r="D65" i="1"/>
  <c r="C66" i="1" a="1"/>
  <c r="C66" i="1" s="1"/>
  <c r="D66" i="1" a="1"/>
  <c r="D66" i="1"/>
  <c r="C67" i="1" a="1"/>
  <c r="C67" i="1" s="1"/>
  <c r="D67" i="1" a="1"/>
  <c r="D67" i="1"/>
  <c r="C68" i="1" a="1"/>
  <c r="C68" i="1" s="1"/>
  <c r="D68" i="1" a="1"/>
  <c r="D68" i="1"/>
  <c r="C69" i="1" a="1"/>
  <c r="C69" i="1" s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 s="1"/>
  <c r="B69" i="1" a="1"/>
  <c r="B69" i="1"/>
  <c r="B70" i="1" a="1"/>
  <c r="B70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6" i="1"/>
  <c r="B86" i="1"/>
  <c r="C85" i="1"/>
  <c r="B85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O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6" i="1"/>
  <c r="E18" i="1"/>
  <c r="E22" i="1"/>
  <c r="E23" i="1"/>
  <c r="E38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84" i="1"/>
  <c r="D10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<sst xmlns="http://schemas.openxmlformats.org/spreadsheetml/2006/main" count="150" uniqueCount="90">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</sst>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FY17-FY19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A-4806-B536-0974FB06F14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A-4806-B536-0974FB06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2735"/>
        <c:axId val="793510239"/>
      </c:barChart>
      <c:catAx>
        <c:axId val="7935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0239"/>
        <c:crosses val="autoZero"/>
        <c:auto val="1"/>
        <c:lblAlgn val="ctr"/>
        <c:lblOffset val="100"/>
        <c:noMultiLvlLbl val="0"/>
      </c:catAx>
      <c:valAx>
        <c:axId val="7935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72</xdr:row>
      <xdr:rowOff>61912</xdr:rowOff>
    </xdr:from>
    <xdr:to>
      <xdr:col>9</xdr:col>
      <xdr:colOff>400050</xdr:colOff>
      <xdr:row>86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1ABDE-1922-A8BA-B819-C0C80811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topLeftCell="A80" workbookViewId="0">
      <selection activeCell="G98" sqref="G98:G100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 t="shared" ref="D2:D33" si="0">B2-C2</f>
        <v>15396420.870000005</v>
      </c>
      <c r="E2" s="5">
        <f t="shared" ref="E2:E33" si="1"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si="0"/>
        <v>7585.4099999999744</v>
      </c>
      <c r="E3" s="5">
        <f t="shared" si="1"/>
        <v>2.3069981751824741E-2</v>
      </c>
      <c r="F3">
        <f t="shared" ref="F3:F52" si="2">_xlfn.RANK.EQ(E3,$E$2:$E$52,0)</f>
        <v>22</v>
      </c>
      <c r="G3">
        <v>334800</v>
      </c>
      <c r="H3">
        <v>312433.70999999897</v>
      </c>
      <c r="I3">
        <f t="shared" ref="I3:I52" si="3">G3-H3</f>
        <v>22366.290000001027</v>
      </c>
      <c r="J3" s="5">
        <f t="shared" ref="J3:J52" si="4">IFERROR(I3/G3,0)</f>
        <v>6.6804928315415249E-2</v>
      </c>
      <c r="K3">
        <f t="shared" ref="K3:K52" si="5">_xlfn.RANK.EQ(J3,$J$2:$J$52,0)</f>
        <v>14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IFERROR(N3/L3,0)</f>
        <v>1.3540749922529313E-3</v>
      </c>
      <c r="P3">
        <f t="shared" ref="P3:P52" si="8">_xlfn.RANK.EQ(O3,$O$2:$O$52,0)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ref="D34:D65" si="9">B34-C34</f>
        <v>79341.779999999795</v>
      </c>
      <c r="E34" s="5">
        <f t="shared" ref="E34:E65" si="10">IFERROR(D34/B34,0)</f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9"/>
        <v>62776.72000000102</v>
      </c>
      <c r="E36" s="5">
        <f t="shared" si="10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9"/>
        <v>82352.260000010021</v>
      </c>
      <c r="E37" s="5">
        <f t="shared" si="10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9"/>
        <v>16630.180000000051</v>
      </c>
      <c r="E38" s="5">
        <f t="shared" si="10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9"/>
        <v>70791.13</v>
      </c>
      <c r="E39" s="5">
        <f t="shared" si="10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9"/>
        <v>816758.14000009745</v>
      </c>
      <c r="E40" s="5">
        <f t="shared" si="10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9"/>
        <v>184239.79000001028</v>
      </c>
      <c r="E41" s="5">
        <f t="shared" si="10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9"/>
        <v>41624.320001006126</v>
      </c>
      <c r="E42" s="5">
        <f t="shared" si="10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9"/>
        <v>166754.16999999993</v>
      </c>
      <c r="E43" s="5">
        <f t="shared" si="10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9"/>
        <v>294095.62000000104</v>
      </c>
      <c r="E44" s="5">
        <f t="shared" si="10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9"/>
        <v>712015.95000009984</v>
      </c>
      <c r="E45" s="5">
        <f t="shared" si="10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9"/>
        <v>777.57000000000698</v>
      </c>
      <c r="E46" s="5">
        <f t="shared" si="10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9"/>
        <v>12273.280000001192</v>
      </c>
      <c r="E47" s="5">
        <f t="shared" si="10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9"/>
        <v>209747.43000000995</v>
      </c>
      <c r="E48" s="5">
        <f t="shared" si="10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9"/>
        <v>1700.570000000007</v>
      </c>
      <c r="E49" s="5">
        <f t="shared" si="10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9"/>
        <v>110074.66000000946</v>
      </c>
      <c r="E51" s="5">
        <f t="shared" si="10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9"/>
        <v>196315.20000000019</v>
      </c>
      <c r="E52" s="5">
        <f t="shared" si="10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VLOOKUP($A56,$A$2:$N$52,MATCH(B$55,$A$1:$N$1,0),FALSE)</f>
        <v>36209.630000000005</v>
      </c>
      <c r="C56">
        <f t="shared" ref="C56:D61" si="11">VLOOKUP($A56,$A$2:$N$52,MATCH(C$55,$A$1:$N$1,0),FALSE)</f>
        <v>27292.159999999974</v>
      </c>
      <c r="D56">
        <f t="shared" si="11"/>
        <v>9181.0800000000163</v>
      </c>
    </row>
    <row r="57" spans="1:16" x14ac:dyDescent="0.3">
      <c r="A57" t="s">
        <v>25</v>
      </c>
      <c r="B57">
        <f t="shared" ref="B57:B61" si="12">VLOOKUP($A57,$A$2:$N$52,MATCH(B$55,$A$1:$N$1,0),FALSE)</f>
        <v>0</v>
      </c>
      <c r="C57">
        <f t="shared" si="11"/>
        <v>0</v>
      </c>
      <c r="D57">
        <f t="shared" si="11"/>
        <v>311228.08999999997</v>
      </c>
    </row>
    <row r="58" spans="1:16" x14ac:dyDescent="0.3">
      <c r="A58" t="s">
        <v>32</v>
      </c>
      <c r="B58">
        <f t="shared" si="12"/>
        <v>149396.10000000987</v>
      </c>
      <c r="C58">
        <f t="shared" si="11"/>
        <v>189254.06000000006</v>
      </c>
      <c r="D58">
        <f t="shared" si="11"/>
        <v>374962.91000000015</v>
      </c>
    </row>
    <row r="59" spans="1:16" x14ac:dyDescent="0.3">
      <c r="A59" t="s">
        <v>38</v>
      </c>
      <c r="B59">
        <f t="shared" si="12"/>
        <v>12230.810000000056</v>
      </c>
      <c r="C59">
        <f t="shared" si="11"/>
        <v>45485.580000000075</v>
      </c>
      <c r="D59">
        <f t="shared" si="11"/>
        <v>72.879999999888241</v>
      </c>
    </row>
    <row r="60" spans="1:16" x14ac:dyDescent="0.3">
      <c r="A60" t="s">
        <v>39</v>
      </c>
      <c r="B60">
        <f t="shared" si="12"/>
        <v>4950.4699999999721</v>
      </c>
      <c r="C60">
        <f t="shared" si="11"/>
        <v>8005.7900000010268</v>
      </c>
      <c r="D60">
        <f t="shared" si="11"/>
        <v>1724.9000000000233</v>
      </c>
    </row>
    <row r="61" spans="1:16" x14ac:dyDescent="0.3">
      <c r="A61" t="s">
        <v>55</v>
      </c>
      <c r="B61">
        <f t="shared" si="12"/>
        <v>184239.79000001028</v>
      </c>
      <c r="C61">
        <f t="shared" si="11"/>
        <v>133456.33000001032</v>
      </c>
      <c r="D61">
        <f t="shared" si="11"/>
        <v>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_xlfn.XLOOKUP($A65,$A$1:$A$52,_xlfn.CHOOSECOLS($A$1:$N$52,MATCH(B$64,$A$1:$N$1,0)))</f>
        <v>36209.630000000005</v>
      </c>
      <c r="C65" cm="1">
        <f t="array" ref="C65">_xlfn.XLOOKUP($A65,$A$1:$A$52,_xlfn.CHOOSECOLS($A$1:$N$52,MATCH(C$64,$A$1:$N$1,0)))</f>
        <v>27292.159999999974</v>
      </c>
      <c r="D65" cm="1">
        <f t="array" ref="D65">_xlfn.XLOOKUP($A65,$A$1:$A$52,_xlfn.CHOOSECOLS($A$1:$N$52,MATCH(D$64,$A$1:$N$1,0)))</f>
        <v>9181.0800000000163</v>
      </c>
    </row>
    <row r="66" spans="1:4" x14ac:dyDescent="0.3">
      <c r="A66" t="s">
        <v>25</v>
      </c>
      <c r="B66" cm="1">
        <f t="array" ref="B66">_xlfn.XLOOKUP($A66,$A$1:$A$52,_xlfn.CHOOSECOLS($A$1:$N$52,MATCH(B$64,$A$1:$N$1,0)))</f>
        <v>0</v>
      </c>
      <c r="C66" cm="1">
        <f t="array" ref="C66">_xlfn.XLOOKUP($A66,$A$1:$A$52,_xlfn.CHOOSECOLS($A$1:$N$52,MATCH(C$64,$A$1:$N$1,0)))</f>
        <v>0</v>
      </c>
      <c r="D66" cm="1">
        <f t="array" ref="D66">_xlfn.XLOOKUP($A66,$A$1:$A$52,_xlfn.CHOOSECOLS($A$1:$N$52,MATCH(D$64,$A$1:$N$1,0)))</f>
        <v>311228.08999999997</v>
      </c>
    </row>
    <row r="67" spans="1:4" x14ac:dyDescent="0.3">
      <c r="A67" t="s">
        <v>32</v>
      </c>
      <c r="B67" cm="1">
        <f t="array" ref="B67">_xlfn.XLOOKUP($A67,$A$1:$A$52,_xlfn.CHOOSECOLS($A$1:$N$52,MATCH(B$64,$A$1:$N$1,0)))</f>
        <v>149396.10000000987</v>
      </c>
      <c r="C67" cm="1">
        <f t="array" ref="C67">_xlfn.XLOOKUP($A67,$A$1:$A$52,_xlfn.CHOOSECOLS($A$1:$N$52,MATCH(C$64,$A$1:$N$1,0)))</f>
        <v>189254.06000000006</v>
      </c>
      <c r="D67" cm="1">
        <f t="array" ref="D67">_xlfn.XLOOKUP($A67,$A$1:$A$52,_xlfn.CHOOSECOLS($A$1:$N$52,MATCH(D$64,$A$1:$N$1,0)))</f>
        <v>374962.91000000015</v>
      </c>
    </row>
    <row r="68" spans="1:4" x14ac:dyDescent="0.3">
      <c r="A68" t="s">
        <v>38</v>
      </c>
      <c r="B68" cm="1">
        <f t="array" ref="B68">_xlfn.XLOOKUP($A68,$A$1:$A$52,_xlfn.CHOOSECOLS($A$1:$N$52,MATCH(B$64,$A$1:$N$1,0)))</f>
        <v>12230.810000000056</v>
      </c>
      <c r="C68" cm="1">
        <f t="array" ref="C68">_xlfn.XLOOKUP($A68,$A$1:$A$52,_xlfn.CHOOSECOLS($A$1:$N$52,MATCH(C$64,$A$1:$N$1,0)))</f>
        <v>45485.580000000075</v>
      </c>
      <c r="D68" cm="1">
        <f t="array" ref="D68">_xlfn.XLOOKUP($A68,$A$1:$A$52,_xlfn.CHOOSECOLS($A$1:$N$52,MATCH(D$64,$A$1:$N$1,0)))</f>
        <v>72.879999999888241</v>
      </c>
    </row>
    <row r="69" spans="1:4" x14ac:dyDescent="0.3">
      <c r="A69" t="s">
        <v>39</v>
      </c>
      <c r="B69" cm="1">
        <f t="array" ref="B69">_xlfn.XLOOKUP($A69,$A$1:$A$52,_xlfn.CHOOSECOLS($A$1:$N$52,MATCH(B$64,$A$1:$N$1,0)))</f>
        <v>4950.4699999999721</v>
      </c>
      <c r="C69" cm="1">
        <f t="array" ref="C69">_xlfn.XLOOKUP($A69,$A$1:$A$52,_xlfn.CHOOSECOLS($A$1:$N$52,MATCH(C$64,$A$1:$N$1,0)))</f>
        <v>8005.7900000010268</v>
      </c>
      <c r="D69" cm="1">
        <f t="array" ref="D69">_xlfn.XLOOKUP($A69,$A$1:$A$52,_xlfn.CHOOSECOLS($A$1:$N$52,MATCH(D$64,$A$1:$N$1,0)))</f>
        <v>1724.9000000000233</v>
      </c>
    </row>
    <row r="70" spans="1:4" x14ac:dyDescent="0.3">
      <c r="A70" t="s">
        <v>55</v>
      </c>
      <c r="B70" cm="1">
        <f t="array" ref="B70">_xlfn.XLOOKUP($A70,$A$1:$A$52,_xlfn.CHOOSECOLS($A$1:$N$52,MATCH(B$64,$A$1:$N$1,0)))</f>
        <v>184239.79000001028</v>
      </c>
      <c r="C70" cm="1">
        <f t="array" ref="C70">_xlfn.XLOOKUP($A70,$A$1:$A$52,_xlfn.CHOOSECOLS($A$1:$N$52,MATCH(C$64,$A$1:$N$1,0)))</f>
        <v>133456.33000001032</v>
      </c>
      <c r="D70" cm="1">
        <f t="array" ref="D70">_xlfn.XLOOKUP($A70,$A$1:$A$52,_xlfn.CHOOSECOLS($A$1:$N$52,MATCH(D$64,$A$1:$N$1,0)))</f>
        <v>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INDEX($A$2:$N$52,MATCH($A74,$A$2:$A$52,0),MATCH(B$73,$A$1:$N$1,0))</f>
        <v>36209.630000000005</v>
      </c>
      <c r="C74">
        <f t="shared" ref="C74:D79" si="13">INDEX($A$2:$N$52,MATCH($A74,$A$2:$A$52,0),MATCH(C$73,$A$1:$N$1,0))</f>
        <v>27292.159999999974</v>
      </c>
      <c r="D74">
        <f t="shared" si="13"/>
        <v>9181.0800000000163</v>
      </c>
    </row>
    <row r="75" spans="1:4" x14ac:dyDescent="0.3">
      <c r="A75" t="s">
        <v>25</v>
      </c>
      <c r="B75">
        <f t="shared" ref="B75:B79" si="14">INDEX($A$2:$N$52,MATCH($A75,$A$2:$A$52,0),MATCH(B$73,$A$1:$N$1,0))</f>
        <v>0</v>
      </c>
      <c r="C75">
        <f t="shared" si="13"/>
        <v>0</v>
      </c>
      <c r="D75">
        <f t="shared" si="13"/>
        <v>311228.08999999997</v>
      </c>
    </row>
    <row r="76" spans="1:4" x14ac:dyDescent="0.3">
      <c r="A76" t="s">
        <v>32</v>
      </c>
      <c r="B76">
        <f t="shared" si="14"/>
        <v>149396.10000000987</v>
      </c>
      <c r="C76">
        <f t="shared" si="13"/>
        <v>189254.06000000006</v>
      </c>
      <c r="D76">
        <f t="shared" si="13"/>
        <v>374962.91000000015</v>
      </c>
    </row>
    <row r="77" spans="1:4" x14ac:dyDescent="0.3">
      <c r="A77" t="s">
        <v>38</v>
      </c>
      <c r="B77">
        <f t="shared" si="14"/>
        <v>12230.810000000056</v>
      </c>
      <c r="C77">
        <f t="shared" si="13"/>
        <v>45485.580000000075</v>
      </c>
      <c r="D77">
        <f t="shared" si="13"/>
        <v>72.879999999888241</v>
      </c>
    </row>
    <row r="78" spans="1:4" x14ac:dyDescent="0.3">
      <c r="A78" t="s">
        <v>39</v>
      </c>
      <c r="B78">
        <f t="shared" si="14"/>
        <v>4950.4699999999721</v>
      </c>
      <c r="C78">
        <f t="shared" si="13"/>
        <v>8005.7900000010268</v>
      </c>
      <c r="D78">
        <f t="shared" si="13"/>
        <v>1724.9000000000233</v>
      </c>
    </row>
    <row r="79" spans="1:4" x14ac:dyDescent="0.3">
      <c r="A79" t="s">
        <v>55</v>
      </c>
      <c r="B79">
        <f t="shared" si="14"/>
        <v>184239.79000001028</v>
      </c>
      <c r="C79">
        <f t="shared" si="13"/>
        <v>133456.33000001032</v>
      </c>
      <c r="D79">
        <f t="shared" si="13"/>
        <v>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INDEX($A$2:$M$52,MATCH($B$87,$A$2:$A$52,0),2)</f>
        <v>5249800</v>
      </c>
      <c r="C84" s="6">
        <f>INDEX($A$2:$M$52,MATCH($B$87,$A$2:$A$52,0),3)</f>
        <v>4801960.08</v>
      </c>
    </row>
    <row r="85" spans="1:7" x14ac:dyDescent="0.3">
      <c r="A85" t="s">
        <v>74</v>
      </c>
      <c r="B85" s="6">
        <f>INDEX($A$2:$M$52,MATCH($B$87,$A$2:$A$52,0),7)</f>
        <v>5442200</v>
      </c>
      <c r="C85" s="6">
        <f>INDEX($A$2:$M$52,MATCH($B$87,$A$2:$A$52,0),8)</f>
        <v>5122329.02999999</v>
      </c>
    </row>
    <row r="86" spans="1:7" x14ac:dyDescent="0.3">
      <c r="A86" t="s">
        <v>75</v>
      </c>
      <c r="B86" s="6">
        <f>INDEX($A$2:$M$52,MATCH($B$87,$A$2:$A$52,0),12)</f>
        <v>5430700</v>
      </c>
      <c r="C86" s="6">
        <f>INDEX($A$2:$M$52,MATCH($B$87,$A$2:$A$52,0),13)</f>
        <v>5117235.21</v>
      </c>
    </row>
    <row r="87" spans="1:7" x14ac:dyDescent="0.3">
      <c r="B87" t="s">
        <v>40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>
        <f>_xlfn.XLOOKUP(B$89,$F$2:$F$52,$A$2:$A$52)</f>
        <v>Clerk and Master - Chancery</v>
      </c>
      <c r="C91" s="5"/>
      <c r="D91" t="str">
        <f>_xlfn.XLOOKUP(D89,F2:F52,A2:A52)</f>
        <v>Circuit Court Clerk</v>
      </c>
      <c r="E91" s="5"/>
      <c r="F91" t="str">
        <f>_xlfn.XLOOKUP(F$89,$F$2:$F$52,$A$2:$A$52)</f>
        <v>Internal Audit</v>
      </c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INDEX($A$1:$P$52,MATCH(B$96,_xlfn.CHOOSECOLS($A$1:$P$52,MATCH(_xlfn.CONCAT($A98,"_",LOWER(LEFT($A$89,4))),$A$1:$P$1,0)),0),MATCH($B$97,_xlfn.CHOOSEROWS($A$1:$P$52,MATCH($B$97,$A$1:$P$1,0)),0))</f>
        <v>Clerk and Master - Chancery</v>
      </c>
      <c r="C98" s="9">
        <f>INDEX($A$1:$P$52,MATCH(B98,$A$1:$A$52,0),MATCH(_xlfn.CONCAT($A98,"_diff_pct"),$A$1:$P$1,0))</f>
        <v>0.15235918433091292</v>
      </c>
      <c r="D98" t="str">
        <f>INDEX($A$1:$P$52,MATCH(D$96,_xlfn.CHOOSECOLS($A$1:$P$52,MATCH(_xlfn.CONCAT($A98,"_",LOWER(LEFT($A$89,4))),$A$1:$P$1,0)),0),MATCH($B$97,_xlfn.CHOOSEROWS($A$1:$P$52,MATCH($B$97,$A$1:$P$1,0)),0))</f>
        <v>Circuit Court Clerk</v>
      </c>
      <c r="E98" s="9">
        <f>INDEX($A$1:$P$52,MATCH(D98,$A$1:$A$52,0),MATCH(_xlfn.CONCAT($A98,"_diff_pct"),$A$1:$P$1,0))</f>
        <v>0.11502817362571344</v>
      </c>
      <c r="F98" t="str">
        <f>INDEX($A$1:$P$52,MATCH(F$96,_xlfn.CHOOSECOLS($A$1:$P$52,MATCH(_xlfn.CONCAT($A98,"_",LOWER(LEFT($A$89,4))),$A$1:$P$1,0)),0),MATCH($B$97,_xlfn.CHOOSEROWS($A$1:$P$52,MATCH($B$97,$A$1:$P$1,0)),0))</f>
        <v>Internal Audit</v>
      </c>
      <c r="G98" s="9">
        <f>INDEX($A$1:$P$52,MATCH(F98,$A$1:$A$52,0),5)</f>
        <v>9.5782760864849215E-2</v>
      </c>
      <c r="I98" s="4"/>
    </row>
    <row r="99" spans="1:9" x14ac:dyDescent="0.3">
      <c r="A99" t="s">
        <v>74</v>
      </c>
      <c r="B99" t="str">
        <f t="shared" ref="B99:F100" si="15">INDEX($A$1:$P$52,MATCH(B$96,_xlfn.CHOOSECOLS($A$1:$P$52,MATCH(_xlfn.CONCAT($A99,"_",LOWER(LEFT($A$89,4))),$A$1:$P$1,0)),0),MATCH($B$97,_xlfn.CHOOSEROWS($A$1:$P$52,MATCH($B$97,$A$1:$P$1,0)),0))</f>
        <v>Metropolitan Clerk</v>
      </c>
      <c r="C99" s="9">
        <f t="shared" ref="C99:C100" si="16">INDEX($A$1:$P$52,MATCH(B99,$A$1:$A$52,0),MATCH(_xlfn.CONCAT($A99,"_diff_pct"),$A$1:$P$1,0))</f>
        <v>0.17551246244575608</v>
      </c>
      <c r="D99" t="str">
        <f t="shared" si="15"/>
        <v>Internal Audit</v>
      </c>
      <c r="E99" s="9">
        <f t="shared" ref="E99:E100" si="17">INDEX($A$1:$P$52,MATCH(D99,$A$1:$A$52,0),MATCH(_xlfn.CONCAT($A99,"_diff_pct"),$A$1:$P$1,0))</f>
        <v>0.17103239309050916</v>
      </c>
      <c r="F99" t="str">
        <f t="shared" si="15"/>
        <v>Office of Family Safety</v>
      </c>
      <c r="G99" s="9">
        <f t="shared" ref="G99:G100" si="18">INDEX($A$1:$P$52,MATCH(F99,$A$1:$A$52,0),5)</f>
        <v>8.008952370177623E-2</v>
      </c>
      <c r="I99" s="4"/>
    </row>
    <row r="100" spans="1:9" x14ac:dyDescent="0.3">
      <c r="A100" t="s">
        <v>75</v>
      </c>
      <c r="B100" t="str">
        <f t="shared" si="15"/>
        <v>Community Oversight Board</v>
      </c>
      <c r="C100" s="9">
        <f t="shared" si="16"/>
        <v>0.82994157333333329</v>
      </c>
      <c r="D100" t="str">
        <f t="shared" si="15"/>
        <v>Clerk and Master - Chancery</v>
      </c>
      <c r="E100" s="9">
        <f t="shared" si="17"/>
        <v>0.15295680364719175</v>
      </c>
      <c r="F100" t="str">
        <f t="shared" si="15"/>
        <v>Election Commission</v>
      </c>
      <c r="G100" s="9">
        <f t="shared" si="18"/>
        <v>5.4037002206391245E-2</v>
      </c>
      <c r="I100" s="4"/>
    </row>
    <row r="104" spans="1:9" x14ac:dyDescent="0.3">
      <c r="B104" t="str">
        <f>_xlfn.CONCAT(A91,"_",LOWER(LEFT(A89,4)))</f>
        <v>FY17_rank</v>
      </c>
      <c r="C104" t="str">
        <f>_xlfn.CONCAT(A98,"_diff_pct")</f>
        <v>FY17_diff_pct</v>
      </c>
      <c r="D104">
        <f>MATCH(B98,A1:A52,0)</f>
        <v>8</v>
      </c>
      <c r="E104">
        <f>MATCH(C104,A1:P1,0)</f>
        <v>5</v>
      </c>
    </row>
    <row r="105" spans="1:9" x14ac:dyDescent="0.3">
      <c r="B105" t="str" cm="1">
        <f t="array" ref="B105:B156">_xlfn.CHOOSECOLS(A1:P52,MATCH(B104,A1:P1,0))</f>
        <v>FY17_rank</v>
      </c>
      <c r="C105" t="str" cm="1">
        <f t="array" ref="C105:C156">_xlfn.CHOOSECOLS(B1:Q52,MATCH(C104,B1:Q1,0))</f>
        <v>FY17_diff_pct</v>
      </c>
    </row>
    <row r="106" spans="1:9" x14ac:dyDescent="0.3">
      <c r="B106">
        <v>14</v>
      </c>
      <c r="C106">
        <v>4.3170750765267295E-2</v>
      </c>
    </row>
    <row r="107" spans="1:9" x14ac:dyDescent="0.3">
      <c r="B107">
        <v>22</v>
      </c>
      <c r="C107">
        <v>2.3069981751824741E-2</v>
      </c>
    </row>
    <row r="108" spans="1:9" x14ac:dyDescent="0.3">
      <c r="B108">
        <v>42</v>
      </c>
      <c r="C108">
        <v>4.9327413275443007E-3</v>
      </c>
    </row>
    <row r="109" spans="1:9" x14ac:dyDescent="0.3">
      <c r="B109">
        <v>4</v>
      </c>
      <c r="C109">
        <v>9.4273968477453174E-2</v>
      </c>
    </row>
    <row r="110" spans="1:9" x14ac:dyDescent="0.3">
      <c r="B110">
        <v>11</v>
      </c>
      <c r="C110">
        <v>5.7149963352064452E-2</v>
      </c>
    </row>
    <row r="111" spans="1:9" x14ac:dyDescent="0.3">
      <c r="B111">
        <v>2</v>
      </c>
      <c r="C111">
        <v>0.11502817362571344</v>
      </c>
    </row>
    <row r="112" spans="1:9" x14ac:dyDescent="0.3">
      <c r="B112">
        <v>1</v>
      </c>
      <c r="C112">
        <v>0.15235918433091292</v>
      </c>
    </row>
    <row r="113" spans="2:3" x14ac:dyDescent="0.3">
      <c r="B113">
        <v>16</v>
      </c>
      <c r="C113">
        <v>4.2417130511048909E-2</v>
      </c>
    </row>
    <row r="114" spans="2:3" x14ac:dyDescent="0.3">
      <c r="B114">
        <v>6</v>
      </c>
      <c r="C114">
        <v>8.1681998646514792E-2</v>
      </c>
    </row>
    <row r="115" spans="2:3" x14ac:dyDescent="0.3">
      <c r="B115">
        <v>47</v>
      </c>
      <c r="C115">
        <v>0</v>
      </c>
    </row>
    <row r="116" spans="2:3" x14ac:dyDescent="0.3">
      <c r="B116">
        <v>13</v>
      </c>
      <c r="C116">
        <v>5.0060657805601608E-2</v>
      </c>
    </row>
    <row r="117" spans="2:3" x14ac:dyDescent="0.3">
      <c r="B117">
        <v>33</v>
      </c>
      <c r="C117">
        <v>1.2912833886247806E-2</v>
      </c>
    </row>
    <row r="118" spans="2:3" x14ac:dyDescent="0.3">
      <c r="B118">
        <v>30</v>
      </c>
      <c r="C118">
        <v>1.3637949218750009E-2</v>
      </c>
    </row>
    <row r="119" spans="2:3" x14ac:dyDescent="0.3">
      <c r="B119">
        <v>51</v>
      </c>
      <c r="C119">
        <v>-3.1837408866824991E-3</v>
      </c>
    </row>
    <row r="120" spans="2:3" x14ac:dyDescent="0.3">
      <c r="B120">
        <v>37</v>
      </c>
      <c r="C120">
        <v>1.1850188616360429E-2</v>
      </c>
    </row>
    <row r="121" spans="2:3" x14ac:dyDescent="0.3">
      <c r="B121">
        <v>21</v>
      </c>
      <c r="C121">
        <v>2.8351094826658003E-2</v>
      </c>
    </row>
    <row r="122" spans="2:3" x14ac:dyDescent="0.3">
      <c r="B122">
        <v>12</v>
      </c>
      <c r="C122">
        <v>5.4037002206391245E-2</v>
      </c>
    </row>
    <row r="123" spans="2:3" x14ac:dyDescent="0.3">
      <c r="B123">
        <v>15</v>
      </c>
      <c r="C123">
        <v>4.258504294298146E-2</v>
      </c>
    </row>
    <row r="124" spans="2:3" x14ac:dyDescent="0.3">
      <c r="B124">
        <v>46</v>
      </c>
      <c r="C124">
        <v>1.2379538203300809E-5</v>
      </c>
    </row>
    <row r="125" spans="2:3" x14ac:dyDescent="0.3">
      <c r="B125">
        <v>9</v>
      </c>
      <c r="C125">
        <v>7.9052463618023094E-2</v>
      </c>
    </row>
    <row r="126" spans="2:3" x14ac:dyDescent="0.3">
      <c r="B126">
        <v>32</v>
      </c>
      <c r="C126">
        <v>1.3285502334437123E-2</v>
      </c>
    </row>
    <row r="127" spans="2:3" x14ac:dyDescent="0.3">
      <c r="B127">
        <v>18</v>
      </c>
      <c r="C127">
        <v>3.9590110100806722E-2</v>
      </c>
    </row>
    <row r="128" spans="2:3" x14ac:dyDescent="0.3">
      <c r="B128">
        <v>31</v>
      </c>
      <c r="C128">
        <v>1.3334943305713101E-2</v>
      </c>
    </row>
    <row r="129" spans="2:3" x14ac:dyDescent="0.3">
      <c r="B129">
        <v>38</v>
      </c>
      <c r="C129">
        <v>1.0226130964676661E-2</v>
      </c>
    </row>
    <row r="130" spans="2:3" x14ac:dyDescent="0.3">
      <c r="B130">
        <v>5</v>
      </c>
      <c r="C130">
        <v>8.5306091660634673E-2</v>
      </c>
    </row>
    <row r="131" spans="2:3" x14ac:dyDescent="0.3">
      <c r="B131">
        <v>47</v>
      </c>
      <c r="C131">
        <v>0</v>
      </c>
    </row>
    <row r="132" spans="2:3" x14ac:dyDescent="0.3">
      <c r="B132">
        <v>3</v>
      </c>
      <c r="C132">
        <v>9.5782760864849215E-2</v>
      </c>
    </row>
    <row r="133" spans="2:3" x14ac:dyDescent="0.3">
      <c r="B133">
        <v>28</v>
      </c>
      <c r="C133">
        <v>1.4800253727847622E-2</v>
      </c>
    </row>
    <row r="134" spans="2:3" x14ac:dyDescent="0.3">
      <c r="B134">
        <v>40</v>
      </c>
      <c r="C134">
        <v>8.3831374359143746E-3</v>
      </c>
    </row>
    <row r="135" spans="2:3" x14ac:dyDescent="0.3">
      <c r="B135">
        <v>29</v>
      </c>
      <c r="C135">
        <v>1.4030533529678329E-2</v>
      </c>
    </row>
    <row r="136" spans="2:3" x14ac:dyDescent="0.3">
      <c r="B136">
        <v>36</v>
      </c>
      <c r="C136">
        <v>1.2294942827617691E-2</v>
      </c>
    </row>
    <row r="137" spans="2:3" x14ac:dyDescent="0.3">
      <c r="B137">
        <v>41</v>
      </c>
      <c r="C137">
        <v>7.9969930789269058E-3</v>
      </c>
    </row>
    <row r="138" spans="2:3" x14ac:dyDescent="0.3">
      <c r="B138">
        <v>26</v>
      </c>
      <c r="C138">
        <v>1.8939149738619768E-2</v>
      </c>
    </row>
    <row r="139" spans="2:3" x14ac:dyDescent="0.3">
      <c r="B139">
        <v>47</v>
      </c>
      <c r="C139">
        <v>0</v>
      </c>
    </row>
    <row r="140" spans="2:3" x14ac:dyDescent="0.3">
      <c r="B140">
        <v>10</v>
      </c>
      <c r="C140">
        <v>7.8647857679780775E-2</v>
      </c>
    </row>
    <row r="141" spans="2:3" x14ac:dyDescent="0.3">
      <c r="B141">
        <v>19</v>
      </c>
      <c r="C141">
        <v>3.9444515758219188E-2</v>
      </c>
    </row>
    <row r="142" spans="2:3" x14ac:dyDescent="0.3">
      <c r="B142">
        <v>25</v>
      </c>
      <c r="C142">
        <v>1.9443680579913542E-2</v>
      </c>
    </row>
    <row r="143" spans="2:3" x14ac:dyDescent="0.3">
      <c r="B143">
        <v>8</v>
      </c>
      <c r="C143">
        <v>8.008952370177623E-2</v>
      </c>
    </row>
    <row r="144" spans="2:3" x14ac:dyDescent="0.3">
      <c r="B144">
        <v>23</v>
      </c>
      <c r="C144">
        <v>2.1279773539092578E-2</v>
      </c>
    </row>
    <row r="145" spans="2:3" x14ac:dyDescent="0.3">
      <c r="B145">
        <v>17</v>
      </c>
      <c r="C145">
        <v>4.0110550149132493E-2</v>
      </c>
    </row>
    <row r="146" spans="2:3" x14ac:dyDescent="0.3">
      <c r="B146">
        <v>44</v>
      </c>
      <c r="C146">
        <v>2.2070943135841053E-4</v>
      </c>
    </row>
    <row r="147" spans="2:3" x14ac:dyDescent="0.3">
      <c r="B147">
        <v>24</v>
      </c>
      <c r="C147">
        <v>2.0497353541313264E-2</v>
      </c>
    </row>
    <row r="148" spans="2:3" x14ac:dyDescent="0.3">
      <c r="B148">
        <v>39</v>
      </c>
      <c r="C148">
        <v>9.7760750186150751E-3</v>
      </c>
    </row>
    <row r="149" spans="2:3" x14ac:dyDescent="0.3">
      <c r="B149">
        <v>34</v>
      </c>
      <c r="C149">
        <v>1.287514194887851E-2</v>
      </c>
    </row>
    <row r="150" spans="2:3" x14ac:dyDescent="0.3">
      <c r="B150">
        <v>43</v>
      </c>
      <c r="C150">
        <v>3.0010420686993711E-3</v>
      </c>
    </row>
    <row r="151" spans="2:3" x14ac:dyDescent="0.3">
      <c r="B151">
        <v>45</v>
      </c>
      <c r="C151">
        <v>1.7435939690898361E-4</v>
      </c>
    </row>
    <row r="152" spans="2:3" x14ac:dyDescent="0.3">
      <c r="B152">
        <v>20</v>
      </c>
      <c r="C152">
        <v>3.1133192323107857E-2</v>
      </c>
    </row>
    <row r="153" spans="2:3" x14ac:dyDescent="0.3">
      <c r="B153">
        <v>27</v>
      </c>
      <c r="C153">
        <v>1.8444360086767971E-2</v>
      </c>
    </row>
    <row r="154" spans="2:3" x14ac:dyDescent="0.3">
      <c r="B154">
        <v>47</v>
      </c>
      <c r="C154">
        <v>0</v>
      </c>
    </row>
    <row r="155" spans="2:3" x14ac:dyDescent="0.3">
      <c r="B155">
        <v>35</v>
      </c>
      <c r="C155">
        <v>1.2785255822058129E-2</v>
      </c>
    </row>
    <row r="156" spans="2:3" x14ac:dyDescent="0.3">
      <c r="B156">
        <v>7</v>
      </c>
      <c r="C156">
        <v>8.009596083231342E-2</v>
      </c>
    </row>
  </sheetData>
  <dataValidations count="2">
    <dataValidation type="list" allowBlank="1" showInputMessage="1" showErrorMessage="1" sqref="A83 B87 H6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Ward</cp:lastModifiedBy>
  <cp:revision/>
  <dcterms:created xsi:type="dcterms:W3CDTF">2020-02-26T17:00:38Z</dcterms:created>
  <dcterms:modified xsi:type="dcterms:W3CDTF">2023-01-25T14:05:57Z</dcterms:modified>
  <cp:category/>
  <cp:contentStatus/>
</cp:coreProperties>
</file>