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25D567A1-C26C-43E8-9733-77E88905F8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1" l="1" a="1"/>
  <c r="F92" i="1" s="1"/>
  <c r="G92" i="1" s="1" a="1"/>
  <c r="G92" i="1" s="1"/>
  <c r="F93" i="1" a="1"/>
  <c r="F93" i="1" s="1"/>
  <c r="G93" i="1" s="1" a="1"/>
  <c r="G93" i="1" s="1"/>
  <c r="F91" i="1" a="1"/>
  <c r="F91" i="1" s="1"/>
  <c r="G91" i="1" s="1" a="1"/>
  <c r="G91" i="1" s="1"/>
  <c r="D92" i="1" a="1"/>
  <c r="D92" i="1" s="1"/>
  <c r="E92" i="1" s="1" a="1"/>
  <c r="E92" i="1" s="1"/>
  <c r="D93" i="1" a="1"/>
  <c r="D93" i="1" s="1"/>
  <c r="E93" i="1" s="1" a="1"/>
  <c r="E93" i="1" s="1"/>
  <c r="D91" i="1" a="1"/>
  <c r="D91" i="1" s="1"/>
  <c r="E91" i="1" s="1" a="1"/>
  <c r="E91" i="1" s="1"/>
  <c r="B91" i="1" a="1"/>
  <c r="B91" i="1" s="1"/>
  <c r="C91" i="1" s="1" a="1"/>
  <c r="C91" i="1" s="1"/>
  <c r="B92" i="1" a="1"/>
  <c r="B92" i="1" s="1"/>
  <c r="C92" i="1" s="1" a="1"/>
  <c r="C92" i="1" s="1"/>
  <c r="B93" i="1" a="1"/>
  <c r="B93" i="1" s="1"/>
  <c r="C93" i="1" s="1" a="1"/>
  <c r="C93" i="1" s="1"/>
  <c r="F98" i="1"/>
  <c r="G98" i="1" s="1"/>
  <c r="F100" i="1"/>
  <c r="F99" i="1"/>
  <c r="G99" i="1" s="1"/>
  <c r="D100" i="1"/>
  <c r="D99" i="1"/>
  <c r="D98" i="1"/>
  <c r="B99" i="1"/>
  <c r="B100" i="1"/>
  <c r="B98" i="1"/>
  <c r="C98" i="1" s="1"/>
  <c r="B65" i="1" a="1"/>
  <c r="B65" i="1" s="1"/>
  <c r="G100" i="1"/>
  <c r="E99" i="1"/>
  <c r="E100" i="1"/>
  <c r="E98" i="1"/>
  <c r="C99" i="1"/>
  <c r="C100" i="1"/>
  <c r="C65" i="1" a="1"/>
  <c r="C65" i="1"/>
  <c r="D65" i="1" a="1"/>
  <c r="D65" i="1"/>
  <c r="C66" i="1" a="1"/>
  <c r="C66" i="1" s="1"/>
  <c r="D66" i="1" a="1"/>
  <c r="D66" i="1"/>
  <c r="C67" i="1" a="1"/>
  <c r="C67" i="1" s="1"/>
  <c r="D67" i="1" a="1"/>
  <c r="D67" i="1"/>
  <c r="C68" i="1" a="1"/>
  <c r="C68" i="1" s="1"/>
  <c r="D68" i="1" a="1"/>
  <c r="D68" i="1"/>
  <c r="C69" i="1" a="1"/>
  <c r="C69" i="1" s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/>
  <c r="B70" i="1" a="1"/>
  <c r="B70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<sst xmlns="http://schemas.openxmlformats.org/spreadsheetml/2006/main" count="150" uniqueCount="90">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</sst>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474345</xdr:colOff>
      <xdr:row>71</xdr:row>
      <xdr:rowOff>122872</xdr:rowOff>
    </xdr:from>
    <xdr:to>
      <xdr:col>7</xdr:col>
      <xdr:colOff>1604010</xdr:colOff>
      <xdr:row>86</xdr:row>
      <xdr:rowOff>16192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1" workbookViewId="0">
      <selection activeCell="D84" sqref="D8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 t="shared" ref="D2:D33" si="0">B2-C2</f>
        <v>15396420.870000005</v>
      </c>
      <c r="E2" s="5">
        <f t="shared" ref="E2:E33" si="1"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si="0"/>
        <v>7585.4099999999744</v>
      </c>
      <c r="E3" s="5">
        <f t="shared" si="1"/>
        <v>2.3069981751824741E-2</v>
      </c>
      <c r="F3">
        <f t="shared" ref="F3:F52" si="2">_xlfn.RANK.EQ(E3,$E$2:$E$52,0)</f>
        <v>22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IFERROR(I3/G3,0)</f>
        <v>6.6804928315415249E-2</v>
      </c>
      <c r="K3">
        <f t="shared" ref="K3:K52" si="5">_xlfn.RANK.EQ(J3,$J$2:$J$52,0)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ref="D34:D65" si="9">B34-C34</f>
        <v>79341.779999999795</v>
      </c>
      <c r="E34" s="5">
        <f t="shared" ref="E34:E65" si="10">IFERROR(D34/B34,0)</f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9"/>
        <v>62776.72000000102</v>
      </c>
      <c r="E36" s="5">
        <f t="shared" si="10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9"/>
        <v>82352.260000010021</v>
      </c>
      <c r="E37" s="5">
        <f t="shared" si="10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9"/>
        <v>16630.180000000051</v>
      </c>
      <c r="E38" s="5">
        <f t="shared" si="10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9"/>
        <v>70791.13</v>
      </c>
      <c r="E39" s="5">
        <f t="shared" si="10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9"/>
        <v>816758.14000009745</v>
      </c>
      <c r="E40" s="5">
        <f t="shared" si="10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9"/>
        <v>184239.79000001028</v>
      </c>
      <c r="E41" s="5">
        <f t="shared" si="10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9"/>
        <v>41624.320001006126</v>
      </c>
      <c r="E42" s="5">
        <f t="shared" si="10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9"/>
        <v>166754.16999999993</v>
      </c>
      <c r="E43" s="5">
        <f t="shared" si="10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9"/>
        <v>294095.62000000104</v>
      </c>
      <c r="E44" s="5">
        <f t="shared" si="10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9"/>
        <v>712015.95000009984</v>
      </c>
      <c r="E45" s="5">
        <f t="shared" si="10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9"/>
        <v>777.57000000000698</v>
      </c>
      <c r="E46" s="5">
        <f t="shared" si="10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9"/>
        <v>12273.280000001192</v>
      </c>
      <c r="E47" s="5">
        <f t="shared" si="10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9"/>
        <v>209747.43000000995</v>
      </c>
      <c r="E48" s="5">
        <f t="shared" si="10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9"/>
        <v>1700.570000000007</v>
      </c>
      <c r="E49" s="5">
        <f t="shared" si="10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9"/>
        <v>110074.66000000946</v>
      </c>
      <c r="E51" s="5">
        <f t="shared" si="10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9"/>
        <v>196315.20000000019</v>
      </c>
      <c r="E52" s="5">
        <f t="shared" si="10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VLOOKUP($A56,$A$2:$N$52,MATCH(B$55,$A$1:$N$1,0),FALSE)</f>
        <v>36209.630000000005</v>
      </c>
      <c r="C56">
        <f t="shared" ref="C56:D61" si="11">VLOOKUP($A56,$A$2:$N$52,MATCH(C$55,$A$1:$N$1,0),FALSE)</f>
        <v>27292.159999999974</v>
      </c>
      <c r="D56">
        <f t="shared" si="11"/>
        <v>9181.0800000000163</v>
      </c>
    </row>
    <row r="57" spans="1:16" x14ac:dyDescent="0.3">
      <c r="A57" t="s">
        <v>25</v>
      </c>
      <c r="B57">
        <f t="shared" ref="B57:B61" si="12">VLOOKUP($A57,$A$2:$N$52,MATCH(B$55,$A$1:$N$1,0),FALSE)</f>
        <v>0</v>
      </c>
      <c r="C57">
        <f t="shared" si="11"/>
        <v>0</v>
      </c>
      <c r="D57">
        <f t="shared" si="11"/>
        <v>311228.08999999997</v>
      </c>
    </row>
    <row r="58" spans="1:16" x14ac:dyDescent="0.3">
      <c r="A58" t="s">
        <v>32</v>
      </c>
      <c r="B58">
        <f t="shared" si="12"/>
        <v>149396.10000000987</v>
      </c>
      <c r="C58">
        <f t="shared" si="11"/>
        <v>189254.06000000006</v>
      </c>
      <c r="D58">
        <f t="shared" si="11"/>
        <v>374962.91000000015</v>
      </c>
    </row>
    <row r="59" spans="1:16" x14ac:dyDescent="0.3">
      <c r="A59" t="s">
        <v>38</v>
      </c>
      <c r="B59">
        <f t="shared" si="12"/>
        <v>12230.810000000056</v>
      </c>
      <c r="C59">
        <f t="shared" si="11"/>
        <v>45485.580000000075</v>
      </c>
      <c r="D59">
        <f t="shared" si="11"/>
        <v>72.879999999888241</v>
      </c>
    </row>
    <row r="60" spans="1:16" x14ac:dyDescent="0.3">
      <c r="A60" t="s">
        <v>39</v>
      </c>
      <c r="B60">
        <f t="shared" si="12"/>
        <v>4950.4699999999721</v>
      </c>
      <c r="C60">
        <f t="shared" si="11"/>
        <v>8005.7900000010268</v>
      </c>
      <c r="D60">
        <f t="shared" si="11"/>
        <v>1724.9000000000233</v>
      </c>
    </row>
    <row r="61" spans="1:16" x14ac:dyDescent="0.3">
      <c r="A61" t="s">
        <v>55</v>
      </c>
      <c r="B61">
        <f t="shared" si="12"/>
        <v>184239.79000001028</v>
      </c>
      <c r="C61">
        <f t="shared" si="11"/>
        <v>133456.33000001032</v>
      </c>
      <c r="D61">
        <f t="shared" si="11"/>
        <v>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_xlfn.XLOOKUP($A65,$A$1:$A$52,_xlfn.CHOOSECOLS($A$1:$N$52,MATCH(B$64,$A$1:$N$1,0)))</f>
        <v>36209.630000000005</v>
      </c>
      <c r="C65" cm="1">
        <f t="array" ref="C65">_xlfn.XLOOKUP($A65,$A$1:$A$52,_xlfn.CHOOSECOLS($A$1:$N$52,MATCH(C$64,$A$1:$N$1,0)))</f>
        <v>27292.159999999974</v>
      </c>
      <c r="D65" cm="1">
        <f t="array" ref="D65">_xlfn.XLOOKUP($A65,$A$1:$A$52,_xlfn.CHOOSECOLS($A$1:$N$52,MATCH(D$64,$A$1:$N$1,0)))</f>
        <v>9181.0800000000163</v>
      </c>
    </row>
    <row r="66" spans="1:4" x14ac:dyDescent="0.3">
      <c r="A66" t="s">
        <v>25</v>
      </c>
      <c r="B66" cm="1">
        <f t="array" ref="B66">_xlfn.XLOOKUP($A66,$A$1:$A$52,_xlfn.CHOOSECOLS($A$1:$N$52,MATCH(B$64,$A$1:$N$1,0)))</f>
        <v>0</v>
      </c>
      <c r="C66" cm="1">
        <f t="array" ref="C66">_xlfn.XLOOKUP($A66,$A$1:$A$52,_xlfn.CHOOSECOLS($A$1:$N$52,MATCH(C$64,$A$1:$N$1,0)))</f>
        <v>0</v>
      </c>
      <c r="D66" cm="1">
        <f t="array" ref="D66">_xlfn.XLOOKUP($A66,$A$1:$A$52,_xlfn.CHOOSECOLS($A$1:$N$52,MATCH(D$64,$A$1:$N$1,0)))</f>
        <v>311228.08999999997</v>
      </c>
    </row>
    <row r="67" spans="1:4" x14ac:dyDescent="0.3">
      <c r="A67" t="s">
        <v>32</v>
      </c>
      <c r="B67" cm="1">
        <f t="array" ref="B67">_xlfn.XLOOKUP($A67,$A$1:$A$52,_xlfn.CHOOSECOLS($A$1:$N$52,MATCH(B$64,$A$1:$N$1,0)))</f>
        <v>149396.10000000987</v>
      </c>
      <c r="C67" cm="1">
        <f t="array" ref="C67">_xlfn.XLOOKUP($A67,$A$1:$A$52,_xlfn.CHOOSECOLS($A$1:$N$52,MATCH(C$64,$A$1:$N$1,0)))</f>
        <v>189254.06000000006</v>
      </c>
      <c r="D67" cm="1">
        <f t="array" ref="D67">_xlfn.XLOOKUP($A67,$A$1:$A$52,_xlfn.CHOOSECOLS($A$1:$N$52,MATCH(D$64,$A$1:$N$1,0)))</f>
        <v>374962.91000000015</v>
      </c>
    </row>
    <row r="68" spans="1:4" x14ac:dyDescent="0.3">
      <c r="A68" t="s">
        <v>38</v>
      </c>
      <c r="B68" cm="1">
        <f t="array" ref="B68">_xlfn.XLOOKUP($A68,$A$1:$A$52,_xlfn.CHOOSECOLS($A$1:$N$52,MATCH(B$64,$A$1:$N$1,0)))</f>
        <v>12230.810000000056</v>
      </c>
      <c r="C68" cm="1">
        <f t="array" ref="C68">_xlfn.XLOOKUP($A68,$A$1:$A$52,_xlfn.CHOOSECOLS($A$1:$N$52,MATCH(C$64,$A$1:$N$1,0)))</f>
        <v>45485.580000000075</v>
      </c>
      <c r="D68" cm="1">
        <f t="array" ref="D68">_xlfn.XLOOKUP($A68,$A$1:$A$52,_xlfn.CHOOSECOLS($A$1:$N$52,MATCH(D$64,$A$1:$N$1,0)))</f>
        <v>72.879999999888241</v>
      </c>
    </row>
    <row r="69" spans="1:4" x14ac:dyDescent="0.3">
      <c r="A69" t="s">
        <v>39</v>
      </c>
      <c r="B69" cm="1">
        <f t="array" ref="B69">_xlfn.XLOOKUP($A69,$A$1:$A$52,_xlfn.CHOOSECOLS($A$1:$N$52,MATCH(B$64,$A$1:$N$1,0)))</f>
        <v>4950.4699999999721</v>
      </c>
      <c r="C69" cm="1">
        <f t="array" ref="C69">_xlfn.XLOOKUP($A69,$A$1:$A$52,_xlfn.CHOOSECOLS($A$1:$N$52,MATCH(C$64,$A$1:$N$1,0)))</f>
        <v>8005.7900000010268</v>
      </c>
      <c r="D69" cm="1">
        <f t="array" ref="D69">_xlfn.XLOOKUP($A69,$A$1:$A$52,_xlfn.CHOOSECOLS($A$1:$N$52,MATCH(D$64,$A$1:$N$1,0)))</f>
        <v>1724.9000000000233</v>
      </c>
    </row>
    <row r="70" spans="1:4" x14ac:dyDescent="0.3">
      <c r="A70" t="s">
        <v>55</v>
      </c>
      <c r="B70" cm="1">
        <f t="array" ref="B70">_xlfn.XLOOKUP($A70,$A$1:$A$52,_xlfn.CHOOSECOLS($A$1:$N$52,MATCH(B$64,$A$1:$N$1,0)))</f>
        <v>184239.79000001028</v>
      </c>
      <c r="C70" cm="1">
        <f t="array" ref="C70">_xlfn.XLOOKUP($A70,$A$1:$A$52,_xlfn.CHOOSECOLS($A$1:$N$52,MATCH(C$64,$A$1:$N$1,0)))</f>
        <v>133456.33000001032</v>
      </c>
      <c r="D70" cm="1">
        <f t="array" ref="D70">_xlfn.XLOOKUP($A70,$A$1:$A$52,_xlfn.CHOOSECOLS($A$1:$N$52,MATCH(D$64,$A$1:$N$1,0)))</f>
        <v>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INDEX($A$2:$N$52,MATCH($A74,$A$2:$A$52,0),MATCH(B$73,$A$1:$N$1,0))</f>
        <v>36209.630000000005</v>
      </c>
      <c r="C74">
        <f t="shared" ref="C74:D79" si="13">INDEX($A$2:$N$52,MATCH($A74,$A$2:$A$52,0),MATCH(C$73,$A$1:$N$1,0))</f>
        <v>27292.159999999974</v>
      </c>
      <c r="D74">
        <f t="shared" si="13"/>
        <v>9181.0800000000163</v>
      </c>
    </row>
    <row r="75" spans="1:4" x14ac:dyDescent="0.3">
      <c r="A75" t="s">
        <v>25</v>
      </c>
      <c r="B75">
        <f t="shared" ref="B75:B79" si="14">INDEX($A$2:$N$52,MATCH($A75,$A$2:$A$52,0),MATCH(B$73,$A$1:$N$1,0))</f>
        <v>0</v>
      </c>
      <c r="C75">
        <f t="shared" si="13"/>
        <v>0</v>
      </c>
      <c r="D75">
        <f t="shared" si="13"/>
        <v>311228.08999999997</v>
      </c>
    </row>
    <row r="76" spans="1:4" x14ac:dyDescent="0.3">
      <c r="A76" t="s">
        <v>32</v>
      </c>
      <c r="B76">
        <f t="shared" si="14"/>
        <v>149396.10000000987</v>
      </c>
      <c r="C76">
        <f t="shared" si="13"/>
        <v>189254.06000000006</v>
      </c>
      <c r="D76">
        <f t="shared" si="13"/>
        <v>374962.91000000015</v>
      </c>
    </row>
    <row r="77" spans="1:4" x14ac:dyDescent="0.3">
      <c r="A77" t="s">
        <v>38</v>
      </c>
      <c r="B77">
        <f t="shared" si="14"/>
        <v>12230.810000000056</v>
      </c>
      <c r="C77">
        <f t="shared" si="13"/>
        <v>45485.580000000075</v>
      </c>
      <c r="D77">
        <f t="shared" si="13"/>
        <v>72.879999999888241</v>
      </c>
    </row>
    <row r="78" spans="1:4" x14ac:dyDescent="0.3">
      <c r="A78" t="s">
        <v>39</v>
      </c>
      <c r="B78">
        <f t="shared" si="14"/>
        <v>4950.4699999999721</v>
      </c>
      <c r="C78">
        <f t="shared" si="13"/>
        <v>8005.7900000010268</v>
      </c>
      <c r="D78">
        <f t="shared" si="13"/>
        <v>1724.9000000000233</v>
      </c>
    </row>
    <row r="79" spans="1:4" x14ac:dyDescent="0.3">
      <c r="A79" t="s">
        <v>55</v>
      </c>
      <c r="B79">
        <f t="shared" si="14"/>
        <v>184239.79000001028</v>
      </c>
      <c r="C79">
        <f t="shared" si="13"/>
        <v>133456.33000001032</v>
      </c>
      <c r="D79">
        <f t="shared" si="13"/>
        <v>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INDEX($A$2:$M$52,MATCH($B$87,$A$2:$A$52,0),2)</f>
        <v>5249800</v>
      </c>
      <c r="C84" s="6">
        <f>INDEX($A$2:$M$52,MATCH($B$87,$A$2:$A$52,0),3)</f>
        <v>4801960.08</v>
      </c>
    </row>
    <row r="85" spans="1:7" x14ac:dyDescent="0.3">
      <c r="A85" t="s">
        <v>74</v>
      </c>
      <c r="B85" s="6">
        <f>INDEX($A$2:$M$52,MATCH($B$87,$A$2:$A$52,0),7)</f>
        <v>5442200</v>
      </c>
      <c r="C85" s="6">
        <f>INDEX($A$2:$M$52,MATCH($B$87,$A$2:$A$52,0),8)</f>
        <v>5122329.02999999</v>
      </c>
    </row>
    <row r="86" spans="1:7" x14ac:dyDescent="0.3">
      <c r="A86" t="s">
        <v>75</v>
      </c>
      <c r="B86" s="6">
        <f>INDEX($A$2:$M$52,MATCH($B$87,$A$2:$A$52,0),12)</f>
        <v>5430700</v>
      </c>
      <c r="C86" s="6">
        <f>INDEX($A$2:$M$52,MATCH($B$87,$A$2:$A$52,0),13)</f>
        <v>5117235.21</v>
      </c>
    </row>
    <row r="87" spans="1:7" x14ac:dyDescent="0.3">
      <c r="B87" t="s">
        <v>40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_xlfn.XLOOKUP(INDEX($B$89:$F$89,1,MATCH(B$89,$B$89:$F$89,0)),_xlfn.CHOOSECOLS($A$1:$P$52,MATCH(_xlfn.CONCAT($A91,"_rank"),$A$1:$P$1,0)),_xlfn.CHOOSECOLS($A$1:$P$52,MATCH(B$90,$A$1:$P$1,0)))</f>
        <v>Clerk and Master - Chancery</v>
      </c>
      <c r="C91" s="5" cm="1">
        <f t="array" ref="C91">_xlfn.XLOOKUP(B91,$A$1:$A$52,_xlfn.CHOOSECOLS($A$1:$P$52,MATCH(_xlfn.CONCAT($A91,"_diff_pct"),$A$1:$P$1,0)))</f>
        <v>0.15235918433091292</v>
      </c>
      <c r="D91" t="str" cm="1">
        <f t="array" ref="D91">_xlfn.XLOOKUP(INDEX($B$89:$F$89,1,MATCH(D$89,$B$89:$F$89,0)),_xlfn.CHOOSECOLS($A$1:$P$52,MATCH(_xlfn.CONCAT($A91,"_rank"),$A$1:$P$1,0)),_xlfn.CHOOSECOLS($A$1:$P$52,MATCH(D$90,$A$1:$P$1,0)))</f>
        <v>Circuit Court Clerk</v>
      </c>
      <c r="E91" s="5" cm="1">
        <f t="array" ref="E91">_xlfn.XLOOKUP(D91,$A$1:$A$52,_xlfn.CHOOSECOLS($A$1:$P$52,MATCH(_xlfn.CONCAT($A91,"_diff_pct"),$A$1:$P$1,0)))</f>
        <v>0.11502817362571344</v>
      </c>
      <c r="F91" t="str" cm="1">
        <f t="array" ref="F91">_xlfn.XLOOKUP(INDEX($B$89:$F$89,1,MATCH(F$89,$B$89:$F$89,0)),_xlfn.CHOOSECOLS($A$1:$P$52,MATCH(_xlfn.CONCAT($A91,"_rank"),$A$1:$P$1,0)),_xlfn.CHOOSECOLS($A$1:$P$52,MATCH(F$90,$A$1:$P$1,0)))</f>
        <v>Internal Audit</v>
      </c>
      <c r="G91" s="5" cm="1">
        <f t="array" ref="G91">_xlfn.XLOOKUP(F91,$A$1:$A$52,_xlfn.CHOOSECOLS($A$1:$P$52,MATCH(_xlfn.CONCAT($A91,"_diff_pct"),$A$1:$P$1,0)))</f>
        <v>9.5782760864849215E-2</v>
      </c>
    </row>
    <row r="92" spans="1:7" x14ac:dyDescent="0.3">
      <c r="A92" t="s">
        <v>74</v>
      </c>
      <c r="B92" t="str" cm="1">
        <f t="array" ref="B92">_xlfn.XLOOKUP(INDEX($B$89:$F$89,1,MATCH(B$89,$B$89:$F$89,0)),_xlfn.CHOOSECOLS($A$1:$P$52,MATCH(_xlfn.CONCAT($A92,"_rank"),$A$1:$P$1,0)),_xlfn.CHOOSECOLS($A$1:$P$52,MATCH(B$90,$A$1:$P$1,0)))</f>
        <v>Metropolitan Clerk</v>
      </c>
      <c r="C92" s="5" cm="1">
        <f t="array" ref="C92">_xlfn.XLOOKUP(B92,$A$1:$A$52,_xlfn.CHOOSECOLS($A$1:$P$52,MATCH(_xlfn.CONCAT($A92,"_diff_pct"),$A$1:$P$1,0)))</f>
        <v>0.17551246244575608</v>
      </c>
      <c r="D92" t="str" cm="1">
        <f t="array" ref="D92">_xlfn.XLOOKUP(INDEX($B$89:$F$89,1,MATCH(D$89,$B$89:$F$89,0)),_xlfn.CHOOSECOLS($A$1:$P$52,MATCH(_xlfn.CONCAT($A92,"_rank"),$A$1:$P$1,0)),_xlfn.CHOOSECOLS($A$1:$P$52,MATCH(D$90,$A$1:$P$1,0)))</f>
        <v>Internal Audit</v>
      </c>
      <c r="E92" s="5" cm="1">
        <f t="array" ref="E92">_xlfn.XLOOKUP(D92,$A$1:$A$52,_xlfn.CHOOSECOLS($A$1:$P$52,MATCH(_xlfn.CONCAT($A92,"_diff_pct"),$A$1:$P$1,0)))</f>
        <v>0.17103239309050916</v>
      </c>
      <c r="F92" t="str" cm="1">
        <f t="array" ref="F92">_xlfn.XLOOKUP(INDEX($B$89:$F$89,1,MATCH(F$89,$B$89:$F$89,0)),_xlfn.CHOOSECOLS($A$1:$P$52,MATCH(_xlfn.CONCAT($A92,"_rank"),$A$1:$P$1,0)),_xlfn.CHOOSECOLS($A$1:$P$52,MATCH(F$90,$A$1:$P$1,0)))</f>
        <v>Office of Family Safety</v>
      </c>
      <c r="G92" s="5" cm="1">
        <f t="array" ref="G92">_xlfn.XLOOKUP(F92,$A$1:$A$52,_xlfn.CHOOSECOLS($A$1:$P$52,MATCH(_xlfn.CONCAT($A92,"_diff_pct"),$A$1:$P$1,0)))</f>
        <v>0.13918241656366656</v>
      </c>
    </row>
    <row r="93" spans="1:7" x14ac:dyDescent="0.3">
      <c r="A93" t="s">
        <v>75</v>
      </c>
      <c r="B93" t="str" cm="1">
        <f t="array" ref="B93">_xlfn.XLOOKUP(INDEX($B$89:$F$89,1,MATCH(B$89,$B$89:$F$89,0)),_xlfn.CHOOSECOLS($A$1:$P$52,MATCH(_xlfn.CONCAT($A93,"_rank"),$A$1:$P$1,0)),_xlfn.CHOOSECOLS($A$1:$P$52,MATCH(B$90,$A$1:$P$1,0)))</f>
        <v>Community Oversight Board</v>
      </c>
      <c r="C93" s="5" cm="1">
        <f t="array" ref="C93">_xlfn.XLOOKUP(B93,$A$1:$A$52,_xlfn.CHOOSECOLS($A$1:$P$52,MATCH(_xlfn.CONCAT($A93,"_diff_pct"),$A$1:$P$1,0)))</f>
        <v>0.82994157333333329</v>
      </c>
      <c r="D93" t="str" cm="1">
        <f t="array" ref="D93">_xlfn.XLOOKUP(INDEX($B$89:$F$89,1,MATCH(D$89,$B$89:$F$89,0)),_xlfn.CHOOSECOLS($A$1:$P$52,MATCH(_xlfn.CONCAT($A93,"_rank"),$A$1:$P$1,0)),_xlfn.CHOOSECOLS($A$1:$P$52,MATCH(D$90,$A$1:$P$1,0)))</f>
        <v>Clerk and Master - Chancery</v>
      </c>
      <c r="E93" s="5" cm="1">
        <f t="array" ref="E93">_xlfn.XLOOKUP(D93,$A$1:$A$52,_xlfn.CHOOSECOLS($A$1:$P$52,MATCH(_xlfn.CONCAT($A93,"_diff_pct"),$A$1:$P$1,0)))</f>
        <v>0.15295680364719175</v>
      </c>
      <c r="F93" t="str" cm="1">
        <f t="array" ref="F93">_xlfn.XLOOKUP(INDEX($B$89:$F$89,1,MATCH(F$89,$B$89:$F$89,0)),_xlfn.CHOOSECOLS($A$1:$P$52,MATCH(_xlfn.CONCAT($A93,"_rank"),$A$1:$P$1,0)),_xlfn.CHOOSECOLS($A$1:$P$52,MATCH(F$90,$A$1:$P$1,0)))</f>
        <v>Election Commission</v>
      </c>
      <c r="G93" s="5" cm="1">
        <f t="array" ref="G93">_xlfn.XLOOKUP(F93,$A$1:$A$52,_xlfn.CHOOSECOLS($A$1:$P$52,MATCH(_xlfn.CONCAT($A93,"_diff_pct"),$A$1:$P$1,0)))</f>
        <v>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INDEX($A$1:$P$52,MATCH(B$96,_xlfn.CHOOSECOLS($A$1:$P$52,MATCH(_xlfn.CONCAT($A98,"_rank"),$A$1:$P$1,0)),0),MATCH($B$97,_xlfn.CHOOSEROWS($A$1:$P$52,MATCH($B$97,$A$1:$P$1,0)),0))</f>
        <v>Clerk and Master - Chancery</v>
      </c>
      <c r="C98" s="9">
        <f>INDEX($A$1:$P$52,MATCH(B98,$A$1:$A$52,0),MATCH(_xlfn.CONCAT($A98,"_diff_pct"),$A$1:$P$1,0))</f>
        <v>0.15235918433091292</v>
      </c>
      <c r="D98" t="str">
        <f>INDEX($A$1:$P$52,MATCH(D$96,_xlfn.CHOOSECOLS($A$1:$P$52,MATCH(_xlfn.CONCAT($A98,"_rank"),$A$1:$P$1,0)),0),MATCH($B$97,_xlfn.CHOOSEROWS($A$1:$P$52,MATCH($B$97,$A$1:$P$1,0)),0))</f>
        <v>Circuit Court Clerk</v>
      </c>
      <c r="E98" s="9">
        <f>INDEX($A$1:$P$52,MATCH(D98,$A$1:$A$52,0),MATCH(_xlfn.CONCAT($A98,"_diff_pct"),$A$1:$P$1,0))</f>
        <v>0.11502817362571344</v>
      </c>
      <c r="F98" t="str">
        <f>INDEX($A$1:$P$52,MATCH(F$96,_xlfn.CHOOSECOLS($A$1:$P$52,MATCH(_xlfn.CONCAT($A98,"_rank"),$A$1:$P$1,0)),0),MATCH($B$97,_xlfn.CHOOSEROWS($A$1:$P$52,MATCH($B$97,$A$1:$P$1,0)),0))</f>
        <v>Internal Audit</v>
      </c>
      <c r="G98" s="9">
        <f>INDEX($A$1:$P$52,MATCH(F98,$A$1:$A$52,0),5)</f>
        <v>9.5782760864849215E-2</v>
      </c>
      <c r="I98" s="4"/>
    </row>
    <row r="99" spans="1:9" x14ac:dyDescent="0.3">
      <c r="A99" t="s">
        <v>74</v>
      </c>
      <c r="B99" t="str">
        <f t="shared" ref="B99:F100" si="15">INDEX($A$1:$P$52,MATCH(B$96,_xlfn.CHOOSECOLS($A$1:$P$52,MATCH(_xlfn.CONCAT($A99,"_rank"),$A$1:$P$1,0)),0),MATCH($B$97,_xlfn.CHOOSEROWS($A$1:$P$52,MATCH($B$97,$A$1:$P$1,0)),0))</f>
        <v>Metropolitan Clerk</v>
      </c>
      <c r="C99" s="9">
        <f t="shared" ref="C99:C100" si="16">INDEX($A$1:$P$52,MATCH(B99,$A$1:$A$52,0),MATCH(_xlfn.CONCAT($A99,"_diff_pct"),$A$1:$P$1,0))</f>
        <v>0.17551246244575608</v>
      </c>
      <c r="D99" t="str">
        <f t="shared" si="15"/>
        <v>Internal Audit</v>
      </c>
      <c r="E99" s="9">
        <f t="shared" ref="E99:E100" si="17">INDEX($A$1:$P$52,MATCH(D99,$A$1:$A$52,0),MATCH(_xlfn.CONCAT($A99,"_diff_pct"),$A$1:$P$1,0))</f>
        <v>0.17103239309050916</v>
      </c>
      <c r="F99" t="str">
        <f t="shared" si="15"/>
        <v>Office of Family Safety</v>
      </c>
      <c r="G99" s="9">
        <f t="shared" ref="G99:G100" si="18">INDEX($A$1:$P$52,MATCH(F99,$A$1:$A$52,0),5)</f>
        <v>8.008952370177623E-2</v>
      </c>
      <c r="I99" s="4"/>
    </row>
    <row r="100" spans="1:9" x14ac:dyDescent="0.3">
      <c r="A100" t="s">
        <v>75</v>
      </c>
      <c r="B100" t="str">
        <f t="shared" si="15"/>
        <v>Community Oversight Board</v>
      </c>
      <c r="C100" s="9">
        <f t="shared" si="16"/>
        <v>0.82994157333333329</v>
      </c>
      <c r="D100" t="str">
        <f t="shared" si="15"/>
        <v>Clerk and Master - Chancery</v>
      </c>
      <c r="E100" s="9">
        <f t="shared" si="17"/>
        <v>0.15295680364719175</v>
      </c>
      <c r="F100" t="str">
        <f t="shared" si="15"/>
        <v>Election Commission</v>
      </c>
      <c r="G100" s="9">
        <f t="shared" si="18"/>
        <v>5.4037002206391245E-2</v>
      </c>
      <c r="I100" s="4"/>
    </row>
  </sheetData>
  <dataValidations count="2">
    <dataValidation type="list" allowBlank="1" showInputMessage="1" showErrorMessage="1" sqref="A83 B87 H6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2023-01-25T17:06:32Z</dcterms:modified>
  <cp:category/>
  <cp:contentStatus/>
</cp:coreProperties>
</file>