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lize\Desktop\NSS Data Analytics\Excel\lookups_exercise-Athelize\"/>
    </mc:Choice>
  </mc:AlternateContent>
  <xr:revisionPtr revIDLastSave="0" documentId="13_ncr:1_{FF3C65F0-436B-4547-815E-FE4B0F0CF54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0" hidden="1">metro_budget!$A$1:$P$107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3" i="1" l="1" a="1"/>
  <c r="F93" i="1" s="1"/>
  <c r="G93" i="1" s="1"/>
  <c r="D93" i="1" a="1"/>
  <c r="D93" i="1" s="1"/>
  <c r="E93" i="1" s="1"/>
  <c r="B93" i="1" a="1"/>
  <c r="B93" i="1" s="1"/>
  <c r="C93" i="1" s="1"/>
  <c r="F92" i="1" a="1"/>
  <c r="F92" i="1" s="1"/>
  <c r="G92" i="1" s="1"/>
  <c r="D92" i="1" a="1"/>
  <c r="D92" i="1" s="1"/>
  <c r="E92" i="1" s="1"/>
  <c r="B92" i="1" a="1"/>
  <c r="B92" i="1" s="1"/>
  <c r="C92" i="1" s="1"/>
  <c r="G91" i="1"/>
  <c r="E91" i="1"/>
  <c r="C91" i="1"/>
  <c r="F91" i="1" a="1"/>
  <c r="F91" i="1" s="1"/>
  <c r="D91" i="1" a="1"/>
  <c r="D91" i="1" s="1"/>
  <c r="B91" i="1" a="1"/>
  <c r="B91" i="1" s="1"/>
  <c r="B100" i="1" a="1"/>
  <c r="B100" i="1" s="1"/>
  <c r="C100" i="1" s="1"/>
  <c r="D100" i="1" a="1"/>
  <c r="D100" i="1" s="1"/>
  <c r="E100" i="1" s="1"/>
  <c r="F100" i="1" a="1"/>
  <c r="F100" i="1" s="1"/>
  <c r="G100" i="1" s="1"/>
  <c r="F99" i="1" a="1"/>
  <c r="F99" i="1" s="1"/>
  <c r="G99" i="1" s="1"/>
  <c r="D99" i="1" a="1"/>
  <c r="D99" i="1" s="1"/>
  <c r="E99" i="1" s="1"/>
  <c r="B99" i="1" a="1"/>
  <c r="B99" i="1" s="1"/>
  <c r="C99" i="1" s="1"/>
  <c r="E20" i="1"/>
  <c r="F98" i="1" a="1"/>
  <c r="F98" i="1" s="1"/>
  <c r="G98" i="1" s="1"/>
  <c r="D98" i="1" a="1"/>
  <c r="D98" i="1" s="1"/>
  <c r="B98" i="1" a="1"/>
  <c r="B98" i="1" s="1"/>
  <c r="C98" i="1" s="1"/>
  <c r="B7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C56" i="1"/>
  <c r="D57" i="1"/>
  <c r="D58" i="1"/>
  <c r="D59" i="1"/>
  <c r="D60" i="1"/>
  <c r="D61" i="1"/>
  <c r="C57" i="1"/>
  <c r="C58" i="1"/>
  <c r="C59" i="1"/>
  <c r="C60" i="1"/>
  <c r="C61" i="1"/>
  <c r="D56" i="1"/>
  <c r="B57" i="1"/>
  <c r="B58" i="1"/>
  <c r="B59" i="1"/>
  <c r="B60" i="1"/>
  <c r="B61" i="1"/>
  <c r="B56" i="1"/>
  <c r="E98" i="1" l="1"/>
  <c r="C86" i="1"/>
  <c r="C85" i="1"/>
  <c r="B86" i="1"/>
  <c r="B85" i="1"/>
  <c r="C84" i="1"/>
  <c r="B84" i="1"/>
  <c r="D77" i="1"/>
  <c r="C79" i="1"/>
  <c r="B77" i="1"/>
  <c r="C65" i="1"/>
  <c r="C69" i="1"/>
  <c r="D68" i="1"/>
  <c r="B68" i="1"/>
  <c r="O3" i="1"/>
  <c r="P20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P16" i="1"/>
  <c r="P32" i="1"/>
  <c r="P48" i="1"/>
  <c r="N3" i="1"/>
  <c r="N4" i="1"/>
  <c r="N5" i="1"/>
  <c r="N6" i="1"/>
  <c r="N7" i="1"/>
  <c r="N8" i="1"/>
  <c r="N9" i="1"/>
  <c r="N10" i="1"/>
  <c r="N11" i="1"/>
  <c r="D75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D78" i="1" s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C74" i="1" s="1"/>
  <c r="I11" i="1"/>
  <c r="C66" i="1" s="1"/>
  <c r="I12" i="1"/>
  <c r="I13" i="1"/>
  <c r="I14" i="1"/>
  <c r="I15" i="1"/>
  <c r="I16" i="1"/>
  <c r="I17" i="1"/>
  <c r="I18" i="1"/>
  <c r="C76" i="1" s="1"/>
  <c r="I19" i="1"/>
  <c r="I20" i="1"/>
  <c r="I21" i="1"/>
  <c r="I22" i="1"/>
  <c r="I23" i="1"/>
  <c r="I24" i="1"/>
  <c r="C77" i="1" s="1"/>
  <c r="I25" i="1"/>
  <c r="C78" i="1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C70" i="1" s="1"/>
  <c r="I42" i="1"/>
  <c r="I43" i="1"/>
  <c r="I44" i="1"/>
  <c r="I45" i="1"/>
  <c r="I46" i="1"/>
  <c r="I47" i="1"/>
  <c r="I48" i="1"/>
  <c r="I49" i="1"/>
  <c r="I50" i="1"/>
  <c r="I51" i="1"/>
  <c r="I52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B74" i="1" s="1"/>
  <c r="D11" i="1"/>
  <c r="B75" i="1" s="1"/>
  <c r="D12" i="1"/>
  <c r="D13" i="1"/>
  <c r="D14" i="1"/>
  <c r="D15" i="1"/>
  <c r="D16" i="1"/>
  <c r="D17" i="1"/>
  <c r="D18" i="1"/>
  <c r="B76" i="1" s="1"/>
  <c r="D19" i="1"/>
  <c r="D20" i="1"/>
  <c r="D21" i="1"/>
  <c r="D22" i="1"/>
  <c r="D23" i="1"/>
  <c r="D24" i="1"/>
  <c r="D25" i="1"/>
  <c r="B78" i="1" s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B79" i="1" s="1"/>
  <c r="D42" i="1"/>
  <c r="D43" i="1"/>
  <c r="D44" i="1"/>
  <c r="D45" i="1"/>
  <c r="D46" i="1"/>
  <c r="D47" i="1"/>
  <c r="D48" i="1"/>
  <c r="D49" i="1"/>
  <c r="D50" i="1"/>
  <c r="D51" i="1"/>
  <c r="D52" i="1"/>
  <c r="D2" i="1"/>
  <c r="P44" i="1" l="1"/>
  <c r="P28" i="1"/>
  <c r="P5" i="1"/>
  <c r="P50" i="1"/>
  <c r="P46" i="1"/>
  <c r="P42" i="1"/>
  <c r="P38" i="1"/>
  <c r="P34" i="1"/>
  <c r="P30" i="1"/>
  <c r="P26" i="1"/>
  <c r="P22" i="1"/>
  <c r="P18" i="1"/>
  <c r="P9" i="1"/>
  <c r="B65" i="1"/>
  <c r="B67" i="1"/>
  <c r="D65" i="1"/>
  <c r="D67" i="1"/>
  <c r="C68" i="1"/>
  <c r="D74" i="1"/>
  <c r="D76" i="1"/>
  <c r="C75" i="1"/>
  <c r="P40" i="1"/>
  <c r="P24" i="1"/>
  <c r="B66" i="1"/>
  <c r="D70" i="1"/>
  <c r="D66" i="1"/>
  <c r="C67" i="1"/>
  <c r="D79" i="1"/>
  <c r="P52" i="1"/>
  <c r="P36" i="1"/>
  <c r="B69" i="1"/>
  <c r="D69" i="1"/>
  <c r="P51" i="1"/>
  <c r="P47" i="1"/>
  <c r="P43" i="1"/>
  <c r="P39" i="1"/>
  <c r="P35" i="1"/>
  <c r="P31" i="1"/>
  <c r="P27" i="1"/>
  <c r="P23" i="1"/>
  <c r="P19" i="1"/>
  <c r="P15" i="1"/>
  <c r="P6" i="1"/>
  <c r="P13" i="1"/>
  <c r="P2" i="1"/>
  <c r="P49" i="1"/>
  <c r="P45" i="1"/>
  <c r="P41" i="1"/>
  <c r="P37" i="1"/>
  <c r="P33" i="1"/>
  <c r="P29" i="1"/>
  <c r="P25" i="1"/>
  <c r="P21" i="1"/>
  <c r="P17" i="1"/>
  <c r="P12" i="1"/>
  <c r="P8" i="1"/>
  <c r="P4" i="1"/>
  <c r="P11" i="1"/>
  <c r="P7" i="1"/>
  <c r="P3" i="1"/>
  <c r="P14" i="1"/>
  <c r="P10" i="1"/>
  <c r="F50" i="1"/>
  <c r="F46" i="1"/>
  <c r="F38" i="1"/>
  <c r="F34" i="1"/>
  <c r="F30" i="1"/>
  <c r="F26" i="1"/>
  <c r="F22" i="1"/>
  <c r="F18" i="1"/>
  <c r="F14" i="1"/>
  <c r="F10" i="1"/>
  <c r="F6" i="1"/>
  <c r="F42" i="1"/>
  <c r="F2" i="1"/>
  <c r="F49" i="1"/>
  <c r="F45" i="1"/>
  <c r="F41" i="1"/>
  <c r="F37" i="1"/>
  <c r="F33" i="1"/>
  <c r="F29" i="1"/>
  <c r="F25" i="1"/>
  <c r="F21" i="1"/>
  <c r="F17" i="1"/>
  <c r="F13" i="1"/>
  <c r="F9" i="1"/>
  <c r="F5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<sst xmlns="http://schemas.openxmlformats.org/spreadsheetml/2006/main" count="150" uniqueCount="90">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</sst>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_([$$-409]* #,##0.00_);_([$$-409]* \(#,##0.00\);_([$$-409]* &quot;-&quot;??_);_(@_)"/>
    <numFmt numFmtId="166" formatCode="0.000%"/>
    <numFmt numFmtId="167" formatCode="0.0000%"/>
    <numFmt numFmtId="168" formatCode="0.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6" fontId="0" fillId="0" borderId="0" xfId="42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metro_budget!$B$87</c:f>
          <c:strCache>
            <c:ptCount val="1"/>
            <c:pt idx="0">
              <c:v>ECC Emergency Comm Center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Department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14860800</c:v>
                </c:pt>
                <c:pt idx="1">
                  <c:v>15309700</c:v>
                </c:pt>
                <c:pt idx="2">
                  <c:v>15311800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0-4377-937C-C381A7E5E8FC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Department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14439480.050000001</c:v>
                </c:pt>
                <c:pt idx="1">
                  <c:v>14645233.51</c:v>
                </c:pt>
                <c:pt idx="2">
                  <c:v>14346057.039999999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20-4377-937C-C381A7E5E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2751279"/>
        <c:axId val="1582748879"/>
      </c:barChart>
      <c:catAx>
        <c:axId val="1582751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48879"/>
        <c:crosses val="autoZero"/>
        <c:auto val="1"/>
        <c:lblAlgn val="ctr"/>
        <c:lblOffset val="100"/>
        <c:noMultiLvlLbl val="0"/>
      </c:catAx>
      <c:valAx>
        <c:axId val="1582748879"/>
        <c:scaling>
          <c:orientation val="minMax"/>
        </c:scaling>
        <c:delete val="0"/>
        <c:axPos val="b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5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747711</xdr:colOff>
      <xdr:row>67</xdr:row>
      <xdr:rowOff>152400</xdr:rowOff>
    </xdr:from>
    <xdr:to>
      <xdr:col>8</xdr:col>
      <xdr:colOff>819149</xdr:colOff>
      <xdr:row>85</xdr:row>
      <xdr:rowOff>166687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C7E27A-C292-78FB-2C0A-DF0933F79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4" workbookViewId="0">
      <selection activeCell="C105" sqref="C105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21.14062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 t="shared" ref="D2:D33" si="0">C2-B2</f>
        <v>-15396420.870000005</v>
      </c>
      <c r="E2" s="10">
        <f t="shared" ref="E2:E33" si="1">IF(B2&lt;&gt;0, (C2-B2)/B2, IF(C2=0, 0, ""))</f>
        <v>-4.3170750765267295E-2</v>
      </c>
      <c r="F2">
        <f t="shared" ref="F2:F33" si="2">IF(E2&lt;&gt;"", RANK(E2, $E$2:$E$52), "")</f>
        <v>38</v>
      </c>
      <c r="G2">
        <v>382685200</v>
      </c>
      <c r="H2">
        <v>346340810.81999999</v>
      </c>
      <c r="I2">
        <f t="shared" ref="I2:I33" si="3">H2-G2</f>
        <v>-36344389.180000007</v>
      </c>
      <c r="J2" s="5">
        <f t="shared" ref="J2:J33" si="4">IF(G2&lt;&gt;0, (H2-G2)/G2, IF(H2=0, 0, ""))</f>
        <v>-9.4972027086493035E-2</v>
      </c>
      <c r="K2">
        <f>IF(J2&lt;&gt;"", RANK(J2, $J$2:$J$52, 0), "")</f>
        <v>42</v>
      </c>
      <c r="L2">
        <v>376548600</v>
      </c>
      <c r="M2">
        <v>355279492.22999901</v>
      </c>
      <c r="N2">
        <f>M2-L2</f>
        <v>-21269107.770000994</v>
      </c>
      <c r="O2" s="11">
        <f>IF(L2&lt;&gt;0, (M2-L2)/L2, IF(M2=0, 0, ""))</f>
        <v>-5.6484362894991494E-2</v>
      </c>
      <c r="P2">
        <f>IF(O2&lt;&gt;"", RANK(O2, $O$2:$O$52), "")</f>
        <v>38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si="0"/>
        <v>-7585.4099999999744</v>
      </c>
      <c r="E3" s="10">
        <f t="shared" si="1"/>
        <v>-2.3069981751824741E-2</v>
      </c>
      <c r="F3">
        <f t="shared" si="2"/>
        <v>30</v>
      </c>
      <c r="G3">
        <v>334800</v>
      </c>
      <c r="H3">
        <v>312433.70999999897</v>
      </c>
      <c r="I3">
        <f t="shared" si="3"/>
        <v>-22366.290000001027</v>
      </c>
      <c r="J3" s="5">
        <f t="shared" si="4"/>
        <v>-6.6804928315415249E-2</v>
      </c>
      <c r="K3">
        <f t="shared" ref="K3:K52" si="5">IF(J3&lt;&gt;"", RANK(J3, $J$2:$J$52, 0), "")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11">
        <f t="shared" ref="O3:O52" si="7">IF(L3&lt;&gt;0, (M3-L3)/L3, IF(M3=0, 0, ""))</f>
        <v>-1.3540749922529313E-3</v>
      </c>
      <c r="P3">
        <f t="shared" ref="P3:P52" si="8">IF(O3&lt;&gt;"", RANK(O3, $O$2:$O$52), "")</f>
        <v>15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10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11">
        <f t="shared" si="7"/>
        <v>-2.6599210899959033E-2</v>
      </c>
      <c r="P4">
        <f t="shared" si="8"/>
        <v>27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10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11">
        <f t="shared" si="7"/>
        <v>-3.3800336357544182E-2</v>
      </c>
      <c r="P5">
        <f t="shared" si="8"/>
        <v>30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10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11">
        <f t="shared" si="7"/>
        <v>-1.925202156356929E-4</v>
      </c>
      <c r="P6">
        <f t="shared" si="8"/>
        <v>13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10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11">
        <f t="shared" si="7"/>
        <v>-0.11920361114432618</v>
      </c>
      <c r="P7">
        <f t="shared" si="8"/>
        <v>48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10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11">
        <f t="shared" si="7"/>
        <v>-0.15295680364719175</v>
      </c>
      <c r="P8">
        <f t="shared" si="8"/>
        <v>50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10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11">
        <f t="shared" si="7"/>
        <v>-7.3852043000788653E-2</v>
      </c>
      <c r="P9">
        <f t="shared" si="8"/>
        <v>43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10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11">
        <f t="shared" si="7"/>
        <v>-1.883298461538465E-2</v>
      </c>
      <c r="P10">
        <f t="shared" si="8"/>
        <v>23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10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11">
        <f t="shared" si="7"/>
        <v>-0.82994157333333329</v>
      </c>
      <c r="P11">
        <f t="shared" si="8"/>
        <v>51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10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11">
        <f t="shared" si="7"/>
        <v>-6.5433934755654441E-2</v>
      </c>
      <c r="P12">
        <f t="shared" si="8"/>
        <v>42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10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11">
        <f t="shared" si="7"/>
        <v>-2.4217184605222895E-2</v>
      </c>
      <c r="P13">
        <f t="shared" si="8"/>
        <v>25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10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11">
        <f t="shared" si="7"/>
        <v>-4.0308095781071827E-2</v>
      </c>
      <c r="P14">
        <f t="shared" si="8"/>
        <v>33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10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11">
        <f t="shared" si="7"/>
        <v>-2.3829085727446114E-2</v>
      </c>
      <c r="P15">
        <f t="shared" si="8"/>
        <v>24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10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11">
        <f t="shared" si="7"/>
        <v>-1.4464932677229222E-5</v>
      </c>
      <c r="P16">
        <f t="shared" si="8"/>
        <v>9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10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11">
        <f t="shared" si="7"/>
        <v>-6.3071811282801551E-2</v>
      </c>
      <c r="P17">
        <f t="shared" si="8"/>
        <v>41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10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11">
        <f t="shared" si="7"/>
        <v>-0.12882667147667154</v>
      </c>
      <c r="P18">
        <f t="shared" si="8"/>
        <v>49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10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11">
        <f t="shared" si="7"/>
        <v>-6.1687262121374278E-2</v>
      </c>
      <c r="P19">
        <f t="shared" si="8"/>
        <v>40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>D20/B20</f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11">
        <f t="shared" si="7"/>
        <v>-8.9158438821450736E-7</v>
      </c>
      <c r="P20">
        <f t="shared" si="8"/>
        <v>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10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11">
        <f t="shared" si="7"/>
        <v>-3.6546762734864152E-2</v>
      </c>
      <c r="P21">
        <f t="shared" si="8"/>
        <v>31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10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11">
        <f t="shared" si="7"/>
        <v>-6.2439674240938325E-5</v>
      </c>
      <c r="P22">
        <f t="shared" si="8"/>
        <v>10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10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11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10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11">
        <f t="shared" si="7"/>
        <v>-6.5504224339284781E-5</v>
      </c>
      <c r="P24">
        <f t="shared" si="8"/>
        <v>11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10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11">
        <f t="shared" si="7"/>
        <v>-3.4741188318228064E-3</v>
      </c>
      <c r="P25">
        <f t="shared" si="8"/>
        <v>17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10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11">
        <f t="shared" si="7"/>
        <v>-5.7720881286022069E-2</v>
      </c>
      <c r="P26">
        <f t="shared" si="8"/>
        <v>39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10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11">
        <f t="shared" si="7"/>
        <v>0</v>
      </c>
      <c r="P27">
        <f t="shared" si="8"/>
        <v>1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10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11">
        <f t="shared" si="7"/>
        <v>-8.6909325643882263E-2</v>
      </c>
      <c r="P28">
        <f t="shared" si="8"/>
        <v>45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10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11">
        <f t="shared" si="7"/>
        <v>-1.2225336516860273E-5</v>
      </c>
      <c r="P29">
        <f t="shared" si="8"/>
        <v>8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10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11">
        <f t="shared" si="7"/>
        <v>-2.7439209100169185E-3</v>
      </c>
      <c r="P30">
        <f t="shared" si="8"/>
        <v>16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10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11">
        <f t="shared" si="7"/>
        <v>-3.7049585716576634E-2</v>
      </c>
      <c r="P31">
        <f t="shared" si="8"/>
        <v>32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10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11">
        <f t="shared" si="7"/>
        <v>-2.7581118653977402E-2</v>
      </c>
      <c r="P32">
        <f t="shared" si="8"/>
        <v>29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10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11">
        <f t="shared" si="7"/>
        <v>-5.5141067323084929E-3</v>
      </c>
      <c r="P33">
        <f t="shared" si="8"/>
        <v>18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ref="D34:D65" si="9">C34-B34</f>
        <v>-79341.779999999795</v>
      </c>
      <c r="E34" s="10">
        <f t="shared" ref="E34:E52" si="10">IF(B34&lt;&gt;0, (C34-B34)/B34, IF(C34=0, 0, ""))</f>
        <v>-1.8939149738619768E-2</v>
      </c>
      <c r="F34">
        <f t="shared" ref="F34:F65" si="11">IF(E34&lt;&gt;"", RANK(E34, $E$2:$E$52), "")</f>
        <v>26</v>
      </c>
      <c r="G34">
        <v>4350600</v>
      </c>
      <c r="H34">
        <v>4137588.7699999898</v>
      </c>
      <c r="I34">
        <f t="shared" ref="I34:I65" si="12">H34-G34</f>
        <v>-213011.23000001023</v>
      </c>
      <c r="J34" s="5">
        <f t="shared" ref="J34:J52" si="13">IF(G34&lt;&gt;0, (H34-G34)/G34, IF(H34=0, 0, ""))</f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11">
        <f t="shared" si="7"/>
        <v>-2.6647296115611244E-2</v>
      </c>
      <c r="P34">
        <f t="shared" si="8"/>
        <v>28</v>
      </c>
    </row>
    <row r="35" spans="1:16" x14ac:dyDescent="0.25">
      <c r="A35" t="s">
        <v>49</v>
      </c>
      <c r="B35">
        <v>0</v>
      </c>
      <c r="C35">
        <v>0</v>
      </c>
      <c r="D35">
        <f t="shared" si="9"/>
        <v>0</v>
      </c>
      <c r="E35" s="10">
        <f t="shared" si="10"/>
        <v>0</v>
      </c>
      <c r="F35">
        <f t="shared" si="11"/>
        <v>2</v>
      </c>
      <c r="G35">
        <v>0</v>
      </c>
      <c r="H35">
        <v>0</v>
      </c>
      <c r="I35">
        <f t="shared" si="12"/>
        <v>0</v>
      </c>
      <c r="J35" s="5">
        <f t="shared" si="13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11">
        <f t="shared" si="7"/>
        <v>0</v>
      </c>
      <c r="P35">
        <f t="shared" si="8"/>
        <v>1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10">
        <f t="shared" si="10"/>
        <v>-7.8647857679780775E-2</v>
      </c>
      <c r="F36">
        <f t="shared" si="11"/>
        <v>42</v>
      </c>
      <c r="G36">
        <v>898700</v>
      </c>
      <c r="H36">
        <v>740966.94999999902</v>
      </c>
      <c r="I36">
        <f t="shared" si="12"/>
        <v>-157733.05000000098</v>
      </c>
      <c r="J36" s="5">
        <f t="shared" si="13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11">
        <f t="shared" si="7"/>
        <v>-0.11509132414892521</v>
      </c>
      <c r="P36">
        <f t="shared" si="8"/>
        <v>47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10">
        <f t="shared" si="10"/>
        <v>-3.9444515758219188E-2</v>
      </c>
      <c r="F37">
        <f t="shared" si="11"/>
        <v>33</v>
      </c>
      <c r="G37">
        <v>2229200</v>
      </c>
      <c r="H37">
        <v>2118943.21</v>
      </c>
      <c r="I37">
        <f t="shared" si="12"/>
        <v>-110256.79000000004</v>
      </c>
      <c r="J37" s="5">
        <f t="shared" si="13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11">
        <f t="shared" si="7"/>
        <v>-8.1928538464887526E-2</v>
      </c>
      <c r="P37">
        <f t="shared" si="8"/>
        <v>44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9"/>
        <v>-16630.180000000051</v>
      </c>
      <c r="E38" s="10">
        <f t="shared" si="10"/>
        <v>-1.9443680579913542E-2</v>
      </c>
      <c r="F38">
        <f t="shared" si="11"/>
        <v>27</v>
      </c>
      <c r="G38">
        <v>792800</v>
      </c>
      <c r="H38">
        <v>753451.96</v>
      </c>
      <c r="I38">
        <f t="shared" si="12"/>
        <v>-39348.040000000037</v>
      </c>
      <c r="J38" s="5">
        <f t="shared" si="13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11">
        <f t="shared" si="7"/>
        <v>-1.7580354847003174E-4</v>
      </c>
      <c r="P38">
        <f t="shared" si="8"/>
        <v>12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9"/>
        <v>-70791.13</v>
      </c>
      <c r="E39" s="10">
        <f t="shared" si="10"/>
        <v>-8.008952370177623E-2</v>
      </c>
      <c r="F39">
        <f t="shared" si="11"/>
        <v>44</v>
      </c>
      <c r="G39">
        <v>1294400</v>
      </c>
      <c r="H39">
        <v>1114242.27999999</v>
      </c>
      <c r="I39">
        <f t="shared" si="12"/>
        <v>-180157.72000000998</v>
      </c>
      <c r="J39" s="5">
        <f t="shared" si="13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11">
        <f t="shared" si="7"/>
        <v>-4.4919653310605226E-2</v>
      </c>
      <c r="P39">
        <f t="shared" si="8"/>
        <v>35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10">
        <f t="shared" si="10"/>
        <v>-2.1279773539092578E-2</v>
      </c>
      <c r="F40">
        <f t="shared" si="11"/>
        <v>29</v>
      </c>
      <c r="G40">
        <v>39964900</v>
      </c>
      <c r="H40">
        <v>38095240.189999901</v>
      </c>
      <c r="I40">
        <f t="shared" si="12"/>
        <v>-1869659.8100000992</v>
      </c>
      <c r="J40" s="5">
        <f t="shared" si="13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11">
        <f t="shared" si="7"/>
        <v>-1.5178676768608648E-2</v>
      </c>
      <c r="P40">
        <f t="shared" si="8"/>
        <v>21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10">
        <f t="shared" si="10"/>
        <v>-4.0110550149132493E-2</v>
      </c>
      <c r="F41">
        <f t="shared" si="11"/>
        <v>35</v>
      </c>
      <c r="G41">
        <v>5089500</v>
      </c>
      <c r="H41">
        <v>4956043.6699999897</v>
      </c>
      <c r="I41">
        <f t="shared" si="12"/>
        <v>-133456.33000001032</v>
      </c>
      <c r="J41" s="5">
        <f t="shared" si="13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11">
        <f t="shared" si="7"/>
        <v>-1.7099804162586642E-2</v>
      </c>
      <c r="P41">
        <f t="shared" si="8"/>
        <v>22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10">
        <f t="shared" si="10"/>
        <v>-2.2070943135841053E-4</v>
      </c>
      <c r="F42">
        <f t="shared" si="11"/>
        <v>8</v>
      </c>
      <c r="G42">
        <v>199130300</v>
      </c>
      <c r="H42">
        <v>196755033.31</v>
      </c>
      <c r="I42">
        <f t="shared" si="12"/>
        <v>-2375266.6899999976</v>
      </c>
      <c r="J42" s="5">
        <f t="shared" si="13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11">
        <f t="shared" si="7"/>
        <v>-1.8129115815929696E-7</v>
      </c>
      <c r="P42">
        <f t="shared" si="8"/>
        <v>5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10">
        <f t="shared" si="10"/>
        <v>-2.0497353541313264E-2</v>
      </c>
      <c r="F43">
        <f t="shared" si="11"/>
        <v>28</v>
      </c>
      <c r="G43">
        <v>8560800</v>
      </c>
      <c r="H43">
        <v>8171472.0199999996</v>
      </c>
      <c r="I43">
        <f t="shared" si="12"/>
        <v>-389327.98000000045</v>
      </c>
      <c r="J43" s="5">
        <f t="shared" si="13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11">
        <f t="shared" si="7"/>
        <v>-4.0778750220654303E-2</v>
      </c>
      <c r="P43">
        <f t="shared" si="8"/>
        <v>34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10">
        <f t="shared" si="10"/>
        <v>-9.7760750186150751E-3</v>
      </c>
      <c r="F44">
        <f t="shared" si="11"/>
        <v>13</v>
      </c>
      <c r="G44">
        <v>31040700</v>
      </c>
      <c r="H44">
        <v>30793711.48</v>
      </c>
      <c r="I44">
        <f t="shared" si="12"/>
        <v>-246988.51999999955</v>
      </c>
      <c r="J44" s="5">
        <f t="shared" si="13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11">
        <f t="shared" si="7"/>
        <v>-1.8780648419868168E-6</v>
      </c>
      <c r="P44">
        <f t="shared" si="8"/>
        <v>7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10">
        <f t="shared" si="10"/>
        <v>-1.287514194887851E-2</v>
      </c>
      <c r="F45">
        <f t="shared" si="11"/>
        <v>18</v>
      </c>
      <c r="G45">
        <v>56792200</v>
      </c>
      <c r="H45">
        <v>54594953.959999897</v>
      </c>
      <c r="I45">
        <f t="shared" si="12"/>
        <v>-2197246.0400001034</v>
      </c>
      <c r="J45" s="5">
        <f t="shared" si="13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11">
        <f t="shared" si="7"/>
        <v>-1.1432866237947358E-2</v>
      </c>
      <c r="P45">
        <f t="shared" si="8"/>
        <v>20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9"/>
        <v>-777.57000000000698</v>
      </c>
      <c r="E46" s="10">
        <f t="shared" si="10"/>
        <v>-3.0010420686993711E-3</v>
      </c>
      <c r="F46">
        <f t="shared" si="11"/>
        <v>9</v>
      </c>
      <c r="G46">
        <v>266000</v>
      </c>
      <c r="H46">
        <v>257402.90999999901</v>
      </c>
      <c r="I46">
        <f t="shared" si="12"/>
        <v>-8597.090000000986</v>
      </c>
      <c r="J46" s="5">
        <f t="shared" si="13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11">
        <f t="shared" si="7"/>
        <v>-4.6225533508053113E-2</v>
      </c>
      <c r="P46">
        <f t="shared" si="8"/>
        <v>36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10">
        <f t="shared" si="10"/>
        <v>-1.7435939690898361E-4</v>
      </c>
      <c r="F47">
        <f t="shared" si="11"/>
        <v>7</v>
      </c>
      <c r="G47">
        <v>73467000</v>
      </c>
      <c r="H47">
        <v>73442541.659999996</v>
      </c>
      <c r="I47">
        <f t="shared" si="12"/>
        <v>-24458.340000003576</v>
      </c>
      <c r="J47" s="5">
        <f t="shared" si="13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11">
        <f t="shared" si="7"/>
        <v>-2.9266019117572752E-4</v>
      </c>
      <c r="P47">
        <f t="shared" si="8"/>
        <v>14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10">
        <f t="shared" si="10"/>
        <v>-3.1133192323107857E-2</v>
      </c>
      <c r="F48">
        <f t="shared" si="11"/>
        <v>32</v>
      </c>
      <c r="G48">
        <v>7214700</v>
      </c>
      <c r="H48">
        <v>6922072.5599999996</v>
      </c>
      <c r="I48">
        <f t="shared" si="12"/>
        <v>-292627.44000000041</v>
      </c>
      <c r="J48" s="5">
        <f t="shared" si="13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11">
        <f t="shared" si="7"/>
        <v>-5.5893132870587676E-2</v>
      </c>
      <c r="P48">
        <f t="shared" si="8"/>
        <v>37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9"/>
        <v>-1700.570000000007</v>
      </c>
      <c r="E49" s="10">
        <f t="shared" si="10"/>
        <v>-1.8444360086767971E-2</v>
      </c>
      <c r="F49">
        <f t="shared" si="11"/>
        <v>25</v>
      </c>
      <c r="G49">
        <v>102600</v>
      </c>
      <c r="H49">
        <v>95466.880000000005</v>
      </c>
      <c r="I49">
        <f t="shared" si="12"/>
        <v>-7133.1199999999953</v>
      </c>
      <c r="J49" s="5">
        <f t="shared" si="13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11">
        <f t="shared" si="7"/>
        <v>0</v>
      </c>
      <c r="P49">
        <f t="shared" si="8"/>
        <v>1</v>
      </c>
    </row>
    <row r="50" spans="1:16" x14ac:dyDescent="0.25">
      <c r="A50" t="s">
        <v>64</v>
      </c>
      <c r="B50">
        <v>832600</v>
      </c>
      <c r="C50">
        <v>832600</v>
      </c>
      <c r="D50">
        <f t="shared" si="9"/>
        <v>0</v>
      </c>
      <c r="E50" s="10">
        <f t="shared" si="10"/>
        <v>0</v>
      </c>
      <c r="F50">
        <f t="shared" si="11"/>
        <v>2</v>
      </c>
      <c r="G50">
        <v>859100</v>
      </c>
      <c r="H50">
        <v>859100</v>
      </c>
      <c r="I50">
        <f t="shared" si="12"/>
        <v>0</v>
      </c>
      <c r="J50" s="5">
        <f t="shared" si="13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11">
        <f t="shared" si="7"/>
        <v>0</v>
      </c>
      <c r="P50">
        <f t="shared" si="8"/>
        <v>1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10">
        <f t="shared" si="10"/>
        <v>-1.2785255822058129E-2</v>
      </c>
      <c r="F51">
        <f t="shared" si="11"/>
        <v>17</v>
      </c>
      <c r="G51">
        <v>8925500</v>
      </c>
      <c r="H51">
        <v>8599059.6199999992</v>
      </c>
      <c r="I51">
        <f t="shared" si="12"/>
        <v>-326440.38000000082</v>
      </c>
      <c r="J51" s="5">
        <f t="shared" si="13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11">
        <f t="shared" si="7"/>
        <v>-1.1100045280114048E-2</v>
      </c>
      <c r="P51">
        <f t="shared" si="8"/>
        <v>19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10">
        <f t="shared" si="10"/>
        <v>-8.009596083231342E-2</v>
      </c>
      <c r="F52">
        <f t="shared" si="11"/>
        <v>45</v>
      </c>
      <c r="G52">
        <v>2440700</v>
      </c>
      <c r="H52">
        <v>2204672.88</v>
      </c>
      <c r="I52">
        <f t="shared" si="12"/>
        <v>-236027.12000000011</v>
      </c>
      <c r="J52" s="5">
        <f t="shared" si="13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11">
        <f t="shared" si="7"/>
        <v>-0.11404408166781529</v>
      </c>
      <c r="P52">
        <f t="shared" si="8"/>
        <v>46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INDEX($D$1:$N$52, MATCH($A56, $A$1:$A$52, 0), MATCH(B$55, $D$1:$N$1, 0))</f>
        <v>-36209.630000000005</v>
      </c>
      <c r="C56">
        <f>INDEX($D$1:$N$52, MATCH($A56, $A$1:$A$52, 0), MATCH(C$55, $D$1:$N$1, 0))</f>
        <v>-27292.159999999974</v>
      </c>
      <c r="D56">
        <f t="shared" ref="C56:D61" si="14">INDEX($D$1:$N$52, MATCH($A56, $A$1:$A$52, 0), MATCH(D$55, $D$1:$N$1, 0))</f>
        <v>-9181.0800000000163</v>
      </c>
    </row>
    <row r="57" spans="1:16" x14ac:dyDescent="0.25">
      <c r="A57" t="s">
        <v>25</v>
      </c>
      <c r="B57">
        <f t="shared" ref="B57:B61" si="15">INDEX($D$1:$N$52, MATCH($A57, $A$1:$A$52, 0), MATCH(B$55, $D$1:$N$1, 0))</f>
        <v>0</v>
      </c>
      <c r="C57">
        <f t="shared" si="14"/>
        <v>0</v>
      </c>
      <c r="D57">
        <f t="shared" si="14"/>
        <v>-311228.08999999997</v>
      </c>
    </row>
    <row r="58" spans="1:16" x14ac:dyDescent="0.25">
      <c r="A58" t="s">
        <v>32</v>
      </c>
      <c r="B58">
        <f t="shared" si="15"/>
        <v>-149396.10000000987</v>
      </c>
      <c r="C58">
        <f t="shared" si="14"/>
        <v>-189254.06000000006</v>
      </c>
      <c r="D58">
        <f t="shared" si="14"/>
        <v>-374962.91000000015</v>
      </c>
    </row>
    <row r="59" spans="1:16" x14ac:dyDescent="0.25">
      <c r="A59" t="s">
        <v>38</v>
      </c>
      <c r="B59">
        <f t="shared" si="15"/>
        <v>-12230.810000000056</v>
      </c>
      <c r="C59">
        <f t="shared" si="14"/>
        <v>-45485.580000000075</v>
      </c>
      <c r="D59">
        <f t="shared" si="14"/>
        <v>-72.879999999888241</v>
      </c>
    </row>
    <row r="60" spans="1:16" x14ac:dyDescent="0.25">
      <c r="A60" t="s">
        <v>39</v>
      </c>
      <c r="B60">
        <f t="shared" si="15"/>
        <v>-4950.4699999999721</v>
      </c>
      <c r="C60">
        <f t="shared" si="14"/>
        <v>-8005.7900000010268</v>
      </c>
      <c r="D60">
        <f t="shared" si="14"/>
        <v>-1724.9000000000233</v>
      </c>
    </row>
    <row r="61" spans="1:16" x14ac:dyDescent="0.25">
      <c r="A61" t="s">
        <v>55</v>
      </c>
      <c r="B61">
        <f t="shared" si="15"/>
        <v>-184239.79000001028</v>
      </c>
      <c r="C61">
        <f t="shared" si="14"/>
        <v>-133456.33000001032</v>
      </c>
      <c r="D61">
        <f t="shared" si="14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_xlfn.XLOOKUP(A65,$A$1:$A$52,$D$1:$D$52)</f>
        <v>-36209.630000000005</v>
      </c>
      <c r="C65">
        <f>_xlfn.XLOOKUP(A65,$A$1:$A$52,$I$1:$I$52)</f>
        <v>-27292.159999999974</v>
      </c>
      <c r="D65">
        <f>_xlfn.XLOOKUP(A65,$A$1:$A$52,$N$1:$N$52)</f>
        <v>-9181.0800000000163</v>
      </c>
    </row>
    <row r="66" spans="1:4" x14ac:dyDescent="0.25">
      <c r="A66" t="s">
        <v>25</v>
      </c>
      <c r="B66">
        <f t="shared" ref="B66:B69" si="16">_xlfn.XLOOKUP(A66,$A$1:$A$52,$D$1:$D$52)</f>
        <v>0</v>
      </c>
      <c r="C66">
        <f t="shared" ref="C66:C70" si="17">_xlfn.XLOOKUP(A66,$A$1:$A$52,$I$1:$I$52)</f>
        <v>0</v>
      </c>
      <c r="D66">
        <f t="shared" ref="D66:D70" si="18">_xlfn.XLOOKUP(A66,$A$1:$A$52,$N$1:$N$52)</f>
        <v>-311228.08999999997</v>
      </c>
    </row>
    <row r="67" spans="1:4" x14ac:dyDescent="0.25">
      <c r="A67" t="s">
        <v>32</v>
      </c>
      <c r="B67">
        <f t="shared" si="16"/>
        <v>-149396.10000000987</v>
      </c>
      <c r="C67">
        <f t="shared" si="17"/>
        <v>-189254.06000000006</v>
      </c>
      <c r="D67">
        <f t="shared" si="18"/>
        <v>-374962.91000000015</v>
      </c>
    </row>
    <row r="68" spans="1:4" x14ac:dyDescent="0.25">
      <c r="A68" t="s">
        <v>38</v>
      </c>
      <c r="B68">
        <f t="shared" si="16"/>
        <v>-12230.810000000056</v>
      </c>
      <c r="C68">
        <f t="shared" si="17"/>
        <v>-45485.580000000075</v>
      </c>
      <c r="D68">
        <f t="shared" si="18"/>
        <v>-72.879999999888241</v>
      </c>
    </row>
    <row r="69" spans="1:4" x14ac:dyDescent="0.25">
      <c r="A69" t="s">
        <v>39</v>
      </c>
      <c r="B69">
        <f t="shared" si="16"/>
        <v>-4950.4699999999721</v>
      </c>
      <c r="C69">
        <f t="shared" si="17"/>
        <v>-8005.7900000010268</v>
      </c>
      <c r="D69">
        <f t="shared" si="18"/>
        <v>-1724.9000000000233</v>
      </c>
    </row>
    <row r="70" spans="1:4" x14ac:dyDescent="0.25">
      <c r="A70" t="s">
        <v>55</v>
      </c>
      <c r="B70">
        <f>_xlfn.XLOOKUP(A70,$A$1:$A$52,$D$1:$D$52)</f>
        <v>-184239.79000001028</v>
      </c>
      <c r="C70">
        <f t="shared" si="17"/>
        <v>-133456.33000001032</v>
      </c>
      <c r="D70">
        <f t="shared" si="18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INDEX($D$1:$D$52,MATCH(A74,$A$1:$A$52,0))</f>
        <v>-36209.630000000005</v>
      </c>
      <c r="C74">
        <f>INDEX($I$1:$I$52,MATCH(A74,$A$1:$A$52,0))</f>
        <v>-27292.159999999974</v>
      </c>
      <c r="D74">
        <f>INDEX($N$1:$N$52,MATCH(A74,$A$1:$A$52,0))</f>
        <v>-9181.0800000000163</v>
      </c>
    </row>
    <row r="75" spans="1:4" x14ac:dyDescent="0.25">
      <c r="A75" t="s">
        <v>25</v>
      </c>
      <c r="B75">
        <f t="shared" ref="B75:B79" si="19">INDEX($D$1:$D$52,MATCH(A75,$A$1:$A$52,0))</f>
        <v>0</v>
      </c>
      <c r="C75">
        <f t="shared" ref="C75:C79" si="20">INDEX($I$1:$I$52,MATCH(A75,$A$1:$A$52,0))</f>
        <v>0</v>
      </c>
      <c r="D75">
        <f t="shared" ref="D75:D79" si="21">INDEX($N$1:$N$52,MATCH(A75,$A$1:$A$52,0))</f>
        <v>-311228.08999999997</v>
      </c>
    </row>
    <row r="76" spans="1:4" x14ac:dyDescent="0.25">
      <c r="A76" t="s">
        <v>32</v>
      </c>
      <c r="B76">
        <f t="shared" si="19"/>
        <v>-149396.10000000987</v>
      </c>
      <c r="C76">
        <f t="shared" si="20"/>
        <v>-189254.06000000006</v>
      </c>
      <c r="D76">
        <f t="shared" si="21"/>
        <v>-374962.91000000015</v>
      </c>
    </row>
    <row r="77" spans="1:4" x14ac:dyDescent="0.25">
      <c r="A77" t="s">
        <v>38</v>
      </c>
      <c r="B77">
        <f t="shared" si="19"/>
        <v>-12230.810000000056</v>
      </c>
      <c r="C77">
        <f t="shared" si="20"/>
        <v>-45485.580000000075</v>
      </c>
      <c r="D77">
        <f t="shared" si="21"/>
        <v>-72.879999999888241</v>
      </c>
    </row>
    <row r="78" spans="1:4" x14ac:dyDescent="0.25">
      <c r="A78" t="s">
        <v>39</v>
      </c>
      <c r="B78">
        <f t="shared" si="19"/>
        <v>-4950.4699999999721</v>
      </c>
      <c r="C78">
        <f t="shared" si="20"/>
        <v>-8005.7900000010268</v>
      </c>
      <c r="D78">
        <f t="shared" si="21"/>
        <v>-1724.9000000000233</v>
      </c>
    </row>
    <row r="79" spans="1:4" x14ac:dyDescent="0.25">
      <c r="A79" t="s">
        <v>55</v>
      </c>
      <c r="B79">
        <f t="shared" si="19"/>
        <v>-184239.79000001028</v>
      </c>
      <c r="C79">
        <f t="shared" si="20"/>
        <v>-133456.33000001032</v>
      </c>
      <c r="D79">
        <f t="shared" si="21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INDEX($B$1:$C$52, MATCH(B87, $A$1:$A$52, 0), 1)</f>
        <v>14860800</v>
      </c>
      <c r="C84" s="6">
        <f>INDEX($B$1:$C$52, MATCH(B87, $A$1:$A$52, 0), 2)</f>
        <v>14439480.050000001</v>
      </c>
    </row>
    <row r="85" spans="1:7" x14ac:dyDescent="0.25">
      <c r="A85" t="s">
        <v>74</v>
      </c>
      <c r="B85" s="6">
        <f>INDEX($G$1:$H$52, MATCH(B87, $A$1:$A$52, 0), 1)</f>
        <v>15309700</v>
      </c>
      <c r="C85" s="6">
        <f>INDEX($G$1:$H$52, MATCH(B87, $A$1:$A$52, 0), 2)</f>
        <v>14645233.51</v>
      </c>
    </row>
    <row r="86" spans="1:7" x14ac:dyDescent="0.25">
      <c r="A86" t="s">
        <v>75</v>
      </c>
      <c r="B86" s="6">
        <f>INDEX($L$1:$M$52, MATCH(B87, $A$1:$A$52, 0), 1)</f>
        <v>15311800</v>
      </c>
      <c r="C86" s="6">
        <f>INDEX($L$1:$M$52, MATCH(B87, $A$1:$A$52, 0), 2)</f>
        <v>14346057.039999999</v>
      </c>
    </row>
    <row r="87" spans="1:7" x14ac:dyDescent="0.25">
      <c r="B87" t="s">
        <v>31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ref="B91">_xlfn.XLOOKUP(SMALL(IF($D$2:$D$52&lt;&gt;0, ABS($D$2:$D$52)), 1), IF($D$2:$D$52&lt;&gt;0, ABS($D$2:$D$52)), $A$2:$A$52)</f>
        <v>Register of Deeds</v>
      </c>
      <c r="C91">
        <f>_xlfn.XLOOKUP(B91, $A$2:$A$52, $E$2:$E$52)</f>
        <v>-3.0010420686993711E-3</v>
      </c>
      <c r="D91" t="str" cm="1">
        <f t="array" ref="D91">_xlfn.XLOOKUP(SMALL(IF($D$2:$D$52&lt;&gt;0, ABS($D$2:$D$52)), 2), IF($D$2:$D$52&lt;&gt;0, ABS($D$2:$D$52)), $A$2:$A$52)</f>
        <v>Fire</v>
      </c>
      <c r="E91">
        <f>_xlfn.XLOOKUP(D91, $A$2:$A$52, $E$2:$E$52)</f>
        <v>-1.2379538203300809E-5</v>
      </c>
      <c r="F91" t="str" cm="1">
        <f t="array" ref="F91">_xlfn.XLOOKUP(SMALL(IF($D$2:$D$52&lt;&gt;0, ABS($D$2:$D$52)), 3), IF($D$2:$D$52&lt;&gt;0, ABS($D$2:$D$52)), $A$2:$A$52)</f>
        <v>Soil and Water Conservation</v>
      </c>
      <c r="G91">
        <f>_xlfn.XLOOKUP(F91, $A$2:$A$52, $E$2:$E$52)</f>
        <v>-1.8444360086767971E-2</v>
      </c>
    </row>
    <row r="92" spans="1:7" x14ac:dyDescent="0.25">
      <c r="A92" t="s">
        <v>74</v>
      </c>
      <c r="B92" t="str" cm="1">
        <f t="array" ref="B92">_xlfn.XLOOKUP(SMALL(IF($I$2:$I$52&lt;&gt;0, ABS($I$2:$I$52)), 1), IF($I$2:$I$52&lt;&gt;0, ABS($I$2:$I$52)), $A$2:$A$52)</f>
        <v>Beer Board</v>
      </c>
      <c r="C92">
        <f t="shared" ref="C92:C93" si="22">_xlfn.XLOOKUP(B92, $A$2:$A$52, $E$2:$E$52)</f>
        <v>-5.7149963352064452E-2</v>
      </c>
      <c r="D92" t="str" cm="1">
        <f t="array" ref="D92">_xlfn.XLOOKUP(SMALL(IF($I$2:$I$52&lt;&gt;0, ABS($I$2:$I$52)), 2), IF($I$2:$I$52&lt;&gt;0, ABS($I$2:$I$52)), $A$2:$A$52)</f>
        <v>District Attorney</v>
      </c>
      <c r="E92">
        <f t="shared" ref="E92:E93" si="23">_xlfn.XLOOKUP(D92, $A$2:$A$52, $E$2:$E$52)</f>
        <v>-1.1850188616360429E-2</v>
      </c>
      <c r="F92" t="str" cm="1">
        <f t="array" ref="F92">_xlfn.XLOOKUP(SMALL(IF($I$2:$I$52&lt;&gt;0, ABS($I$2:$I$52)), 3), IF($I$2:$I$52&lt;&gt;0, ABS($I$2:$I$52)), $A$2:$A$52)</f>
        <v>Criminal Justice Planning</v>
      </c>
      <c r="G92">
        <f t="shared" ref="G92:G93" si="24">_xlfn.XLOOKUP(F92, $A$2:$A$52, $E$2:$E$52)</f>
        <v>-1.3637949218750009E-2</v>
      </c>
    </row>
    <row r="93" spans="1:7" x14ac:dyDescent="0.25">
      <c r="A93" t="s">
        <v>75</v>
      </c>
      <c r="B93" t="str" cm="1">
        <f t="array" ref="B93">_xlfn.XLOOKUP(SMALL(IF($N$2:$N$52&lt;&gt;0, ABS($N$2:$N$52)), 1), IF($N$2:$N$52&lt;&gt;0, ABS($N$2:$N$52)), $A$2:$A$52)</f>
        <v>Justice Integration Services</v>
      </c>
      <c r="C93">
        <f t="shared" si="22"/>
        <v>-1.4800253727847622E-2</v>
      </c>
      <c r="D93" t="str" cm="1">
        <f t="array" ref="D93">_xlfn.XLOOKUP(SMALL(IF($N$2:$N$52&lt;&gt;0, ABS($N$2:$N$52)), 2), IF($N$2:$N$52&lt;&gt;0, ABS($N$2:$N$52)), $A$2:$A$52)</f>
        <v>Police</v>
      </c>
      <c r="E93">
        <f t="shared" si="23"/>
        <v>-2.2070943135841053E-4</v>
      </c>
      <c r="F93" t="str" cm="1">
        <f t="array" ref="F93">_xlfn.XLOOKUP(SMALL(IF($N$2:$N$52&lt;&gt;0, ABS($N$2:$N$52)), 3), IF($N$2:$N$52&lt;&gt;0, ABS($N$2:$N$52)), $A$2:$A$52)</f>
        <v>Public Library</v>
      </c>
      <c r="G93">
        <f t="shared" si="24"/>
        <v>-9.7760750186150751E-3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 cm="1">
        <f t="array" ref="B98">INDEX($A$2:$A$52, MATCH(SMALL(IF($D$2:$D$52&lt;&gt;0, ABS($D$2:$D$52)), 1), IF($D$2:$D$52&lt;&gt;0, ABS($D$2:$D$52)), 0))</f>
        <v>Register of Deeds</v>
      </c>
      <c r="C98" s="11">
        <f>INDEX($E$2:$E$52, MATCH(B98, $A$2:$A$52, 0))</f>
        <v>-3.0010420686993711E-3</v>
      </c>
      <c r="D98" t="str" cm="1">
        <f t="array" ref="D98">INDEX($A$2:$A$52, MATCH(SMALL(IF($D$2:$D$52&lt;&gt;0, ABS($D$2:$D$52)), 2), IF($D$2:$D$52&lt;&gt;0, ABS($D$2:$D$52)), 0))</f>
        <v>Fire</v>
      </c>
      <c r="E98" s="12">
        <f>INDEX($E$2:$E$52, MATCH(D98, $A$2:$A$52, 0))</f>
        <v>-1.2379538203300809E-5</v>
      </c>
      <c r="F98" t="str" cm="1">
        <f t="array" ref="F98">INDEX($A$2:$A$52, MATCH(SMALL(IF($D$2:$D$52&lt;&gt;0, ABS($D$2:$D$52)), 3), IF($D$2:$D$52&lt;&gt;0, ABS($D$2:$D$52)), 0))</f>
        <v>Soil and Water Conservation</v>
      </c>
      <c r="G98" s="11">
        <f>INDEX($E$2:$E$52, MATCH(F98, $A$2:$A$52, 0))</f>
        <v>-1.8444360086767971E-2</v>
      </c>
      <c r="I98" s="4"/>
    </row>
    <row r="99" spans="1:9" x14ac:dyDescent="0.25">
      <c r="A99" t="s">
        <v>74</v>
      </c>
      <c r="B99" t="str" cm="1">
        <f t="array" ref="B99">INDEX($A$2:$A$52, MATCH(SMALL(IF($I$2:$I$52&lt;&gt;0, ABS($I$2:$I$52)), 1), IF($I$2:$I$52&lt;&gt;0, ABS($I$2:$I$52)), 0))</f>
        <v>Beer Board</v>
      </c>
      <c r="C99" s="11">
        <f>INDEX($J$2:$J$52, MATCH(B99, $A$2:$A$52, 0))</f>
        <v>-1.7301283547257551E-3</v>
      </c>
      <c r="D99" t="str" cm="1">
        <f t="array" ref="D99">INDEX($A$2:$A$52, MATCH(SMALL(IF($I$2:$I$52&lt;&gt;0, ABS($I$2:$I$52)), 2), IF($I$2:$I$52&lt;&gt;0, ABS($I$2:$I$52)), 0))</f>
        <v>District Attorney</v>
      </c>
      <c r="E99" s="12">
        <f>INDEX($J$2:$J$52, MATCH(D99, $A$2:$A$52, 0))</f>
        <v>-2.769017341040361E-4</v>
      </c>
      <c r="F99" t="str" cm="1">
        <f t="array" ref="F99">INDEX($A$2:$A$52, MATCH(SMALL(IF($I$2:$I$52&lt;&gt;0, ABS($I$2:$I$52)), 3), IF($I$2:$I$52&lt;&gt;0, ABS($I$2:$I$52)), 0))</f>
        <v>Criminal Justice Planning</v>
      </c>
      <c r="G99" s="11">
        <f>INDEX($J$2:$J$52, MATCH(F99, $A$2:$A$52, 0))</f>
        <v>-1.1492968897266765E-2</v>
      </c>
      <c r="I99" s="4"/>
    </row>
    <row r="100" spans="1:9" x14ac:dyDescent="0.25">
      <c r="A100" t="s">
        <v>75</v>
      </c>
      <c r="B100" t="str" cm="1">
        <f t="array" ref="B100">INDEX($A$2:$A$52, MATCH(SMALL(IF($N$2:$N$52&lt;&gt;0, ABS($N$2:$N$52)), 1), IF($N$2:$N$52&lt;&gt;0, ABS($N$2:$N$52)), 0))</f>
        <v>Justice Integration Services</v>
      </c>
      <c r="C100" s="11">
        <f>INDEX($O$2:$O$52, MATCH(B100, $A$2:$A$52, 0))</f>
        <v>-1.2225336516860273E-5</v>
      </c>
      <c r="D100" t="str" cm="1">
        <f t="array" ref="D100">INDEX($A$2:$A$52, MATCH(SMALL(IF($N$2:$N$52&lt;&gt;0, ABS($N$2:$N$52)), 2), IF($N$2:$N$52&lt;&gt;0, ABS($N$2:$N$52)), 0))</f>
        <v>Police</v>
      </c>
      <c r="E100" s="12">
        <f>INDEX($O$2:$O$52, MATCH(D100, $A$2:$A$52, 0))</f>
        <v>-1.8129115815929696E-7</v>
      </c>
      <c r="F100" t="str" cm="1">
        <f t="array" ref="F100">INDEX($A$2:$A$52, MATCH(SMALL(IF($N$2:$N$52&lt;&gt;0, ABS($N$2:$N$52)), 3), IF($N$2:$N$52&lt;&gt;0, ABS($N$2:$N$52)), 0))</f>
        <v>Public Library</v>
      </c>
      <c r="G100" s="11">
        <f>INDEX($O$2:$O$52, MATCH(F100, $A$2:$A$52, 0))</f>
        <v>-1.8780648419868168E-6</v>
      </c>
      <c r="I100" s="4"/>
    </row>
  </sheetData>
  <dataValidations disablePrompts="1" count="3">
    <dataValidation allowBlank="1" showInputMessage="1" showErrorMessage="1" sqref="B83" xr:uid="{1248789C-8354-428B-8B98-C97B02054C67}"/>
    <dataValidation type="list" allowBlank="1" showInputMessage="1" showErrorMessage="1" sqref="B87" xr:uid="{8FD59168-DBA6-4B68-A4C7-3F08B77EA969}">
      <formula1>$A$1:$A$52</formula1>
    </dataValidation>
    <dataValidation type="list" allowBlank="1" showInputMessage="1" showErrorMessage="1" sqref="B87" xr:uid="{2AD69E73-434A-4C8E-81A1-C486ADC07835}">
      <formula1>$A$1:$A$51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Stephanie Rivero</cp:lastModifiedBy>
  <cp:revision/>
  <dcterms:created xsi:type="dcterms:W3CDTF">2020-02-26T17:00:38Z</dcterms:created>
  <dcterms:modified xsi:type="dcterms:W3CDTF">2023-05-24T23:08:22Z</dcterms:modified>
  <cp:category/>
  <cp:contentStatus/>
</cp:coreProperties>
</file>