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DA9\Excel\lookups_exercise-ajgrande615\"/>
    </mc:Choice>
  </mc:AlternateContent>
  <xr:revisionPtr revIDLastSave="0" documentId="13_ncr:1_{CB412F05-CBDE-4FE0-AEDD-419C9EB0D7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" i="1" l="1" a="1"/>
  <c r="C91" i="1" s="1"/>
  <c r="B91" i="1" a="1"/>
  <c r="B91" i="1" s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0" i="1" a="1"/>
  <c r="D70" i="1" s="1"/>
  <c r="C70" i="1" a="1"/>
  <c r="C70" i="1" s="1"/>
  <c r="B70" i="1" a="1"/>
  <c r="B70" i="1" s="1"/>
  <c r="D69" i="1" a="1"/>
  <c r="D69" i="1" s="1"/>
  <c r="C69" i="1" a="1"/>
  <c r="C69" i="1" s="1"/>
  <c r="B69" i="1" a="1"/>
  <c r="B69" i="1" s="1"/>
  <c r="D68" i="1" a="1"/>
  <c r="D68" i="1" s="1"/>
  <c r="C68" i="1" a="1"/>
  <c r="C68" i="1" s="1"/>
  <c r="B68" i="1" a="1"/>
  <c r="B68" i="1" s="1"/>
  <c r="D67" i="1" a="1"/>
  <c r="D67" i="1" s="1"/>
  <c r="C67" i="1" a="1"/>
  <c r="C67" i="1" s="1"/>
  <c r="B67" i="1" a="1"/>
  <c r="B67" i="1" s="1"/>
  <c r="D66" i="1" a="1"/>
  <c r="D66" i="1" s="1"/>
  <c r="C66" i="1" a="1"/>
  <c r="C66" i="1" s="1"/>
  <c r="B66" i="1" a="1"/>
  <c r="B66" i="1" s="1"/>
  <c r="D65" i="1" a="1"/>
  <c r="D65" i="1" s="1"/>
  <c r="C65" i="1" a="1"/>
  <c r="C65" i="1" s="1"/>
  <c r="B65" i="1" a="1"/>
  <c r="B65" i="1" s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C86" i="1"/>
  <c r="B86" i="1"/>
  <c r="C85" i="1"/>
  <c r="B85" i="1"/>
  <c r="C84" i="1"/>
  <c r="B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2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K7" i="1" s="1"/>
  <c r="J17" i="1"/>
  <c r="K4" i="1" s="1"/>
  <c r="J18" i="1"/>
  <c r="K6" i="1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3" i="1" l="1"/>
  <c r="K5" i="1"/>
  <c r="K2" i="1"/>
  <c r="K9" i="1"/>
  <c r="K8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<sst xmlns="http://schemas.openxmlformats.org/spreadsheetml/2006/main" count="150" uniqueCount="90">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</sst>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Budget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4280900</c:v>
                </c:pt>
                <c:pt idx="1">
                  <c:v>4700400</c:v>
                </c:pt>
                <c:pt idx="2">
                  <c:v>4677800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2-4411-A9B5-8B50BE3ACB02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4066595.33</c:v>
                </c:pt>
                <c:pt idx="1">
                  <c:v>4205555.5999999996</c:v>
                </c:pt>
                <c:pt idx="2">
                  <c:v>4371713.1399999997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2-4411-A9B5-8B50BE3AC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198352"/>
        <c:axId val="1645759344"/>
      </c:barChart>
      <c:catAx>
        <c:axId val="164819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59344"/>
        <c:crosses val="autoZero"/>
        <c:auto val="1"/>
        <c:lblAlgn val="ctr"/>
        <c:lblOffset val="100"/>
        <c:noMultiLvlLbl val="0"/>
      </c:catAx>
      <c:valAx>
        <c:axId val="16457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19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73</xdr:row>
      <xdr:rowOff>119062</xdr:rowOff>
    </xdr:from>
    <xdr:to>
      <xdr:col>7</xdr:col>
      <xdr:colOff>1495425</xdr:colOff>
      <xdr:row>88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E0813-1DA5-913B-5C3A-19A2ED721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8" workbookViewId="0">
      <selection activeCell="B93" sqref="B93"/>
    </sheetView>
  </sheetViews>
  <sheetFormatPr defaultRowHeight="15" x14ac:dyDescent="0.25"/>
  <cols>
    <col min="1" max="1" width="32.28515625" bestFit="1" customWidth="1"/>
    <col min="2" max="2" width="29.7109375" bestFit="1" customWidth="1"/>
    <col min="3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"0")</f>
        <v>-4.3170750765267295E-2</v>
      </c>
      <c r="F2">
        <f>_xlfn.RANK.EQ(E2,E:E,0)</f>
        <v>35</v>
      </c>
      <c r="G2">
        <v>382685200</v>
      </c>
      <c r="H2">
        <v>346340810.81999999</v>
      </c>
      <c r="I2">
        <f>H2-G2</f>
        <v>-36344389.180000007</v>
      </c>
      <c r="J2" s="5">
        <f>IFERROR(I2/G2, "0")</f>
        <v>-9.4972027086493035E-2</v>
      </c>
      <c r="K2">
        <f>_xlfn.RANK.EQ(J2,J:J,0)</f>
        <v>39</v>
      </c>
      <c r="L2">
        <v>376548600</v>
      </c>
      <c r="M2">
        <v>355279492.22999901</v>
      </c>
      <c r="N2">
        <f>M2-L2</f>
        <v>-21269107.770000994</v>
      </c>
      <c r="O2" s="5">
        <f>IFERROR(N2/L2, "0")</f>
        <v>-5.6484362894991494E-2</v>
      </c>
      <c r="P2">
        <f>_xlfn.RANK.EQ(O2,O:O,0)</f>
        <v>35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" si="0">C3-B3</f>
        <v>-7585.4099999999744</v>
      </c>
      <c r="E3" s="5">
        <f t="shared" ref="E3:E52" si="1">IFERROR(D3/B3, "0")</f>
        <v>-2.3069981751824741E-2</v>
      </c>
      <c r="F3">
        <f t="shared" ref="F3:F52" si="2">_xlfn.RANK.EQ(E3,E:E,0)</f>
        <v>27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"0")</f>
        <v>-6.6804928315415249E-2</v>
      </c>
      <c r="K3">
        <f t="shared" ref="K3:K52" si="5">_xlfn.RANK.EQ(J3,J:J,0)</f>
        <v>35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"0")</f>
        <v>-1.3540749922529313E-3</v>
      </c>
      <c r="P3">
        <f t="shared" ref="P3:P52" si="8">_xlfn.RANK.EQ(O3,O:O,0)</f>
        <v>12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ref="D4" si="9">C4-B4</f>
        <v>-15442.440000010189</v>
      </c>
      <c r="E4" s="5">
        <f t="shared" si="1"/>
        <v>-4.9327413275443007E-3</v>
      </c>
      <c r="F4">
        <f t="shared" si="2"/>
        <v>7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ref="D5" si="10">C5-B5</f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44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27</v>
      </c>
    </row>
    <row r="6" spans="1:16" x14ac:dyDescent="0.25">
      <c r="A6" t="s">
        <v>20</v>
      </c>
      <c r="B6">
        <v>409300</v>
      </c>
      <c r="C6">
        <v>385908.52</v>
      </c>
      <c r="D6">
        <f t="shared" ref="D6" si="11">C6-B6</f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10</v>
      </c>
    </row>
    <row r="7" spans="1:16" x14ac:dyDescent="0.25">
      <c r="A7" t="s">
        <v>21</v>
      </c>
      <c r="B7">
        <v>3329000</v>
      </c>
      <c r="C7">
        <v>2946071.21</v>
      </c>
      <c r="D7">
        <f t="shared" ref="D7" si="12">C7-B7</f>
        <v>-382928.79000000004</v>
      </c>
      <c r="E7" s="5">
        <f t="shared" si="1"/>
        <v>-0.11502817362571344</v>
      </c>
      <c r="F7">
        <f t="shared" si="2"/>
        <v>47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41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45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ref="D8" si="13">C8-B8</f>
        <v>-236476.69000000996</v>
      </c>
      <c r="E8" s="5">
        <f t="shared" si="1"/>
        <v>-0.15235918433091292</v>
      </c>
      <c r="F8">
        <f t="shared" si="2"/>
        <v>48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45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47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ref="D9" si="14">C9-B9</f>
        <v>-396574.72000000067</v>
      </c>
      <c r="E9" s="5">
        <f t="shared" si="1"/>
        <v>-4.2417130511048909E-2</v>
      </c>
      <c r="F9">
        <f t="shared" si="2"/>
        <v>33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42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40</v>
      </c>
    </row>
    <row r="10" spans="1:16" x14ac:dyDescent="0.25">
      <c r="A10" t="s">
        <v>24</v>
      </c>
      <c r="B10">
        <v>443300</v>
      </c>
      <c r="C10">
        <v>407090.37</v>
      </c>
      <c r="D10">
        <f t="shared" ref="D10" si="15">C10-B10</f>
        <v>-36209.630000000005</v>
      </c>
      <c r="E10" s="5">
        <f t="shared" si="1"/>
        <v>-8.1681998646514792E-2</v>
      </c>
      <c r="F10">
        <f t="shared" si="2"/>
        <v>43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32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20</v>
      </c>
    </row>
    <row r="11" spans="1:16" x14ac:dyDescent="0.25">
      <c r="A11" t="s">
        <v>25</v>
      </c>
      <c r="B11">
        <v>0</v>
      </c>
      <c r="C11">
        <v>0</v>
      </c>
      <c r="D11">
        <f t="shared" ref="D11" si="16">C11-B11</f>
        <v>0</v>
      </c>
      <c r="E11" s="5" t="str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 t="str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48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ref="D12" si="17">C12-B12</f>
        <v>-214304.66999999993</v>
      </c>
      <c r="E12" s="5">
        <f t="shared" si="1"/>
        <v>-5.0060657805601608E-2</v>
      </c>
      <c r="F12">
        <f t="shared" si="2"/>
        <v>36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43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39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ref="D13" si="18">C13-B13</f>
        <v>-75511.669999999925</v>
      </c>
      <c r="E13" s="5">
        <f t="shared" si="1"/>
        <v>-1.2912833886247806E-2</v>
      </c>
      <c r="F13">
        <f t="shared" si="2"/>
        <v>16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31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22</v>
      </c>
    </row>
    <row r="14" spans="1:16" x14ac:dyDescent="0.25">
      <c r="A14" t="s">
        <v>28</v>
      </c>
      <c r="B14">
        <v>512000</v>
      </c>
      <c r="C14">
        <v>505017.37</v>
      </c>
      <c r="D14">
        <f t="shared" ref="D14" si="19">C14-B14</f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9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30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ref="D15" si="20">C15-B15</f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21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ref="D16" si="21">C16-B16</f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6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ref="D17" si="22">C17-B17</f>
        <v>-421319.94999999925</v>
      </c>
      <c r="E17" s="5">
        <f t="shared" si="1"/>
        <v>-2.8351094826658003E-2</v>
      </c>
      <c r="F17">
        <f t="shared" si="2"/>
        <v>28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24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38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ref="D18" si="23">C18-B18</f>
        <v>-149396.10000000987</v>
      </c>
      <c r="E18" s="5">
        <f t="shared" si="1"/>
        <v>-5.4037002206391245E-2</v>
      </c>
      <c r="F18">
        <f t="shared" si="2"/>
        <v>37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34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46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ref="D19" si="24">C19-B19</f>
        <v>-376336.80000001006</v>
      </c>
      <c r="E19" s="5">
        <f t="shared" si="1"/>
        <v>-4.258504294298146E-2</v>
      </c>
      <c r="F19">
        <f t="shared" si="2"/>
        <v>34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37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37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ref="D20" si="25">C20-B20</f>
        <v>-1539.8400010019541</v>
      </c>
      <c r="E20" s="5">
        <f t="shared" si="1"/>
        <v>-1.2379538203300809E-5</v>
      </c>
      <c r="F20">
        <f t="shared" si="2"/>
        <v>3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3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ref="D21" si="26">C21-B21</f>
        <v>-1923512.4500000998</v>
      </c>
      <c r="E21" s="5">
        <f t="shared" si="1"/>
        <v>-7.9052463618023094E-2</v>
      </c>
      <c r="F21">
        <f t="shared" si="2"/>
        <v>40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38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28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ref="D22" si="27">C22-B22</f>
        <v>-153660.12000009976</v>
      </c>
      <c r="E22" s="5">
        <f t="shared" si="1"/>
        <v>-1.3285502334437123E-2</v>
      </c>
      <c r="F22">
        <f t="shared" si="2"/>
        <v>17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11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7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ref="D23" si="28">C23-B23</f>
        <v>-825956.59000010043</v>
      </c>
      <c r="E23" s="5">
        <f t="shared" si="1"/>
        <v>-3.9590110100806722E-2</v>
      </c>
      <c r="F23">
        <f t="shared" si="2"/>
        <v>31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23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23</v>
      </c>
    </row>
    <row r="24" spans="1:16" x14ac:dyDescent="0.25">
      <c r="A24" t="s">
        <v>38</v>
      </c>
      <c r="B24">
        <v>917200</v>
      </c>
      <c r="C24">
        <v>904969.19</v>
      </c>
      <c r="D24">
        <f t="shared" ref="D24" si="29">C24-B24</f>
        <v>-12230.810000000056</v>
      </c>
      <c r="E24" s="5">
        <f t="shared" si="1"/>
        <v>-1.3334943305713101E-2</v>
      </c>
      <c r="F24">
        <f t="shared" si="2"/>
        <v>18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21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8</v>
      </c>
    </row>
    <row r="25" spans="1:16" x14ac:dyDescent="0.25">
      <c r="A25" t="s">
        <v>39</v>
      </c>
      <c r="B25">
        <v>484100</v>
      </c>
      <c r="C25">
        <v>479149.53</v>
      </c>
      <c r="D25">
        <f t="shared" ref="D25" si="30">C25-B25</f>
        <v>-4950.4699999999721</v>
      </c>
      <c r="E25" s="5">
        <f t="shared" si="1"/>
        <v>-1.0226130964676661E-2</v>
      </c>
      <c r="F25">
        <f t="shared" si="2"/>
        <v>11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12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14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ref="D26" si="31">C26-B26</f>
        <v>-447839.91999999993</v>
      </c>
      <c r="E26" s="5">
        <f t="shared" si="1"/>
        <v>-8.5306091660634673E-2</v>
      </c>
      <c r="F26">
        <f t="shared" si="2"/>
        <v>44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33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36</v>
      </c>
    </row>
    <row r="27" spans="1:16" x14ac:dyDescent="0.25">
      <c r="A27" t="s">
        <v>41</v>
      </c>
      <c r="B27">
        <v>0</v>
      </c>
      <c r="C27">
        <v>0</v>
      </c>
      <c r="D27">
        <f t="shared" ref="D27" si="32">C27-B27</f>
        <v>0</v>
      </c>
      <c r="E27" s="5" t="str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 t="str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 t="str">
        <f t="shared" si="7"/>
        <v>0</v>
      </c>
      <c r="P27">
        <f t="shared" si="8"/>
        <v>1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ref="D28" si="33">C28-B28</f>
        <v>-132457.97999999998</v>
      </c>
      <c r="E28" s="5">
        <f t="shared" si="1"/>
        <v>-9.5782760864849215E-2</v>
      </c>
      <c r="F28">
        <f t="shared" si="2"/>
        <v>46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47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42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ref="D29" si="34">C29-B29</f>
        <v>-37915.290000000037</v>
      </c>
      <c r="E29" s="5">
        <f t="shared" si="1"/>
        <v>-1.4800253727847622E-2</v>
      </c>
      <c r="F29">
        <f t="shared" si="2"/>
        <v>21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22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5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ref="D30" si="35">C30-B30</f>
        <v>-101705.90000000037</v>
      </c>
      <c r="E30" s="5">
        <f t="shared" si="1"/>
        <v>-8.3831374359143746E-3</v>
      </c>
      <c r="F30">
        <f t="shared" si="2"/>
        <v>9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7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13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ref="D31" si="36">C31-B31</f>
        <v>-24772.310000000056</v>
      </c>
      <c r="E31" s="5">
        <f t="shared" si="1"/>
        <v>-1.4030533529678329E-2</v>
      </c>
      <c r="F31">
        <f t="shared" si="2"/>
        <v>20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17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29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ref="D32" si="37">C32-B32</f>
        <v>-73762.280000009574</v>
      </c>
      <c r="E32" s="5">
        <f t="shared" si="1"/>
        <v>-1.2294942827617691E-2</v>
      </c>
      <c r="F32">
        <f t="shared" si="2"/>
        <v>13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14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26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ref="D33" si="38">C33-B33</f>
        <v>-7418835.2699990273</v>
      </c>
      <c r="E33" s="5">
        <f t="shared" si="1"/>
        <v>-7.9969930789269058E-3</v>
      </c>
      <c r="F33">
        <f t="shared" si="2"/>
        <v>8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6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15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ref="D34" si="39">C34-B34</f>
        <v>-79341.779999999795</v>
      </c>
      <c r="E34" s="5">
        <f t="shared" si="1"/>
        <v>-1.8939149738619768E-2</v>
      </c>
      <c r="F34">
        <f t="shared" si="2"/>
        <v>23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28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25</v>
      </c>
    </row>
    <row r="35" spans="1:16" x14ac:dyDescent="0.25">
      <c r="A35" t="s">
        <v>49</v>
      </c>
      <c r="B35">
        <v>0</v>
      </c>
      <c r="C35">
        <v>0</v>
      </c>
      <c r="D35">
        <f t="shared" ref="D35" si="40">C35-B35</f>
        <v>0</v>
      </c>
      <c r="E35" s="5" t="str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 t="str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 t="str">
        <f t="shared" si="7"/>
        <v>0</v>
      </c>
      <c r="P35">
        <f t="shared" si="8"/>
        <v>1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ref="D36" si="41">C36-B36</f>
        <v>-62776.72000000102</v>
      </c>
      <c r="E36" s="5">
        <f t="shared" si="1"/>
        <v>-7.8647857679780775E-2</v>
      </c>
      <c r="F36">
        <f t="shared" si="2"/>
        <v>39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48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44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ref="D37" si="42">C37-B37</f>
        <v>-82352.260000010021</v>
      </c>
      <c r="E37" s="5">
        <f t="shared" si="1"/>
        <v>-3.9444515758219188E-2</v>
      </c>
      <c r="F37">
        <f t="shared" si="2"/>
        <v>30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29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41</v>
      </c>
    </row>
    <row r="38" spans="1:16" x14ac:dyDescent="0.25">
      <c r="A38" t="s">
        <v>52</v>
      </c>
      <c r="B38">
        <v>855300</v>
      </c>
      <c r="C38">
        <v>838669.82</v>
      </c>
      <c r="D38">
        <f t="shared" ref="D38" si="43">C38-B38</f>
        <v>-16630.180000000051</v>
      </c>
      <c r="E38" s="5">
        <f t="shared" si="1"/>
        <v>-1.9443680579913542E-2</v>
      </c>
      <c r="F38">
        <f t="shared" si="2"/>
        <v>24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30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9</v>
      </c>
    </row>
    <row r="39" spans="1:16" x14ac:dyDescent="0.25">
      <c r="A39" t="s">
        <v>53</v>
      </c>
      <c r="B39">
        <v>883900</v>
      </c>
      <c r="C39">
        <v>813108.87</v>
      </c>
      <c r="D39">
        <f t="shared" ref="D39" si="44">C39-B39</f>
        <v>-70791.13</v>
      </c>
      <c r="E39" s="5">
        <f t="shared" si="1"/>
        <v>-8.008952370177623E-2</v>
      </c>
      <c r="F39">
        <f t="shared" si="2"/>
        <v>41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46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32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ref="D40" si="45">C40-B40</f>
        <v>-816758.14000009745</v>
      </c>
      <c r="E40" s="5">
        <f t="shared" si="1"/>
        <v>-2.1279773539092578E-2</v>
      </c>
      <c r="F40">
        <f t="shared" si="2"/>
        <v>26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27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18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ref="D41" si="46">C41-B41</f>
        <v>-184239.79000001028</v>
      </c>
      <c r="E41" s="5">
        <f t="shared" si="1"/>
        <v>-4.0110550149132493E-2</v>
      </c>
      <c r="F41">
        <f t="shared" si="2"/>
        <v>32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19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ref="D42" si="47">C42-B42</f>
        <v>-41624.320001006126</v>
      </c>
      <c r="E42" s="5">
        <f t="shared" si="1"/>
        <v>-2.2070943135841053E-4</v>
      </c>
      <c r="F42">
        <f t="shared" si="2"/>
        <v>5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10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2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ref="D43" si="48">C43-B43</f>
        <v>-166754.16999999993</v>
      </c>
      <c r="E43" s="5">
        <f t="shared" si="1"/>
        <v>-2.0497353541313264E-2</v>
      </c>
      <c r="F43">
        <f t="shared" si="2"/>
        <v>25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26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31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ref="D44" si="49">C44-B44</f>
        <v>-294095.62000000104</v>
      </c>
      <c r="E44" s="5">
        <f t="shared" si="1"/>
        <v>-9.7760750186150751E-3</v>
      </c>
      <c r="F44">
        <f t="shared" si="2"/>
        <v>10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8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ref="D45" si="50">C45-B45</f>
        <v>-712015.95000009984</v>
      </c>
      <c r="E45" s="5">
        <f t="shared" si="1"/>
        <v>-1.287514194887851E-2</v>
      </c>
      <c r="F45">
        <f t="shared" si="2"/>
        <v>15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19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17</v>
      </c>
    </row>
    <row r="46" spans="1:16" x14ac:dyDescent="0.25">
      <c r="A46" t="s">
        <v>60</v>
      </c>
      <c r="B46">
        <v>259100</v>
      </c>
      <c r="C46">
        <v>258322.43</v>
      </c>
      <c r="D46">
        <f t="shared" ref="D46" si="51">C46-B46</f>
        <v>-777.57000000000698</v>
      </c>
      <c r="E46" s="5">
        <f t="shared" si="1"/>
        <v>-3.0010420686993711E-3</v>
      </c>
      <c r="F46">
        <f t="shared" si="2"/>
        <v>6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16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33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ref="D47" si="52">C47-B47</f>
        <v>-12273.280000001192</v>
      </c>
      <c r="E47" s="5">
        <f t="shared" si="1"/>
        <v>-1.7435939690898361E-4</v>
      </c>
      <c r="F47">
        <f t="shared" si="2"/>
        <v>4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11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ref="D48" si="53">C48-B48</f>
        <v>-209747.43000000995</v>
      </c>
      <c r="E48" s="5">
        <f t="shared" si="1"/>
        <v>-3.1133192323107857E-2</v>
      </c>
      <c r="F48">
        <f t="shared" si="2"/>
        <v>29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20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34</v>
      </c>
    </row>
    <row r="49" spans="1:16" x14ac:dyDescent="0.25">
      <c r="A49" t="s">
        <v>63</v>
      </c>
      <c r="B49">
        <v>92200</v>
      </c>
      <c r="C49">
        <v>90499.43</v>
      </c>
      <c r="D49">
        <f t="shared" ref="D49" si="54">C49-B49</f>
        <v>-1700.570000000007</v>
      </c>
      <c r="E49" s="5">
        <f t="shared" si="1"/>
        <v>-1.8444360086767971E-2</v>
      </c>
      <c r="F49">
        <f t="shared" si="2"/>
        <v>22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36</v>
      </c>
      <c r="L49">
        <v>0</v>
      </c>
      <c r="M49">
        <v>0</v>
      </c>
      <c r="N49">
        <f t="shared" si="6"/>
        <v>0</v>
      </c>
      <c r="O49" s="5" t="str">
        <f t="shared" si="7"/>
        <v>0</v>
      </c>
      <c r="P49">
        <f t="shared" si="8"/>
        <v>1</v>
      </c>
    </row>
    <row r="50" spans="1:16" x14ac:dyDescent="0.25">
      <c r="A50" t="s">
        <v>64</v>
      </c>
      <c r="B50">
        <v>832600</v>
      </c>
      <c r="C50">
        <v>832600</v>
      </c>
      <c r="D50">
        <f t="shared" ref="D50" si="55">C50-B50</f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ref="D51" si="56">C51-B51</f>
        <v>-110074.66000000946</v>
      </c>
      <c r="E51" s="5">
        <f t="shared" si="1"/>
        <v>-1.2785255822058129E-2</v>
      </c>
      <c r="F51">
        <f t="shared" si="2"/>
        <v>14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18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16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ref="D52" si="57">C52-B52</f>
        <v>-196315.20000000019</v>
      </c>
      <c r="E52" s="5">
        <f t="shared" si="1"/>
        <v>-8.009596083231342E-2</v>
      </c>
      <c r="F52">
        <f t="shared" si="2"/>
        <v>42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40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43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VLOOKUP($A56,$A$2:$P$52,MATCH(B$55,$1:$1))</f>
        <v>-36209.630000000005</v>
      </c>
      <c r="C56">
        <f t="shared" ref="C56:D61" si="58">VLOOKUP($A56,$A$2:$P$52,MATCH(C$55,$1:$1))</f>
        <v>-27292.159999999974</v>
      </c>
      <c r="D56">
        <f t="shared" si="58"/>
        <v>-9181.0800000000163</v>
      </c>
    </row>
    <row r="57" spans="1:16" x14ac:dyDescent="0.25">
      <c r="A57" t="s">
        <v>25</v>
      </c>
      <c r="B57">
        <f t="shared" ref="B57:B61" si="59">VLOOKUP($A57,$A$2:$P$52,MATCH(B$55,$1:$1))</f>
        <v>0</v>
      </c>
      <c r="C57">
        <f t="shared" si="58"/>
        <v>0</v>
      </c>
      <c r="D57">
        <f t="shared" si="58"/>
        <v>-311228.08999999997</v>
      </c>
    </row>
    <row r="58" spans="1:16" x14ac:dyDescent="0.25">
      <c r="A58" t="s">
        <v>32</v>
      </c>
      <c r="B58">
        <f t="shared" si="59"/>
        <v>-149396.10000000987</v>
      </c>
      <c r="C58">
        <f t="shared" si="58"/>
        <v>-189254.06000000006</v>
      </c>
      <c r="D58">
        <f t="shared" si="58"/>
        <v>-374962.91000000015</v>
      </c>
    </row>
    <row r="59" spans="1:16" x14ac:dyDescent="0.25">
      <c r="A59" t="s">
        <v>38</v>
      </c>
      <c r="B59">
        <f t="shared" si="59"/>
        <v>-12230.810000000056</v>
      </c>
      <c r="C59">
        <f t="shared" si="58"/>
        <v>-45485.580000000075</v>
      </c>
      <c r="D59">
        <f t="shared" si="58"/>
        <v>-72.879999999888241</v>
      </c>
    </row>
    <row r="60" spans="1:16" x14ac:dyDescent="0.25">
      <c r="A60" t="s">
        <v>39</v>
      </c>
      <c r="B60">
        <f t="shared" si="59"/>
        <v>-4950.4699999999721</v>
      </c>
      <c r="C60">
        <f t="shared" si="58"/>
        <v>-8005.7900000010268</v>
      </c>
      <c r="D60">
        <f t="shared" si="58"/>
        <v>-1724.9000000000233</v>
      </c>
    </row>
    <row r="61" spans="1:16" x14ac:dyDescent="0.25">
      <c r="A61" t="s">
        <v>55</v>
      </c>
      <c r="B61">
        <f t="shared" si="59"/>
        <v>-184239.79000001028</v>
      </c>
      <c r="C61">
        <f t="shared" si="58"/>
        <v>-133456.33000001032</v>
      </c>
      <c r="D61">
        <f t="shared" si="58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_xlfn.XLOOKUP($A65,$A$1:$A$52,INDEX($A$1:$P$52,,MATCH(B$64,$1:$1,0)))</f>
        <v>-36209.630000000005</v>
      </c>
      <c r="C65" cm="1">
        <f t="array" ref="C65">_xlfn.XLOOKUP($A65,$A$1:$A$52,INDEX($A$1:$P$52,,MATCH(C$64,$1:$1,0)))</f>
        <v>-27292.159999999974</v>
      </c>
      <c r="D65" cm="1">
        <f t="array" ref="D65">_xlfn.XLOOKUP($A65,$A$1:$A$52,INDEX($A$1:$P$52,,MATCH(D$64,$1:$1,0)))</f>
        <v>-9181.0800000000163</v>
      </c>
    </row>
    <row r="66" spans="1:4" x14ac:dyDescent="0.25">
      <c r="A66" t="s">
        <v>25</v>
      </c>
      <c r="B66" cm="1">
        <f t="array" ref="B66">_xlfn.XLOOKUP($A66,$A$1:$A$52,INDEX($A$1:$P$52,,MATCH(B$64,$1:$1,0)))</f>
        <v>0</v>
      </c>
      <c r="C66" cm="1">
        <f t="array" ref="C66">_xlfn.XLOOKUP($A66,$A$1:$A$52,INDEX($A$1:$P$52,,MATCH(C$64,$1:$1,0)))</f>
        <v>0</v>
      </c>
      <c r="D66" cm="1">
        <f t="array" ref="D66">_xlfn.XLOOKUP($A66,$A$1:$A$52,INDEX($A$1:$P$52,,MATCH(D$64,$1:$1,0)))</f>
        <v>-311228.08999999997</v>
      </c>
    </row>
    <row r="67" spans="1:4" x14ac:dyDescent="0.25">
      <c r="A67" t="s">
        <v>32</v>
      </c>
      <c r="B67" cm="1">
        <f t="array" ref="B67">_xlfn.XLOOKUP($A67,$A$1:$A$52,INDEX($A$1:$P$52,,MATCH(B$64,$1:$1,0)))</f>
        <v>-149396.10000000987</v>
      </c>
      <c r="C67" cm="1">
        <f t="array" ref="C67">_xlfn.XLOOKUP($A67,$A$1:$A$52,INDEX($A$1:$P$52,,MATCH(C$64,$1:$1,0)))</f>
        <v>-189254.06000000006</v>
      </c>
      <c r="D67" cm="1">
        <f t="array" ref="D67">_xlfn.XLOOKUP($A67,$A$1:$A$52,INDEX($A$1:$P$52,,MATCH(D$64,$1:$1,0)))</f>
        <v>-374962.91000000015</v>
      </c>
    </row>
    <row r="68" spans="1:4" x14ac:dyDescent="0.25">
      <c r="A68" t="s">
        <v>38</v>
      </c>
      <c r="B68" cm="1">
        <f t="array" ref="B68">_xlfn.XLOOKUP($A68,$A$1:$A$52,INDEX($A$1:$P$52,,MATCH(B$64,$1:$1,0)))</f>
        <v>-12230.810000000056</v>
      </c>
      <c r="C68" cm="1">
        <f t="array" ref="C68">_xlfn.XLOOKUP($A68,$A$1:$A$52,INDEX($A$1:$P$52,,MATCH(C$64,$1:$1,0)))</f>
        <v>-45485.580000000075</v>
      </c>
      <c r="D68" cm="1">
        <f t="array" ref="D68">_xlfn.XLOOKUP($A68,$A$1:$A$52,INDEX($A$1:$P$52,,MATCH(D$64,$1:$1,0)))</f>
        <v>-72.879999999888241</v>
      </c>
    </row>
    <row r="69" spans="1:4" x14ac:dyDescent="0.25">
      <c r="A69" t="s">
        <v>39</v>
      </c>
      <c r="B69" cm="1">
        <f t="array" ref="B69">_xlfn.XLOOKUP($A69,$A$1:$A$52,INDEX($A$1:$P$52,,MATCH(B$64,$1:$1,0)))</f>
        <v>-4950.4699999999721</v>
      </c>
      <c r="C69" cm="1">
        <f t="array" ref="C69">_xlfn.XLOOKUP($A69,$A$1:$A$52,INDEX($A$1:$P$52,,MATCH(C$64,$1:$1,0)))</f>
        <v>-8005.7900000010268</v>
      </c>
      <c r="D69" cm="1">
        <f t="array" ref="D69">_xlfn.XLOOKUP($A69,$A$1:$A$52,INDEX($A$1:$P$52,,MATCH(D$64,$1:$1,0)))</f>
        <v>-1724.9000000000233</v>
      </c>
    </row>
    <row r="70" spans="1:4" x14ac:dyDescent="0.25">
      <c r="A70" t="s">
        <v>55</v>
      </c>
      <c r="B70" cm="1">
        <f t="array" ref="B70">_xlfn.XLOOKUP($A70,$A$1:$A$52,INDEX($A$1:$P$52,,MATCH(B$64,$1:$1,0)))</f>
        <v>-184239.79000001028</v>
      </c>
      <c r="C70" cm="1">
        <f t="array" ref="C70">_xlfn.XLOOKUP($A70,$A$1:$A$52,INDEX($A$1:$P$52,,MATCH(C$64,$1:$1,0)))</f>
        <v>-133456.33000001032</v>
      </c>
      <c r="D70" cm="1">
        <f t="array" ref="D70">_xlfn.XLOOKUP($A70,$A$1:$A$52,INDEX($A$1:$P$52,,MATCH(D$64,$1:$1,0)))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INDEX($A$2:$P$52,MATCH($A74,$A$2:$A$52,0),MATCH(B$73,$1:$1,0))</f>
        <v>-36209.630000000005</v>
      </c>
      <c r="C74">
        <f t="shared" ref="C74:D79" si="60">INDEX($A$2:$P$52,MATCH($A74,$A$2:$A$52,0),MATCH(C$73,$1:$1,0))</f>
        <v>-27292.159999999974</v>
      </c>
      <c r="D74">
        <f t="shared" si="60"/>
        <v>-9181.0800000000163</v>
      </c>
    </row>
    <row r="75" spans="1:4" x14ac:dyDescent="0.25">
      <c r="A75" t="s">
        <v>25</v>
      </c>
      <c r="B75">
        <f t="shared" ref="B75:B79" si="61">INDEX($A$2:$P$52,MATCH($A75,$A$2:$A$52,0),MATCH(B$73,$1:$1,0))</f>
        <v>0</v>
      </c>
      <c r="C75">
        <f t="shared" si="60"/>
        <v>0</v>
      </c>
      <c r="D75">
        <f t="shared" si="60"/>
        <v>-311228.08999999997</v>
      </c>
    </row>
    <row r="76" spans="1:4" x14ac:dyDescent="0.25">
      <c r="A76" t="s">
        <v>32</v>
      </c>
      <c r="B76">
        <f t="shared" si="61"/>
        <v>-149396.10000000987</v>
      </c>
      <c r="C76">
        <f t="shared" si="60"/>
        <v>-189254.06000000006</v>
      </c>
      <c r="D76">
        <f t="shared" si="60"/>
        <v>-374962.91000000015</v>
      </c>
    </row>
    <row r="77" spans="1:4" x14ac:dyDescent="0.25">
      <c r="A77" t="s">
        <v>38</v>
      </c>
      <c r="B77">
        <f t="shared" si="61"/>
        <v>-12230.810000000056</v>
      </c>
      <c r="C77">
        <f t="shared" si="60"/>
        <v>-45485.580000000075</v>
      </c>
      <c r="D77">
        <f t="shared" si="60"/>
        <v>-72.879999999888241</v>
      </c>
    </row>
    <row r="78" spans="1:4" x14ac:dyDescent="0.25">
      <c r="A78" t="s">
        <v>39</v>
      </c>
      <c r="B78">
        <f t="shared" si="61"/>
        <v>-4950.4699999999721</v>
      </c>
      <c r="C78">
        <f t="shared" si="60"/>
        <v>-8005.7900000010268</v>
      </c>
      <c r="D78">
        <f t="shared" si="60"/>
        <v>-1724.9000000000233</v>
      </c>
    </row>
    <row r="79" spans="1:4" x14ac:dyDescent="0.25">
      <c r="A79" t="s">
        <v>55</v>
      </c>
      <c r="B79">
        <f t="shared" si="61"/>
        <v>-184239.79000001028</v>
      </c>
      <c r="C79">
        <f t="shared" si="60"/>
        <v>-133456.33000001032</v>
      </c>
      <c r="D79">
        <f t="shared" si="60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INDEX(B2:B52,MATCH($B$87,$A$2:$A$52,0))</f>
        <v>4280900</v>
      </c>
      <c r="C84" s="6">
        <f>INDEX(C2:C52,MATCH($B$87,$A$2:$A$52,0))</f>
        <v>4066595.33</v>
      </c>
    </row>
    <row r="85" spans="1:7" x14ac:dyDescent="0.25">
      <c r="A85" t="s">
        <v>74</v>
      </c>
      <c r="B85" s="6">
        <f>INDEX(G2:G52,MATCH($B$87,$A$2:$A$52,0))</f>
        <v>4700400</v>
      </c>
      <c r="C85" s="6">
        <f>INDEX(H2:H52,MATCH($B$87,$A$2:$A$52,0))</f>
        <v>4205555.5999999996</v>
      </c>
    </row>
    <row r="86" spans="1:7" x14ac:dyDescent="0.25">
      <c r="A86" t="s">
        <v>75</v>
      </c>
      <c r="B86" s="6">
        <f>INDEX(L2:L52,MATCH($B$87,$A$2:$A$52,0))</f>
        <v>4677800</v>
      </c>
      <c r="C86" s="6">
        <f>INDEX(M2:M52,MATCH($B$87,$A$2:$A$52,0))</f>
        <v>4371713.1399999997</v>
      </c>
    </row>
    <row r="87" spans="1:7" x14ac:dyDescent="0.25">
      <c r="B87" t="s">
        <v>26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ref="B91">_xlfn.XLOOKUP(B$89,INDEX($A$1:$P$52,,MATCH(_xlfn.CONCAT($A91,"_rank"),$A$1:$P$1,0)),$A$1:$A$52,FALSE)</f>
        <v>Debt Service</v>
      </c>
      <c r="C91" s="5" cm="1">
        <f t="array" ref="C91">_xlfn.XLOOKUP(B91,$A$1:$A$52,INDEX($A$1:$P$52,,MATCH(_xlfn.CONCAT($A91,"_diff_pct"),$A$1:$P$1,0)),FALSE)</f>
        <v>3.1837408866824991E-3</v>
      </c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A.J. Grande</cp:lastModifiedBy>
  <cp:revision/>
  <dcterms:created xsi:type="dcterms:W3CDTF">2020-02-26T17:00:38Z</dcterms:created>
  <dcterms:modified xsi:type="dcterms:W3CDTF">2023-05-24T02:19:16Z</dcterms:modified>
  <cp:category/>
  <cp:contentStatus/>
</cp:coreProperties>
</file>