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esktop\NSS\NSS_Analytics_Bootcamp_DA_9\Excel Projects\lookups_exercise-edwardbrown750\"/>
    </mc:Choice>
  </mc:AlternateContent>
  <xr:revisionPtr revIDLastSave="0" documentId="13_ncr:1_{FAE906D7-2C61-42FE-B9D0-2DF58B396C8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4" i="1" l="1"/>
  <c r="I74" i="1"/>
  <c r="H75" i="1"/>
  <c r="I75" i="1"/>
  <c r="H76" i="1"/>
  <c r="I76" i="1"/>
  <c r="H77" i="1"/>
  <c r="I77" i="1"/>
  <c r="H78" i="1"/>
  <c r="I78" i="1"/>
  <c r="H79" i="1"/>
  <c r="I79" i="1"/>
  <c r="G75" i="1"/>
  <c r="G76" i="1"/>
  <c r="G77" i="1"/>
  <c r="G78" i="1"/>
  <c r="G79" i="1"/>
  <c r="G74" i="1"/>
  <c r="G65" i="1" a="1"/>
  <c r="G65" i="1" s="1"/>
  <c r="I61" i="1"/>
  <c r="I60" i="1"/>
  <c r="I59" i="1"/>
  <c r="I58" i="1"/>
  <c r="I57" i="1"/>
  <c r="I56" i="1"/>
  <c r="H61" i="1"/>
  <c r="H60" i="1"/>
  <c r="H59" i="1"/>
  <c r="H58" i="1"/>
  <c r="H57" i="1"/>
  <c r="H56" i="1"/>
  <c r="G61" i="1"/>
  <c r="G60" i="1"/>
  <c r="G59" i="1"/>
  <c r="G58" i="1"/>
  <c r="G57" i="1"/>
  <c r="C57" i="1"/>
  <c r="C58" i="1"/>
  <c r="C59" i="1"/>
  <c r="C60" i="1"/>
  <c r="C61" i="1"/>
  <c r="C56" i="1"/>
  <c r="B57" i="1"/>
  <c r="B58" i="1"/>
  <c r="B59" i="1"/>
  <c r="B60" i="1"/>
  <c r="B61" i="1"/>
  <c r="B56" i="1"/>
  <c r="F4" i="1"/>
  <c r="F99" i="1"/>
  <c r="G99" i="1" s="1"/>
  <c r="F100" i="1"/>
  <c r="G100" i="1" s="1"/>
  <c r="F98" i="1"/>
  <c r="G98" i="1" s="1"/>
  <c r="D99" i="1"/>
  <c r="E99" i="1" s="1"/>
  <c r="D100" i="1"/>
  <c r="E100" i="1" s="1"/>
  <c r="D98" i="1"/>
  <c r="E98" i="1" s="1"/>
  <c r="C99" i="1"/>
  <c r="C100" i="1"/>
  <c r="B99" i="1"/>
  <c r="B100" i="1"/>
  <c r="B98" i="1"/>
  <c r="C98" i="1" s="1"/>
  <c r="G56" i="1"/>
  <c r="B91" i="1" a="1"/>
  <c r="B91" i="1" s="1"/>
  <c r="C91" i="1" s="1" a="1"/>
  <c r="C91" i="1" s="1"/>
  <c r="F92" i="1" a="1"/>
  <c r="F92" i="1" s="1"/>
  <c r="G92" i="1" s="1" a="1"/>
  <c r="G92" i="1" s="1"/>
  <c r="F93" i="1" a="1"/>
  <c r="F93" i="1" s="1"/>
  <c r="G93" i="1" s="1" a="1"/>
  <c r="G93" i="1" s="1"/>
  <c r="F91" i="1" a="1"/>
  <c r="F91" i="1" s="1"/>
  <c r="G91" i="1" s="1" a="1"/>
  <c r="G91" i="1" s="1"/>
  <c r="D92" i="1" a="1"/>
  <c r="D92" i="1" s="1"/>
  <c r="E92" i="1" s="1" a="1"/>
  <c r="E92" i="1" s="1"/>
  <c r="D93" i="1" a="1"/>
  <c r="D93" i="1" s="1"/>
  <c r="E93" i="1" s="1" a="1"/>
  <c r="E93" i="1" s="1"/>
  <c r="D91" i="1" a="1"/>
  <c r="D91" i="1" s="1"/>
  <c r="E91" i="1" s="1" a="1"/>
  <c r="E91" i="1" s="1"/>
  <c r="B92" i="1" a="1"/>
  <c r="B92" i="1" s="1"/>
  <c r="C92" i="1" s="1" a="1"/>
  <c r="C92" i="1" s="1"/>
  <c r="B93" i="1" a="1"/>
  <c r="B93" i="1" s="1"/>
  <c r="C93" i="1" s="1" a="1"/>
  <c r="C93" i="1" s="1"/>
  <c r="G66" i="1" a="1"/>
  <c r="G66" i="1" s="1"/>
  <c r="H66" i="1" a="1"/>
  <c r="H66" i="1" s="1"/>
  <c r="I66" i="1" a="1"/>
  <c r="I66" i="1" s="1"/>
  <c r="G67" i="1" a="1"/>
  <c r="G67" i="1"/>
  <c r="H67" i="1" a="1"/>
  <c r="H67" i="1" s="1"/>
  <c r="I67" i="1" a="1"/>
  <c r="I67" i="1" s="1"/>
  <c r="G68" i="1" a="1"/>
  <c r="G68" i="1" s="1"/>
  <c r="H68" i="1" a="1"/>
  <c r="H68" i="1"/>
  <c r="I68" i="1" a="1"/>
  <c r="I68" i="1" s="1"/>
  <c r="G69" i="1" a="1"/>
  <c r="G69" i="1" s="1"/>
  <c r="H69" i="1" a="1"/>
  <c r="H69" i="1" s="1"/>
  <c r="I69" i="1" a="1"/>
  <c r="I69" i="1"/>
  <c r="G70" i="1" a="1"/>
  <c r="G70" i="1" s="1"/>
  <c r="H70" i="1" a="1"/>
  <c r="H70" i="1" s="1"/>
  <c r="I70" i="1" a="1"/>
  <c r="I70" i="1" s="1"/>
  <c r="H65" i="1" a="1"/>
  <c r="H65" i="1" s="1"/>
  <c r="I65" i="1" a="1"/>
  <c r="I65" i="1" s="1"/>
  <c r="C86" i="1"/>
  <c r="B86" i="1"/>
  <c r="C85" i="1"/>
  <c r="B85" i="1"/>
  <c r="B84" i="1"/>
  <c r="C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D57" i="1"/>
  <c r="D58" i="1"/>
  <c r="D59" i="1"/>
  <c r="D60" i="1"/>
  <c r="D61" i="1"/>
  <c r="D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F15" i="1" l="1"/>
  <c r="F29" i="1"/>
  <c r="F28" i="1"/>
  <c r="F49" i="1"/>
  <c r="F13" i="1"/>
  <c r="F38" i="1"/>
  <c r="F22" i="1"/>
  <c r="F37" i="1"/>
  <c r="F30" i="1"/>
  <c r="F14" i="1"/>
  <c r="F36" i="1"/>
  <c r="F52" i="1"/>
  <c r="F17" i="1"/>
  <c r="F5" i="1"/>
  <c r="F45" i="1"/>
  <c r="F40" i="1"/>
  <c r="F11" i="1"/>
  <c r="F8" i="1"/>
  <c r="F42" i="1"/>
  <c r="F48" i="1"/>
  <c r="F23" i="1"/>
  <c r="F46" i="1"/>
  <c r="F32" i="1"/>
  <c r="F44" i="1"/>
  <c r="F19" i="1"/>
  <c r="F33" i="1"/>
  <c r="F43" i="1"/>
  <c r="F47" i="1"/>
  <c r="F26" i="1"/>
  <c r="F9" i="1"/>
  <c r="F51" i="1"/>
  <c r="F16" i="1"/>
  <c r="F25" i="1"/>
  <c r="F20" i="1"/>
  <c r="F27" i="1"/>
  <c r="F39" i="1"/>
  <c r="F24" i="1"/>
  <c r="F35" i="1"/>
  <c r="F3" i="1"/>
  <c r="F7" i="1"/>
  <c r="F2" i="1"/>
  <c r="F18" i="1"/>
  <c r="F41" i="1"/>
  <c r="F6" i="1"/>
  <c r="F34" i="1"/>
  <c r="F31" i="1"/>
  <c r="F50" i="1"/>
  <c r="F21" i="1"/>
  <c r="F10" i="1"/>
  <c r="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<sst xmlns="http://schemas.openxmlformats.org/spreadsheetml/2006/main" count="183" uniqueCount="93">
  <si>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</si>
  <si>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</si>
  <si>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</si>
  <si>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</si>
  <si>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</si>
  <si>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</si>
  <si>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</si>
  <si>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</si>
  <si>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</si>
  <si>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</si>
  <si>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</si>
  <si>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</si>
  <si>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</si>
  <si>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</si>
  <si>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</si>
  <si>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</si>
  <si>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</si>
  <si>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</si>
  <si>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</si>
  <si>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</si>
  <si>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</si>
  <si>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</si>
  <si>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</si>
  <si>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</si>
  <si>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</si>
  <si>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</si>
  <si>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</si>
  <si>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</si>
  <si>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</si>
  <si>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</si>
  <si>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</si>
  <si>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</si>
  <si>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</si>
  <si>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</si>
  <si>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</si>
  <si>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</si>
  <si>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</si>
  <si>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</si>
  <si>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</si>
  <si>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</si>
  <si>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</si>
  <si>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</si>
  <si>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</si>
  <si>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</si>
  <si>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</si>
  <si>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</si>
  <si>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</si>
  <si>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</si>
  <si>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</si>
  <si>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</si>
  <si>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</si>
  <si>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</si>
  <si>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</si>
  <si>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</si>
  <si>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</si>
  <si>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</si>
  <si>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</si>
  <si>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</si>
  <si>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</si>
  <si>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</si>
  <si>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</si>
  <si>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</si>
  <si>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</si>
  <si>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</si>
  <si>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</si>
  <si>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</si>
  <si>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</si>
  <si>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</si>
  <si>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</si>
  <si>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</si>
  <si>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</si>
  <si>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</si>
  <si>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</si>
  <si>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</si>
  <si>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</si>
  <si>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</si>
  <si>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</si>
  <si>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</si>
  <si>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</si>
  <si>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</si>
  <si>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</si>
  <si>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</si>
  <si>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</si>
  <si>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</si>
  <si>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</si>
  <si>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</si>
  <si>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</si>
  <si>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</si>
  <si>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</si>
  <si>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</si>
  <si>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3 (Bonus)</t>
  </si>
  <si>
    <t>Question 4 (Bonus)</t>
  </si>
  <si>
    <t>Question 5 (Bonus)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</si>
</sst>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</a:t>
            </a:r>
            <a:r>
              <a:rPr lang="en-US" baseline="0"/>
              <a:t> Budget Comparisson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038264332035906E-2"/>
          <c:y val="0.30076443569553807"/>
          <c:w val="0.79297803701823888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8609500</c:v>
                </c:pt>
                <c:pt idx="1">
                  <c:v>8925500</c:v>
                </c:pt>
                <c:pt idx="2">
                  <c:v>8833900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3-401B-B990-68CC79CF0ECE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8499425.3399999905</c:v>
                </c:pt>
                <c:pt idx="1">
                  <c:v>8599059.6199999992</c:v>
                </c:pt>
                <c:pt idx="2">
                  <c:v>8735843.3100000005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73-401B-B990-68CC79CF0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9158416"/>
        <c:axId val="549160528"/>
      </c:barChart>
      <c:catAx>
        <c:axId val="549158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60528"/>
        <c:crosses val="autoZero"/>
        <c:auto val="1"/>
        <c:lblAlgn val="ctr"/>
        <c:lblOffset val="100"/>
        <c:noMultiLvlLbl val="0"/>
      </c:catAx>
      <c:valAx>
        <c:axId val="54916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5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95251</xdr:colOff>
      <xdr:row>72</xdr:row>
      <xdr:rowOff>161925</xdr:rowOff>
    </xdr:from>
    <xdr:to>
      <xdr:col>6</xdr:col>
      <xdr:colOff>157163</xdr:colOff>
      <xdr:row>88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15EFD1-31C0-F724-7A7A-BBF7237813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0" workbookViewId="0">
      <selection activeCell="B94" sqref="B94"/>
    </sheetView>
  </sheetViews>
  <sheetFormatPr defaultRowHeight="14.25" x14ac:dyDescent="0.45"/>
  <cols>
    <col min="1" max="1" width="32.265625" bestFit="1" customWidth="1"/>
    <col min="2" max="4" width="26.265625" bestFit="1" customWidth="1"/>
    <col min="5" max="5" width="15.86328125" customWidth="1"/>
    <col min="6" max="6" width="28.265625" bestFit="1" customWidth="1"/>
    <col min="7" max="7" width="15.59765625" customWidth="1"/>
    <col min="8" max="8" width="26.265625" bestFit="1" customWidth="1"/>
    <col min="9" max="12" width="15.86328125" customWidth="1"/>
    <col min="13" max="13" width="15.3984375" customWidth="1"/>
    <col min="14" max="15" width="17.86328125" customWidth="1"/>
    <col min="16" max="17" width="13.2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356640100</v>
      </c>
      <c r="C2">
        <v>341243679.13</v>
      </c>
      <c r="D2">
        <f>C2 - B2</f>
        <v>-15396420.870000005</v>
      </c>
      <c r="E2" s="5">
        <f>IF(D2=0, 0, D2/B2)</f>
        <v>-4.3170750765267295E-2</v>
      </c>
      <c r="F2">
        <f>_xlfn.RANK.EQ(E2, $E$2:$E$52, 1)</f>
        <v>14</v>
      </c>
      <c r="G2">
        <v>382685200</v>
      </c>
      <c r="H2">
        <v>346340810.81999999</v>
      </c>
      <c r="I2">
        <f>H2-G2</f>
        <v>-36344389.180000007</v>
      </c>
      <c r="J2" s="5">
        <f>IF(I2=0, 0, I2/G2)</f>
        <v>-9.4972027086493035E-2</v>
      </c>
      <c r="K2">
        <f>_xlfn.RANK.EQ(J2, $J$2:$J$52, 1)</f>
        <v>10</v>
      </c>
      <c r="L2">
        <v>376548600</v>
      </c>
      <c r="M2">
        <v>355279492.22999901</v>
      </c>
      <c r="N2">
        <f>M2-L2</f>
        <v>-21269107.770000994</v>
      </c>
      <c r="O2" s="5">
        <f>IF(N2=0, 0, N2/L2)</f>
        <v>-5.6484362894991494E-2</v>
      </c>
      <c r="P2">
        <f>_xlfn.RANK.EQ(O2, $O$2:$O$52, 1)</f>
        <v>14</v>
      </c>
    </row>
    <row r="3" spans="1:16" x14ac:dyDescent="0.45">
      <c r="A3" t="s">
        <v>17</v>
      </c>
      <c r="B3">
        <v>328800</v>
      </c>
      <c r="C3">
        <v>321214.59000000003</v>
      </c>
      <c r="D3">
        <f t="shared" ref="D3:D52" si="0">C3 - B3</f>
        <v>-7585.4099999999744</v>
      </c>
      <c r="E3" s="5">
        <f t="shared" ref="E3:E52" si="1">IF(D3=0, 0, D3/B3)</f>
        <v>-2.3069981751824741E-2</v>
      </c>
      <c r="F3">
        <f t="shared" ref="F3:F52" si="2">_xlfn.RANK.EQ(E3, $E$2:$E$52, 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IF(I3=0, 0, I3/G3)</f>
        <v>-6.6804928315415249E-2</v>
      </c>
      <c r="K3">
        <f t="shared" ref="K3:K52" si="5">_xlfn.RANK.EQ(J3, $J$2:$J$52, 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IF(N3=0, 0, N3/L3)</f>
        <v>-1.3540749922529313E-3</v>
      </c>
      <c r="P3">
        <f t="shared" ref="P3:P52" si="8">_xlfn.RANK.EQ(O3, $O$2:$O$52, 1)</f>
        <v>37</v>
      </c>
    </row>
    <row r="4" spans="1:16" x14ac:dyDescent="0.4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>_xlfn.RANK.EQ(E4, $E$2:$E$52, 1)</f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4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4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4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4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4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4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4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4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4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4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4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4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4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4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4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4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4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4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4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4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4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4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4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4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4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4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4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4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4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4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4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4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4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4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4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4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4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4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4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4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4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4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4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4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4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4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4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4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45">
      <c r="A54" s="2" t="s">
        <v>67</v>
      </c>
      <c r="F54" s="2" t="s">
        <v>90</v>
      </c>
    </row>
    <row r="55" spans="1:16" x14ac:dyDescent="0.45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</row>
    <row r="56" spans="1:16" x14ac:dyDescent="0.45">
      <c r="A56" t="s">
        <v>24</v>
      </c>
      <c r="B56">
        <f>VLOOKUP(A56,$A$2:$D$52, 4, FALSE)</f>
        <v>-36209.630000000005</v>
      </c>
      <c r="C56">
        <f>VLOOKUP(A56, A$2:$I$52, 9, FALSE)</f>
        <v>-27292.159999999974</v>
      </c>
      <c r="D56">
        <f>VLOOKUP(A56, $A$2:$N$52, 14, FALSE)</f>
        <v>-9181.0800000000163</v>
      </c>
      <c r="F56" t="s">
        <v>24</v>
      </c>
      <c r="G56">
        <f>VLOOKUP($F56,$A$1:$P$52,MATCH(G$55,$A$1:$P$1,0))</f>
        <v>-36209.630000000005</v>
      </c>
      <c r="H56">
        <f>VLOOKUP($F56,$A$1:$P$52,MATCH(H$55,$A$1:$P$1,0))</f>
        <v>-27292.159999999974</v>
      </c>
      <c r="I56">
        <f>VLOOKUP($F56,$A$1:$P$52,MATCH(I$55,$A$1:$P$1,0))</f>
        <v>-9181.0800000000163</v>
      </c>
    </row>
    <row r="57" spans="1:16" x14ac:dyDescent="0.45">
      <c r="A57" t="s">
        <v>25</v>
      </c>
      <c r="B57">
        <f t="shared" ref="B57:B61" si="9">VLOOKUP(A57,$A$2:$D$52, 4, FALSE)</f>
        <v>0</v>
      </c>
      <c r="C57">
        <f>VLOOKUP(A57, A$2:$I$52, 9, FALSE)</f>
        <v>0</v>
      </c>
      <c r="D57">
        <f t="shared" ref="D57:D61" si="10">VLOOKUP(A57, $A$2:$N$52, 14, FALSE)</f>
        <v>-311228.08999999997</v>
      </c>
      <c r="F57" t="s">
        <v>25</v>
      </c>
      <c r="G57">
        <f t="shared" ref="G57:I61" si="11">VLOOKUP($F57,$A$1:$P$52,MATCH(G$55,$A$1:$P$1,0))</f>
        <v>0</v>
      </c>
      <c r="H57">
        <f t="shared" si="11"/>
        <v>0</v>
      </c>
      <c r="I57">
        <f t="shared" si="11"/>
        <v>-311228.08999999997</v>
      </c>
    </row>
    <row r="58" spans="1:16" x14ac:dyDescent="0.45">
      <c r="A58" t="s">
        <v>32</v>
      </c>
      <c r="B58">
        <f t="shared" si="9"/>
        <v>-149396.10000000987</v>
      </c>
      <c r="C58">
        <f>VLOOKUP(A58, A$2:$I$52, 9, FALSE)</f>
        <v>-189254.06000000006</v>
      </c>
      <c r="D58">
        <f t="shared" si="10"/>
        <v>-374962.91000000015</v>
      </c>
      <c r="F58" t="s">
        <v>32</v>
      </c>
      <c r="G58">
        <f t="shared" si="11"/>
        <v>-149396.10000000987</v>
      </c>
      <c r="H58">
        <f t="shared" si="11"/>
        <v>-189254.06000000006</v>
      </c>
      <c r="I58">
        <f t="shared" si="11"/>
        <v>-374962.91000000015</v>
      </c>
    </row>
    <row r="59" spans="1:16" x14ac:dyDescent="0.45">
      <c r="A59" t="s">
        <v>38</v>
      </c>
      <c r="B59">
        <f t="shared" si="9"/>
        <v>-12230.810000000056</v>
      </c>
      <c r="C59">
        <f>VLOOKUP(A59, A$2:$I$52, 9, FALSE)</f>
        <v>-45485.580000000075</v>
      </c>
      <c r="D59">
        <f t="shared" si="10"/>
        <v>-72.879999999888241</v>
      </c>
      <c r="F59" t="s">
        <v>38</v>
      </c>
      <c r="G59">
        <f t="shared" si="11"/>
        <v>-12230.810000000056</v>
      </c>
      <c r="H59">
        <f t="shared" si="11"/>
        <v>-45485.580000000075</v>
      </c>
      <c r="I59">
        <f t="shared" si="11"/>
        <v>-72.879999999888241</v>
      </c>
    </row>
    <row r="60" spans="1:16" x14ac:dyDescent="0.45">
      <c r="A60" t="s">
        <v>39</v>
      </c>
      <c r="B60">
        <f t="shared" si="9"/>
        <v>-4950.4699999999721</v>
      </c>
      <c r="C60">
        <f>VLOOKUP(A60, A$2:$I$52, 9, FALSE)</f>
        <v>-8005.7900000010268</v>
      </c>
      <c r="D60">
        <f t="shared" si="10"/>
        <v>-1724.9000000000233</v>
      </c>
      <c r="F60" t="s">
        <v>39</v>
      </c>
      <c r="G60">
        <f t="shared" si="11"/>
        <v>-4950.4699999999721</v>
      </c>
      <c r="H60">
        <f t="shared" si="11"/>
        <v>-8005.7900000010268</v>
      </c>
      <c r="I60">
        <f t="shared" si="11"/>
        <v>-1724.9000000000233</v>
      </c>
    </row>
    <row r="61" spans="1:16" x14ac:dyDescent="0.45">
      <c r="A61" t="s">
        <v>55</v>
      </c>
      <c r="B61">
        <f t="shared" si="9"/>
        <v>-184239.79000001028</v>
      </c>
      <c r="C61">
        <f>VLOOKUP(A61, A$2:$I$52, 9, FALSE)</f>
        <v>-133456.33000001032</v>
      </c>
      <c r="D61">
        <f t="shared" si="10"/>
        <v>-82077.349999999627</v>
      </c>
      <c r="F61" t="s">
        <v>55</v>
      </c>
      <c r="G61">
        <f t="shared" si="11"/>
        <v>-184239.79000001028</v>
      </c>
      <c r="H61">
        <f t="shared" si="11"/>
        <v>-133456.33000001032</v>
      </c>
      <c r="I61">
        <f t="shared" si="11"/>
        <v>-82077.349999999627</v>
      </c>
    </row>
    <row r="63" spans="1:16" x14ac:dyDescent="0.45">
      <c r="A63" s="7" t="s">
        <v>68</v>
      </c>
      <c r="F63" s="7" t="s">
        <v>91</v>
      </c>
    </row>
    <row r="64" spans="1:16" x14ac:dyDescent="0.45">
      <c r="A64" s="1" t="s">
        <v>0</v>
      </c>
      <c r="B64" s="1" t="s">
        <v>3</v>
      </c>
      <c r="C64" s="1" t="s">
        <v>8</v>
      </c>
      <c r="D64" s="1" t="s">
        <v>13</v>
      </c>
      <c r="F64" s="1" t="s">
        <v>0</v>
      </c>
      <c r="G64" s="1" t="s">
        <v>3</v>
      </c>
      <c r="H64" s="1" t="s">
        <v>8</v>
      </c>
      <c r="I64" s="1" t="s">
        <v>13</v>
      </c>
    </row>
    <row r="65" spans="1:9" x14ac:dyDescent="0.45">
      <c r="A65" t="s">
        <v>24</v>
      </c>
      <c r="B65">
        <f>_xlfn.XLOOKUP(A65,$A$2:$A$52,$D$2:$D$52)</f>
        <v>-36209.630000000005</v>
      </c>
      <c r="C65">
        <f>_xlfn.XLOOKUP(A65,$A$2:$A$52,$I$2:$I$52)</f>
        <v>-27292.159999999974</v>
      </c>
      <c r="D65">
        <f>_xlfn.XLOOKUP(A65,$A$2:$A$52,$N$2:$N$52)</f>
        <v>-9181.0800000000163</v>
      </c>
      <c r="F65" t="s">
        <v>24</v>
      </c>
      <c r="G65" cm="1">
        <f t="array" ref="G65">_xlfn.XLOOKUP($F65,$A$1:$A$52,INDEX($A$1:$P$52,,MATCH(G$64,$A$1:$P$1,0)))</f>
        <v>-36209.630000000005</v>
      </c>
      <c r="H65" cm="1">
        <f t="array" ref="H65">_xlfn.XLOOKUP($F65,$A$1:$A$52,INDEX($A$1:$P$52,,MATCH(H$64,$A$1:$P$1,0)))</f>
        <v>-27292.159999999974</v>
      </c>
      <c r="I65" cm="1">
        <f t="array" ref="I65">_xlfn.XLOOKUP($F65,$A$1:$A$52,INDEX($A$1:$P$52,,MATCH(I$64,$A$1:$P$1,0)))</f>
        <v>-9181.0800000000163</v>
      </c>
    </row>
    <row r="66" spans="1:9" x14ac:dyDescent="0.45">
      <c r="A66" t="s">
        <v>25</v>
      </c>
      <c r="B66">
        <f t="shared" ref="B66:B70" si="12">_xlfn.XLOOKUP(A66,$A$2:$A$52,$D$2:$D$52)</f>
        <v>0</v>
      </c>
      <c r="C66">
        <f t="shared" ref="C66:C70" si="13">_xlfn.XLOOKUP(A66,$A$2:$A$52,$I$2:$I$52)</f>
        <v>0</v>
      </c>
      <c r="D66">
        <f t="shared" ref="D66:D70" si="14">_xlfn.XLOOKUP(A66,$A$2:$A$52,$N$2:$N$52)</f>
        <v>-311228.08999999997</v>
      </c>
      <c r="F66" t="s">
        <v>25</v>
      </c>
      <c r="G66" cm="1">
        <f t="array" ref="G66">_xlfn.XLOOKUP($F66,$A$1:$A$52,INDEX($A$1:$P$52,,MATCH(G$64,$A$1:$P$1,0)))</f>
        <v>0</v>
      </c>
      <c r="H66" cm="1">
        <f t="array" ref="H66">_xlfn.XLOOKUP($F66,$A$1:$A$52,INDEX($A$1:$P$52,,MATCH(H$64,$A$1:$P$1,0)))</f>
        <v>0</v>
      </c>
      <c r="I66" cm="1">
        <f t="array" ref="I66">_xlfn.XLOOKUP($F66,$A$1:$A$52,INDEX($A$1:$P$52,,MATCH(I$64,$A$1:$P$1,0)))</f>
        <v>-311228.08999999997</v>
      </c>
    </row>
    <row r="67" spans="1:9" x14ac:dyDescent="0.45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  <c r="F67" t="s">
        <v>32</v>
      </c>
      <c r="G67" cm="1">
        <f t="array" ref="G67">_xlfn.XLOOKUP($F67,$A$1:$A$52,INDEX($A$1:$P$52,,MATCH(G$64,$A$1:$P$1,0)))</f>
        <v>-149396.10000000987</v>
      </c>
      <c r="H67" cm="1">
        <f t="array" ref="H67">_xlfn.XLOOKUP($F67,$A$1:$A$52,INDEX($A$1:$P$52,,MATCH(H$64,$A$1:$P$1,0)))</f>
        <v>-189254.06000000006</v>
      </c>
      <c r="I67" cm="1">
        <f t="array" ref="I67">_xlfn.XLOOKUP($F67,$A$1:$A$52,INDEX($A$1:$P$52,,MATCH(I$64,$A$1:$P$1,0)))</f>
        <v>-374962.91000000015</v>
      </c>
    </row>
    <row r="68" spans="1:9" x14ac:dyDescent="0.45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  <c r="F68" t="s">
        <v>38</v>
      </c>
      <c r="G68" cm="1">
        <f t="array" ref="G68">_xlfn.XLOOKUP($F68,$A$1:$A$52,INDEX($A$1:$P$52,,MATCH(G$64,$A$1:$P$1,0)))</f>
        <v>-12230.810000000056</v>
      </c>
      <c r="H68" cm="1">
        <f t="array" ref="H68">_xlfn.XLOOKUP($F68,$A$1:$A$52,INDEX($A$1:$P$52,,MATCH(H$64,$A$1:$P$1,0)))</f>
        <v>-45485.580000000075</v>
      </c>
      <c r="I68" cm="1">
        <f t="array" ref="I68">_xlfn.XLOOKUP($F68,$A$1:$A$52,INDEX($A$1:$P$52,,MATCH(I$64,$A$1:$P$1,0)))</f>
        <v>-72.879999999888241</v>
      </c>
    </row>
    <row r="69" spans="1:9" x14ac:dyDescent="0.45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  <c r="F69" t="s">
        <v>39</v>
      </c>
      <c r="G69" cm="1">
        <f t="array" ref="G69">_xlfn.XLOOKUP($F69,$A$1:$A$52,INDEX($A$1:$P$52,,MATCH(G$64,$A$1:$P$1,0)))</f>
        <v>-4950.4699999999721</v>
      </c>
      <c r="H69" cm="1">
        <f t="array" ref="H69">_xlfn.XLOOKUP($F69,$A$1:$A$52,INDEX($A$1:$P$52,,MATCH(H$64,$A$1:$P$1,0)))</f>
        <v>-8005.7900000010268</v>
      </c>
      <c r="I69" cm="1">
        <f t="array" ref="I69">_xlfn.XLOOKUP($F69,$A$1:$A$52,INDEX($A$1:$P$52,,MATCH(I$64,$A$1:$P$1,0)))</f>
        <v>-1724.9000000000233</v>
      </c>
    </row>
    <row r="70" spans="1:9" x14ac:dyDescent="0.45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  <c r="F70" t="s">
        <v>55</v>
      </c>
      <c r="G70" cm="1">
        <f t="array" ref="G70">_xlfn.XLOOKUP($F70,$A$1:$A$52,INDEX($A$1:$P$52,,MATCH(G$64,$A$1:$P$1,0)))</f>
        <v>-184239.79000001028</v>
      </c>
      <c r="H70" cm="1">
        <f t="array" ref="H70">_xlfn.XLOOKUP($F70,$A$1:$A$52,INDEX($A$1:$P$52,,MATCH(H$64,$A$1:$P$1,0)))</f>
        <v>-133456.33000001032</v>
      </c>
      <c r="I70" cm="1">
        <f t="array" ref="I70">_xlfn.XLOOKUP($F70,$A$1:$A$52,INDEX($A$1:$P$52,,MATCH(I$64,$A$1:$P$1,0)))</f>
        <v>-82077.349999999627</v>
      </c>
    </row>
    <row r="72" spans="1:9" x14ac:dyDescent="0.45">
      <c r="A72" s="7" t="s">
        <v>69</v>
      </c>
      <c r="F72" s="7" t="s">
        <v>92</v>
      </c>
    </row>
    <row r="73" spans="1:9" x14ac:dyDescent="0.45">
      <c r="A73" s="1" t="s">
        <v>0</v>
      </c>
      <c r="B73" s="1" t="s">
        <v>3</v>
      </c>
      <c r="C73" s="1" t="s">
        <v>8</v>
      </c>
      <c r="D73" s="1" t="s">
        <v>13</v>
      </c>
      <c r="F73" s="1" t="s">
        <v>0</v>
      </c>
      <c r="G73" s="1" t="s">
        <v>3</v>
      </c>
      <c r="H73" s="1" t="s">
        <v>8</v>
      </c>
      <c r="I73" s="1" t="s">
        <v>13</v>
      </c>
    </row>
    <row r="74" spans="1:9" x14ac:dyDescent="0.45">
      <c r="A74" t="s">
        <v>24</v>
      </c>
      <c r="B74">
        <f>INDEX($D$2:$D$52,MATCH(A74,$A$2:$A$52,0))</f>
        <v>-36209.630000000005</v>
      </c>
      <c r="C74">
        <f>INDEX($I$2:$I$52,MATCH(A74,$A$2:$A$52,0))</f>
        <v>-27292.159999999974</v>
      </c>
      <c r="D74">
        <f>INDEX($N$2:$N$52,MATCH(A74,$A$2:$A$52,0))</f>
        <v>-9181.0800000000163</v>
      </c>
      <c r="F74" t="s">
        <v>24</v>
      </c>
      <c r="G74">
        <f>INDEX($A$1:$P$52,MATCH($F74,$A$1:$A$52,0),MATCH(G$73,$A$1:$P$1,0))</f>
        <v>-36209.630000000005</v>
      </c>
      <c r="H74">
        <f t="shared" ref="H74:I74" si="15">INDEX($A$1:$P$52,MATCH($F74,$A$1:$A$52,0),MATCH(H$73,$A$1:$P$1,0))</f>
        <v>-27292.159999999974</v>
      </c>
      <c r="I74">
        <f t="shared" si="15"/>
        <v>-9181.0800000000163</v>
      </c>
    </row>
    <row r="75" spans="1:9" x14ac:dyDescent="0.45">
      <c r="A75" t="s">
        <v>25</v>
      </c>
      <c r="B75">
        <f t="shared" ref="B75:B79" si="16">INDEX($D$2:$D$52,MATCH(A75,$A$2:$A$52,0))</f>
        <v>0</v>
      </c>
      <c r="C75">
        <f t="shared" ref="C75:C79" si="17">INDEX($I$2:$I$52,MATCH(A75,$A$2:$A$52,0))</f>
        <v>0</v>
      </c>
      <c r="D75">
        <f t="shared" ref="D75:D79" si="18">INDEX($N$2:$N$52,MATCH(A75,$A$2:$A$52,0))</f>
        <v>-311228.08999999997</v>
      </c>
      <c r="F75" t="s">
        <v>25</v>
      </c>
      <c r="G75">
        <f t="shared" ref="G75:I79" si="19">INDEX($A$1:$P$52,MATCH($F75,$A$1:$A$52,0),MATCH(G$73,$A$1:$P$1,0))</f>
        <v>0</v>
      </c>
      <c r="H75">
        <f t="shared" si="19"/>
        <v>0</v>
      </c>
      <c r="I75">
        <f t="shared" si="19"/>
        <v>-311228.08999999997</v>
      </c>
    </row>
    <row r="76" spans="1:9" x14ac:dyDescent="0.45">
      <c r="A76" t="s">
        <v>32</v>
      </c>
      <c r="B76">
        <f t="shared" si="16"/>
        <v>-149396.10000000987</v>
      </c>
      <c r="C76">
        <f t="shared" si="17"/>
        <v>-189254.06000000006</v>
      </c>
      <c r="D76">
        <f t="shared" si="18"/>
        <v>-374962.91000000015</v>
      </c>
      <c r="F76" t="s">
        <v>32</v>
      </c>
      <c r="G76">
        <f t="shared" si="19"/>
        <v>-149396.10000000987</v>
      </c>
      <c r="H76">
        <f t="shared" si="19"/>
        <v>-189254.06000000006</v>
      </c>
      <c r="I76">
        <f t="shared" si="19"/>
        <v>-374962.91000000015</v>
      </c>
    </row>
    <row r="77" spans="1:9" x14ac:dyDescent="0.45">
      <c r="A77" t="s">
        <v>38</v>
      </c>
      <c r="B77">
        <f t="shared" si="16"/>
        <v>-12230.810000000056</v>
      </c>
      <c r="C77">
        <f t="shared" si="17"/>
        <v>-45485.580000000075</v>
      </c>
      <c r="D77">
        <f t="shared" si="18"/>
        <v>-72.879999999888241</v>
      </c>
      <c r="F77" t="s">
        <v>38</v>
      </c>
      <c r="G77">
        <f t="shared" si="19"/>
        <v>-12230.810000000056</v>
      </c>
      <c r="H77">
        <f t="shared" si="19"/>
        <v>-45485.580000000075</v>
      </c>
      <c r="I77">
        <f t="shared" si="19"/>
        <v>-72.879999999888241</v>
      </c>
    </row>
    <row r="78" spans="1:9" x14ac:dyDescent="0.45">
      <c r="A78" t="s">
        <v>39</v>
      </c>
      <c r="B78">
        <f t="shared" si="16"/>
        <v>-4950.4699999999721</v>
      </c>
      <c r="C78">
        <f t="shared" si="17"/>
        <v>-8005.7900000010268</v>
      </c>
      <c r="D78">
        <f t="shared" si="18"/>
        <v>-1724.9000000000233</v>
      </c>
      <c r="F78" t="s">
        <v>39</v>
      </c>
      <c r="G78">
        <f t="shared" si="19"/>
        <v>-4950.4699999999721</v>
      </c>
      <c r="H78">
        <f t="shared" si="19"/>
        <v>-8005.7900000010268</v>
      </c>
      <c r="I78">
        <f t="shared" si="19"/>
        <v>-1724.9000000000233</v>
      </c>
    </row>
    <row r="79" spans="1:9" x14ac:dyDescent="0.45">
      <c r="A79" t="s">
        <v>55</v>
      </c>
      <c r="B79">
        <f t="shared" si="16"/>
        <v>-184239.79000001028</v>
      </c>
      <c r="C79">
        <f t="shared" si="17"/>
        <v>-133456.33000001032</v>
      </c>
      <c r="D79">
        <f t="shared" si="18"/>
        <v>-82077.349999999627</v>
      </c>
      <c r="F79" t="s">
        <v>55</v>
      </c>
      <c r="G79">
        <f t="shared" si="19"/>
        <v>-184239.79000001028</v>
      </c>
      <c r="H79">
        <f t="shared" si="19"/>
        <v>-133456.33000001032</v>
      </c>
      <c r="I79">
        <f t="shared" si="19"/>
        <v>-82077.349999999627</v>
      </c>
    </row>
    <row r="81" spans="1:7" x14ac:dyDescent="0.45">
      <c r="A81" s="7" t="s">
        <v>70</v>
      </c>
    </row>
    <row r="82" spans="1:7" x14ac:dyDescent="0.45">
      <c r="A82" t="s">
        <v>0</v>
      </c>
      <c r="B82" t="s">
        <v>65</v>
      </c>
    </row>
    <row r="83" spans="1:7" x14ac:dyDescent="0.45">
      <c r="B83" s="1" t="s">
        <v>71</v>
      </c>
      <c r="C83" s="1" t="s">
        <v>72</v>
      </c>
    </row>
    <row r="84" spans="1:7" x14ac:dyDescent="0.45">
      <c r="A84" t="s">
        <v>73</v>
      </c>
      <c r="B84" s="6">
        <f>INDEX(B2:B52,MATCH($B$82,$A$2:$A$52,0))</f>
        <v>8609500</v>
      </c>
      <c r="C84" s="6">
        <f>INDEX(C2:C52,MATCH($B$82,$A$2:$A$52,0))</f>
        <v>8499425.3399999905</v>
      </c>
    </row>
    <row r="85" spans="1:7" x14ac:dyDescent="0.45">
      <c r="A85" t="s">
        <v>74</v>
      </c>
      <c r="B85" s="6">
        <f>INDEX(G2:G52,MATCH($B$82,$A$2:$A$52,0))</f>
        <v>8925500</v>
      </c>
      <c r="C85" s="6">
        <f>INDEX(H2:H52,MATCH($B$82,$A$2:$A$52,0))</f>
        <v>8599059.6199999992</v>
      </c>
    </row>
    <row r="86" spans="1:7" x14ac:dyDescent="0.45">
      <c r="A86" t="s">
        <v>75</v>
      </c>
      <c r="B86" s="6">
        <f>INDEX(L2:L52,MATCH($B$82,$A$2:$A$52,0))</f>
        <v>8833900</v>
      </c>
      <c r="C86" s="6">
        <f>INDEX(M2:M52,MATCH($B$82,$A$2:$A$52,0))</f>
        <v>8735843.3100000005</v>
      </c>
    </row>
    <row r="88" spans="1:7" x14ac:dyDescent="0.45">
      <c r="A88" s="7" t="s">
        <v>76</v>
      </c>
    </row>
    <row r="89" spans="1:7" x14ac:dyDescent="0.4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4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45">
      <c r="A91" t="s">
        <v>73</v>
      </c>
      <c r="B91" t="str" cm="1">
        <f t="array" ref="B91">_xlfn.XLOOKUP($B$89, INDEX($A$1:$P$52,,MATCH(_xlfn.CONCAT($A91,"_rank"), $A$1:$P$1,0)), $A$1:$A$52, FALSE)</f>
        <v>Clerk and Master - Chancery</v>
      </c>
      <c r="C91" s="5" cm="1">
        <f t="array" ref="C91">_xlfn.XLOOKUP($B91, $A$2:$A$52, INDEX($A$2:$P$52,,MATCH(_xlfn.CONCAT($A91,"_diff_pct"), $A$1:$P$1,0)), FALSE)</f>
        <v>-0.15235918433091292</v>
      </c>
      <c r="D91" t="str" cm="1">
        <f t="array" ref="D91">_xlfn.XLOOKUP($D$89, INDEX($A$1:$P$52,,MATCH(_xlfn.CONCAT($A91,"_rank"), $A$1:$P$1,0)), $A$1:$A$52, FALSE)</f>
        <v>Circuit Court Clerk</v>
      </c>
      <c r="E91" s="5" cm="1">
        <f t="array" ref="E91">_xlfn.XLOOKUP($D91, $A$2:$A$52, INDEX($A$2:$P$52,,MATCH(_xlfn.CONCAT($A91,"_diff_pct"), $A$1:$P$1,0)), FALSE)</f>
        <v>-0.11502817362571344</v>
      </c>
      <c r="F91" t="str" cm="1">
        <f t="array" ref="F91">_xlfn.XLOOKUP($F$89, INDEX($A$1:$P$52,,MATCH(_xlfn.CONCAT($A91,"_rank"), $A$1:$P$1,0)), $A$1:$A$52, FALSE)</f>
        <v>Internal Audit</v>
      </c>
      <c r="G91" s="5" cm="1">
        <f t="array" ref="G91">_xlfn.XLOOKUP($F91, $A$2:$A$52, INDEX($A$2:$P$52,,MATCH(_xlfn.CONCAT($A91,"_diff_pct"), $A$1:$P$1,0)), FALSE)</f>
        <v>-9.5782760864849215E-2</v>
      </c>
    </row>
    <row r="92" spans="1:7" x14ac:dyDescent="0.45">
      <c r="A92" t="s">
        <v>74</v>
      </c>
      <c r="B92" t="str" cm="1">
        <f t="array" ref="B92">_xlfn.XLOOKUP($B$89, INDEX($A$1:$P$52,,MATCH(_xlfn.CONCAT($A92,"_rank"), $A$1:$P$1,0)), $A$1:$A$52, FALSE)</f>
        <v>Metropolitan Clerk</v>
      </c>
      <c r="C92" s="5" cm="1">
        <f t="array" ref="C92">_xlfn.XLOOKUP($B92, $A$2:$A$52, INDEX($A$2:$P$52,,MATCH(_xlfn.CONCAT($A92,"_diff_pct"), $A$1:$P$1,0)), FALSE)</f>
        <v>-0.17551246244575608</v>
      </c>
      <c r="D92" t="str" cm="1">
        <f t="array" ref="D92">_xlfn.XLOOKUP($D$89, INDEX($A$1:$P$52,,MATCH(_xlfn.CONCAT($A92,"_rank"), $A$1:$P$1,0)), $A$1:$A$52, FALSE)</f>
        <v>Internal Audit</v>
      </c>
      <c r="E92" s="5" cm="1">
        <f t="array" ref="E92">_xlfn.XLOOKUP($D92, $A$2:$A$52, INDEX($A$2:$P$52,,MATCH(_xlfn.CONCAT($A92,"_diff_pct"), $A$1:$P$1,0)), FALSE)</f>
        <v>-0.17103239309050916</v>
      </c>
      <c r="F92" t="str" cm="1">
        <f t="array" ref="F92">_xlfn.XLOOKUP($F$89, INDEX($A$1:$P$52,,MATCH(_xlfn.CONCAT($A92,"_rank"), $A$1:$P$1,0)), $A$1:$A$52, FALSE)</f>
        <v>Office of Family Safety</v>
      </c>
      <c r="G92" s="5" cm="1">
        <f t="array" ref="G92">_xlfn.XLOOKUP($F92, $A$2:$A$52, INDEX($A$2:$P$52,,MATCH(_xlfn.CONCAT($A92,"_diff_pct"), $A$1:$P$1,0)), FALSE)</f>
        <v>-0.13918241656366656</v>
      </c>
    </row>
    <row r="93" spans="1:7" x14ac:dyDescent="0.45">
      <c r="A93" t="s">
        <v>75</v>
      </c>
      <c r="B93" t="str" cm="1">
        <f t="array" ref="B93">_xlfn.XLOOKUP($B$89, INDEX($A$1:$P$52,,MATCH(_xlfn.CONCAT($A93,"_rank"), $A$1:$P$1,0)), $A$1:$A$52, FALSE)</f>
        <v>Community Oversight Board</v>
      </c>
      <c r="C93" s="5" cm="1">
        <f t="array" ref="C93">_xlfn.XLOOKUP($B93, $A$2:$A$52, INDEX($A$2:$P$52,,MATCH(_xlfn.CONCAT($A93,"_diff_pct"), $A$1:$P$1,0)), FALSE)</f>
        <v>-0.82994157333333329</v>
      </c>
      <c r="D93" t="str" cm="1">
        <f t="array" ref="D93">_xlfn.XLOOKUP($D$89, INDEX($A$1:$P$52,,MATCH(_xlfn.CONCAT($A93,"_rank"), $A$1:$P$1,0)), $A$1:$A$52, FALSE)</f>
        <v>Clerk and Master - Chancery</v>
      </c>
      <c r="E93" s="5" cm="1">
        <f t="array" ref="E93">_xlfn.XLOOKUP($D93, $A$2:$A$52, INDEX($A$2:$P$52,,MATCH(_xlfn.CONCAT($A93,"_diff_pct"), $A$1:$P$1,0)), FALSE)</f>
        <v>-0.15295680364719175</v>
      </c>
      <c r="F93" t="str" cm="1">
        <f t="array" ref="F93">_xlfn.XLOOKUP($F$89, INDEX($A$1:$P$52,,MATCH(_xlfn.CONCAT($A93,"_rank"), $A$1:$P$1,0)), $A$1:$A$52, FALSE)</f>
        <v>Election Commission</v>
      </c>
      <c r="G93" s="5" cm="1">
        <f t="array" ref="G93">_xlfn.XLOOKUP($F93, $A$2:$A$52, INDEX($A$2:$P$52,,MATCH(_xlfn.CONCAT($A93,"_diff_pct"), $A$1:$P$1,0)), FALSE)</f>
        <v>-0.12882667147667154</v>
      </c>
    </row>
    <row r="95" spans="1:7" x14ac:dyDescent="0.45">
      <c r="A95" s="7" t="s">
        <v>79</v>
      </c>
    </row>
    <row r="96" spans="1:7" x14ac:dyDescent="0.4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4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45">
      <c r="A98" t="s">
        <v>73</v>
      </c>
      <c r="B98" t="str">
        <f>INDEX($A$1:$A$52,MATCH($B$96,INDEX($A$1:$P$52,,MATCH(_xlfn.CONCAT($A98,"_rank"),$A$1:$P$1,0)),0))</f>
        <v>Clerk and Master - Chancery</v>
      </c>
      <c r="C98" s="4">
        <f>INDEX($A$1:$P$52,MATCH($B98, $A$1:$A$52,0),MATCH(_xlfn.CONCAT($A98,"_diff_pct"),$A$1:$P$1,0))</f>
        <v>-0.15235918433091292</v>
      </c>
      <c r="D98" t="str">
        <f>INDEX($A$1:$A$52,MATCH($D$96,INDEX($A$1:$P$52,,MATCH(_xlfn.CONCAT($A98,"_rank"),$A$1:$P$1,0)),0))</f>
        <v>Circuit Court Clerk</v>
      </c>
      <c r="E98" s="5">
        <f>INDEX($A$1:$P$52,MATCH($D98, $A$1:$A$52,0),MATCH(_xlfn.CONCAT($A98,"_diff_pct"),$A$1:$P$1,0))</f>
        <v>-0.11502817362571344</v>
      </c>
      <c r="F98" t="str">
        <f>INDEX($A$1:$A$52,MATCH($F$96,INDEX($A$1:$P$52,,MATCH(_xlfn.CONCAT($A98,"_rank"),$A$1:$P$1,0)),0))</f>
        <v>Internal Audit</v>
      </c>
      <c r="G98" s="5">
        <f>INDEX($A$1:$P$52,MATCH($F98, $A$1:$A$52,0),MATCH(_xlfn.CONCAT($A98,"_diff_pct"),$A$1:$P$1,0))</f>
        <v>-9.5782760864849215E-2</v>
      </c>
      <c r="I98" s="4"/>
    </row>
    <row r="99" spans="1:9" x14ac:dyDescent="0.45">
      <c r="A99" t="s">
        <v>74</v>
      </c>
      <c r="B99" t="str">
        <f t="shared" ref="B99:B100" si="20">INDEX($A$1:$A$52,MATCH($B$96,INDEX($A$1:$P$52,,MATCH(_xlfn.CONCAT($A99,"_rank"),$A$1:$P$1,0)),0))</f>
        <v>Metropolitan Clerk</v>
      </c>
      <c r="C99" s="4">
        <f t="shared" ref="C99:C100" si="21">INDEX($A$1:$P$52,MATCH($B99, $A$1:$A$52,0),MATCH(_xlfn.CONCAT($A99,"_diff_pct"),$A$1:$P$1,0))</f>
        <v>-0.17551246244575608</v>
      </c>
      <c r="D99" t="str">
        <f t="shared" ref="D99:D100" si="22">INDEX($A$1:$A$52,MATCH($D$96,INDEX($A$1:$P$52,,MATCH(_xlfn.CONCAT($A99,"_rank"),$A$1:$P$1,0)),0))</f>
        <v>Internal Audit</v>
      </c>
      <c r="E99" s="5">
        <f t="shared" ref="E99:E100" si="23">INDEX($A$1:$P$52,MATCH($D99, $A$1:$A$52,0),MATCH(_xlfn.CONCAT($A99,"_diff_pct"),$A$1:$P$1,0))</f>
        <v>-0.17103239309050916</v>
      </c>
      <c r="F99" t="str">
        <f t="shared" ref="F99:F100" si="24">INDEX($A$1:$A$52,MATCH($F$96,INDEX($A$1:$P$52,,MATCH(_xlfn.CONCAT($A99,"_rank"),$A$1:$P$1,0)),0))</f>
        <v>Office of Family Safety</v>
      </c>
      <c r="G99" s="5">
        <f t="shared" ref="G99:G100" si="25">INDEX($A$1:$P$52,MATCH($F99, $A$1:$A$52,0),MATCH(_xlfn.CONCAT($A99,"_diff_pct"),$A$1:$P$1,0))</f>
        <v>-0.13918241656366656</v>
      </c>
      <c r="I99" s="4"/>
    </row>
    <row r="100" spans="1:9" x14ac:dyDescent="0.45">
      <c r="A100" t="s">
        <v>75</v>
      </c>
      <c r="B100" t="str">
        <f t="shared" si="20"/>
        <v>Community Oversight Board</v>
      </c>
      <c r="C100" s="4">
        <f t="shared" si="21"/>
        <v>-0.82994157333333329</v>
      </c>
      <c r="D100" t="str">
        <f t="shared" si="22"/>
        <v>Clerk and Master - Chancery</v>
      </c>
      <c r="E100" s="5">
        <f t="shared" si="23"/>
        <v>-0.15295680364719175</v>
      </c>
      <c r="F100" t="str">
        <f t="shared" si="24"/>
        <v>Election Commission</v>
      </c>
      <c r="G100" s="5">
        <f t="shared" si="25"/>
        <v>-0.12882667147667154</v>
      </c>
      <c r="I100" s="4"/>
    </row>
  </sheetData>
  <dataValidations count="4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allowBlank="1" showInputMessage="1" showErrorMessage="1" promptTitle="Select Department" prompt="Select Department" sqref="B82" xr:uid="{6510FE39-08D8-4E50-A7F8-034DF0C501A5}">
      <formula1>$A$2:$A$52</formula1>
    </dataValidation>
    <dataValidation type="list" allowBlank="1" showInputMessage="1" showErrorMessage="1" promptTitle="Select Department" prompt="Select Deparment" sqref="B82" xr:uid="{6136D741-AAE0-4CB0-AF86-661602F425AE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25" x14ac:dyDescent="0.45"/>
  <cols>
    <col min="1" max="1" width="12.86328125" bestFit="1" customWidth="1"/>
    <col min="2" max="2" width="52.73046875" bestFit="1" customWidth="1"/>
  </cols>
  <sheetData>
    <row r="1" spans="1:2" x14ac:dyDescent="0.45">
      <c r="A1" s="2" t="s">
        <v>0</v>
      </c>
      <c r="B1" s="3" t="s">
        <v>80</v>
      </c>
    </row>
    <row r="2" spans="1:2" x14ac:dyDescent="0.45">
      <c r="A2" s="2" t="s">
        <v>1</v>
      </c>
      <c r="B2" s="3" t="s">
        <v>81</v>
      </c>
    </row>
    <row r="3" spans="1:2" x14ac:dyDescent="0.45">
      <c r="A3" s="2" t="s">
        <v>2</v>
      </c>
      <c r="B3" s="3" t="s">
        <v>82</v>
      </c>
    </row>
    <row r="4" spans="1:2" x14ac:dyDescent="0.45">
      <c r="A4" s="2" t="s">
        <v>3</v>
      </c>
      <c r="B4" s="3" t="s">
        <v>83</v>
      </c>
    </row>
    <row r="5" spans="1:2" x14ac:dyDescent="0.45">
      <c r="A5" s="2" t="s">
        <v>6</v>
      </c>
      <c r="B5" s="3" t="s">
        <v>84</v>
      </c>
    </row>
    <row r="6" spans="1:2" x14ac:dyDescent="0.45">
      <c r="A6" s="2" t="s">
        <v>7</v>
      </c>
      <c r="B6" s="3" t="s">
        <v>85</v>
      </c>
    </row>
    <row r="7" spans="1:2" x14ac:dyDescent="0.45">
      <c r="A7" s="2" t="s">
        <v>8</v>
      </c>
      <c r="B7" s="3" t="s">
        <v>86</v>
      </c>
    </row>
    <row r="8" spans="1:2" x14ac:dyDescent="0.45">
      <c r="A8" s="2" t="s">
        <v>11</v>
      </c>
      <c r="B8" s="3" t="s">
        <v>87</v>
      </c>
    </row>
    <row r="9" spans="1:2" x14ac:dyDescent="0.45">
      <c r="A9" s="2" t="s">
        <v>12</v>
      </c>
      <c r="B9" s="3" t="s">
        <v>88</v>
      </c>
    </row>
    <row r="10" spans="1:2" x14ac:dyDescent="0.4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</cp:lastModifiedBy>
  <cp:revision/>
  <dcterms:created xsi:type="dcterms:W3CDTF">2020-02-26T17:00:38Z</dcterms:created>
  <dcterms:modified xsi:type="dcterms:W3CDTF">2023-05-25T23:48:43Z</dcterms:modified>
  <cp:category/>
  <cp:contentStatus/>
</cp:coreProperties>
</file>