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fe9adf95d6e93/Desktop/NSS - Data Analytics 9/Excel/lookups_exercise-mjbeall09876/"/>
    </mc:Choice>
  </mc:AlternateContent>
  <xr:revisionPtr revIDLastSave="132" documentId="8_{19ED61FC-0AAB-4DAC-83F6-00D6AC42053B}" xr6:coauthVersionLast="47" xr6:coauthVersionMax="47" xr10:uidLastSave="{0879AB71-01C6-4024-964A-C246DFBB00F6}"/>
  <bookViews>
    <workbookView xWindow="-110" yWindow="-110" windowWidth="19420" windowHeight="103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C85" i="1"/>
  <c r="C84" i="1"/>
  <c r="B86" i="1"/>
  <c r="B85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3" i="1"/>
  <c r="J4" i="1"/>
  <c r="J5" i="1"/>
  <c r="J6" i="1"/>
  <c r="J7" i="1"/>
  <c r="J8" i="1"/>
  <c r="J9" i="1"/>
  <c r="J10" i="1"/>
  <c r="J11" i="1"/>
  <c r="K11" i="1" s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K27" i="1" s="1"/>
  <c r="J28" i="1"/>
  <c r="J29" i="1"/>
  <c r="J30" i="1"/>
  <c r="J31" i="1"/>
  <c r="J32" i="1"/>
  <c r="J33" i="1"/>
  <c r="J34" i="1"/>
  <c r="J35" i="1"/>
  <c r="K35" i="1" s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K3" i="1" l="1"/>
  <c r="K33" i="1"/>
  <c r="K9" i="1"/>
  <c r="K48" i="1"/>
  <c r="K40" i="1"/>
  <c r="K32" i="1"/>
  <c r="K24" i="1"/>
  <c r="K16" i="1"/>
  <c r="K8" i="1"/>
  <c r="K42" i="1"/>
  <c r="K26" i="1"/>
  <c r="K18" i="1"/>
  <c r="K41" i="1"/>
  <c r="K25" i="1"/>
  <c r="K47" i="1"/>
  <c r="K39" i="1"/>
  <c r="K31" i="1"/>
  <c r="K23" i="1"/>
  <c r="K15" i="1"/>
  <c r="K7" i="1"/>
  <c r="K34" i="1"/>
  <c r="K10" i="1"/>
  <c r="K49" i="1"/>
  <c r="K17" i="1"/>
  <c r="K46" i="1"/>
  <c r="K38" i="1"/>
  <c r="K30" i="1"/>
  <c r="K22" i="1"/>
  <c r="K14" i="1"/>
  <c r="K6" i="1"/>
  <c r="K50" i="1"/>
  <c r="K2" i="1"/>
  <c r="K45" i="1"/>
  <c r="K37" i="1"/>
  <c r="K29" i="1"/>
  <c r="K21" i="1"/>
  <c r="K13" i="1"/>
  <c r="K5" i="1"/>
  <c r="K52" i="1"/>
  <c r="K44" i="1"/>
  <c r="K36" i="1"/>
  <c r="K28" i="1"/>
  <c r="K20" i="1"/>
  <c r="K12" i="1"/>
  <c r="K4" i="1"/>
  <c r="K51" i="1"/>
  <c r="K43" i="1"/>
  <c r="K19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<sst xmlns="http://schemas.openxmlformats.org/spreadsheetml/2006/main" count="150" uniqueCount="90">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</sst>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Arts Commission Budget and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3130600</c:v>
                </c:pt>
                <c:pt idx="1">
                  <c:v>3652300</c:v>
                </c:pt>
                <c:pt idx="2">
                  <c:v>3662400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7-44B4-B75C-B0DE29FCFA96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3115157.5599999898</c:v>
                </c:pt>
                <c:pt idx="1">
                  <c:v>3589693.2099999902</c:v>
                </c:pt>
                <c:pt idx="2">
                  <c:v>3564983.04999999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A7-44B4-B75C-B0DE29FCF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825983"/>
        <c:axId val="597452047"/>
      </c:barChart>
      <c:catAx>
        <c:axId val="52982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52047"/>
        <c:crosses val="autoZero"/>
        <c:auto val="1"/>
        <c:lblAlgn val="ctr"/>
        <c:lblOffset val="100"/>
        <c:noMultiLvlLbl val="0"/>
      </c:catAx>
      <c:valAx>
        <c:axId val="59745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82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24918</xdr:colOff>
      <xdr:row>73</xdr:row>
      <xdr:rowOff>2894</xdr:rowOff>
    </xdr:from>
    <xdr:to>
      <xdr:col>7</xdr:col>
      <xdr:colOff>947678</xdr:colOff>
      <xdr:row>87</xdr:row>
      <xdr:rowOff>157866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0A65AC-3D08-4A86-8272-75A325D2C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3" zoomScale="79" zoomScaleNormal="79" workbookViewId="0">
      <selection activeCell="I79" sqref="I79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IFERROR(D2/C2, "0")</f>
        <v>-4.5118552552396413E-2</v>
      </c>
      <c r="F2">
        <f>_xlfn.RANK.EQ(E2,$E$2:$E$52,1)</f>
        <v>14</v>
      </c>
      <c r="G2">
        <v>382685200</v>
      </c>
      <c r="H2">
        <v>346340810.81999999</v>
      </c>
      <c r="I2">
        <f>IFERROR(H2-G2, "")</f>
        <v>-36344389.180000007</v>
      </c>
      <c r="J2" s="5">
        <f>IFERROR(I2/H2, "0")</f>
        <v>-0.10493822282725118</v>
      </c>
      <c r="K2">
        <f>_xlfn.RANK.EQ(J2,$J$2:$J$52,1)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IFERROR(N2/M2,"0")</f>
        <v>-5.9865847129256501E-2</v>
      </c>
      <c r="P2">
        <f>_xlfn.RANK.EQ(O2,$O$2:$O$52,1)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IFERROR(D3/C3, "0")</f>
        <v>-2.3614774160787572E-2</v>
      </c>
      <c r="F3">
        <f t="shared" ref="F3:F52" si="2">_xlfn.RANK.EQ(E3,$E$2:$E$52,1)</f>
        <v>22</v>
      </c>
      <c r="G3">
        <v>334800</v>
      </c>
      <c r="H3">
        <v>312433.70999999897</v>
      </c>
      <c r="I3">
        <f t="shared" ref="I3:I52" si="3">IFERROR(H3-G3, "")</f>
        <v>-22366.290000001027</v>
      </c>
      <c r="J3" s="5">
        <f t="shared" ref="J3:J52" si="4">IFERROR(I3/H3, "0")</f>
        <v>-7.1587313673678488E-2</v>
      </c>
      <c r="K3">
        <f t="shared" ref="K3:K52" si="5">_xlfn.RANK.EQ(J3,$J$2:$J$52,1)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IFERROR(N3/M3,"0")</f>
        <v>-1.3559109974262671E-3</v>
      </c>
      <c r="P3">
        <f t="shared" ref="P3:P52" si="8">_xlfn.RANK.EQ(O3,$O$2:$O$52,1)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-4.9571938826780369E-3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-1.7440707697694863E-2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-2.7326062602179901E-2</v>
      </c>
      <c r="P4">
        <f t="shared" si="8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-0.10408662796074925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-0.13498695580457107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-3.4982765601595231E-2</v>
      </c>
      <c r="P5">
        <f t="shared" si="8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-6.0614054335986108E-2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-1.7331268866947632E-3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-1.9255728680607105E-4</v>
      </c>
      <c r="P6">
        <f t="shared" si="8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-0.12997947527548054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-0.11123002959403271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-0.13533617150632837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-0.17974498338738901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-0.14942778736004425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-0.18057733573186341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-4.4296041483789649E-2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-0.11528186307014912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-7.9741085042259116E-2</v>
      </c>
      <c r="P9">
        <f t="shared" si="8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-8.8947400057633408E-2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-5.8328067339072524E-2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-1.9194473846027283E-2</v>
      </c>
      <c r="P10">
        <f t="shared" si="8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 t="str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-4.8803319517950765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-5.2698794104010328E-2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-0.11766445318188171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-7.0015312120868103E-2</v>
      </c>
      <c r="P12">
        <f t="shared" si="8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-1.308175643402067E-2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-5.3243850088734883E-2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-2.4818211822499901E-2</v>
      </c>
      <c r="P13">
        <f t="shared" si="8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-1.3826514521668838E-2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-1.1626592968636483E-2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-4.200107930875762E-2</v>
      </c>
      <c r="P14">
        <f t="shared" si="8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3.173636849285945E-3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-4.6607825420280143E-2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-2.4410772108697416E-2</v>
      </c>
      <c r="P15">
        <f t="shared" si="8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-1.1992299628906885E-2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-2.7697842991158804E-4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-1.4465141914533183E-5</v>
      </c>
      <c r="P16">
        <f t="shared" si="8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-2.9178332498198175E-2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-4.5370836152683523E-2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-6.7317657897727201E-2</v>
      </c>
      <c r="P17">
        <f t="shared" si="8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-5.7123801176609125E-2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-7.0835350460006705E-2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-0.14787719878320607</v>
      </c>
      <c r="P18">
        <f t="shared" si="8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-4.4479191210760792E-2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-8.0250917955821899E-2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-6.5742752529225235E-2</v>
      </c>
      <c r="P19">
        <f t="shared" si="8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-1.237969145816416E-5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-7.4147890262190919E-5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-8.9158518313793741E-7</v>
      </c>
      <c r="P20">
        <f t="shared" si="8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-8.5838183495867346E-2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-8.1276787064492179E-2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-3.793309454084768E-2</v>
      </c>
      <c r="P21">
        <f t="shared" si="8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-1.3464383431954106E-2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-1.6004272606362537E-2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-6.2443573197307203E-5</v>
      </c>
      <c r="P22">
        <f t="shared" si="8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-4.1222097478569475E-2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-4.4271622872473403E-2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-2.6581238479758625E-2</v>
      </c>
      <c r="P23">
        <f t="shared" si="8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-1.3515167295364007E-2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-4.2620844647132936E-2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-6.5508515423775231E-5</v>
      </c>
      <c r="P24">
        <f t="shared" si="8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-1.0331785152747561E-2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-1.6101937309368593E-2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-3.4862304105441511E-3</v>
      </c>
      <c r="P25">
        <f t="shared" si="8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-9.3261899836535073E-2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-6.2446392671501351E-2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-6.1256670279183835E-2</v>
      </c>
      <c r="P26">
        <f t="shared" si="8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 t="str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 t="str">
        <f t="shared" si="7"/>
        <v>0</v>
      </c>
      <c r="P27">
        <f t="shared" si="8"/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-0.10592892583696122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-0.20631975443303782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-9.5181484254198451E-2</v>
      </c>
      <c r="P28">
        <f t="shared" si="8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-1.5022591899611784E-2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-4.2860872747024777E-2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-1.2225485977540432E-5</v>
      </c>
      <c r="P29">
        <f t="shared" si="8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-8.454008551485875E-3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-3.971909919295742E-3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-2.7514707280809998E-3</v>
      </c>
      <c r="P30">
        <f t="shared" si="8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-1.4230190697391801E-2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-3.4392662500786743E-2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-3.847507116360397E-2</v>
      </c>
      <c r="P31">
        <f t="shared" si="8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-1.2447990154890821E-2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-1.8161839587761623E-2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-2.8363413322250185E-2</v>
      </c>
      <c r="P32">
        <f t="shared" si="8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-8.0614605229348581E-3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-2.6635660489465278E-3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-5.5446806934487392E-3</v>
      </c>
      <c r="P33">
        <f t="shared" si="8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-1.9304765584697302E-2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-5.1481972192227006E-2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-2.7376814190035178E-2</v>
      </c>
      <c r="P34">
        <f t="shared" si="8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 t="str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 t="str">
        <f t="shared" si="7"/>
        <v>0</v>
      </c>
      <c r="P35">
        <f t="shared" si="8"/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-8.5361344557927391E-2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-0.21287460931962104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-0.13006011500365766</v>
      </c>
      <c r="P36">
        <f t="shared" si="8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-4.1064276249856521E-2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-5.2033857953182258E-2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-8.9239827069555508E-2</v>
      </c>
      <c r="P37">
        <f t="shared" si="8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-1.9829233869414847E-2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-5.2223687891129834E-2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-1.7583446079218231E-4</v>
      </c>
      <c r="P38">
        <f t="shared" si="8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-8.7062302001452777E-2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-0.16168630757756886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-4.7032329234195536E-2</v>
      </c>
      <c r="P39">
        <f t="shared" si="8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-2.1742447906733384E-2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-4.9078567313795014E-2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-1.5412619944909845E-2</v>
      </c>
      <c r="P40">
        <f t="shared" si="8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-4.1786635070699275E-2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-2.6927997186112485E-2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-1.7397294491347533E-2</v>
      </c>
      <c r="P41">
        <f t="shared" si="8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-2.207581547652165E-4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-1.2072202931945403E-2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-1.8129119102578695E-7</v>
      </c>
      <c r="P42">
        <f t="shared" si="8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-2.0926287045185434E-2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-4.764477918386123E-2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-4.2512350753316649E-2</v>
      </c>
      <c r="P43">
        <f t="shared" si="8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-9.8725902010485707E-3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-8.0207454096728314E-3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-1.8780683691209917E-6</v>
      </c>
      <c r="P44">
        <f t="shared" si="8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-1.3043073369966466E-2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-4.0246320962372462E-2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-1.1565088346037651E-2</v>
      </c>
      <c r="P45">
        <f t="shared" si="8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-3.0100754316998604E-3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-3.3399350458007716E-2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-4.846589537888768E-2</v>
      </c>
      <c r="P46">
        <f t="shared" si="8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-1.7438980340993323E-4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-3.330268730789944E-4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-2.9274586623690628E-4</v>
      </c>
      <c r="P47">
        <f t="shared" si="8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-3.2133614317697297E-2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-4.2274540964939038E-2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-5.9202125115912531E-2</v>
      </c>
      <c r="P48">
        <f t="shared" si="8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-1.8790947081103241E-2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-7.4718268785991485E-2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>0</v>
      </c>
      <c r="P49">
        <f t="shared" si="8"/>
        <v>48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-1.295083556790318E-2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-3.796233476981066E-2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-1.1224639284424102E-2</v>
      </c>
      <c r="P51">
        <f t="shared" si="8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-8.706990884047304E-2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-0.10705766018222174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-0.12872432962861594</v>
      </c>
      <c r="P52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VLOOKUP(A56,A2:D52,4,FALSE)</f>
        <v>-36209.630000000005</v>
      </c>
      <c r="C56">
        <f>VLOOKUP(A56,A2:I53,9,FALSE)</f>
        <v>-27292.159999999974</v>
      </c>
      <c r="D56">
        <f>VLOOKUP(A56,A2:P52,14,FALSE)</f>
        <v>-9181.0800000000163</v>
      </c>
    </row>
    <row r="57" spans="1:16" x14ac:dyDescent="0.35">
      <c r="A57" t="s">
        <v>25</v>
      </c>
      <c r="B57">
        <f t="shared" ref="B57:B61" si="9">VLOOKUP(A57,A3:D53,4,FALSE)</f>
        <v>0</v>
      </c>
      <c r="C57">
        <f t="shared" ref="C57:C61" si="10">VLOOKUP(A57,A3:I54,9,FALSE)</f>
        <v>0</v>
      </c>
      <c r="D57">
        <f t="shared" ref="D57:D61" si="11">VLOOKUP(A57,A3:P53,14,FALSE)</f>
        <v>-311228.08999999997</v>
      </c>
    </row>
    <row r="58" spans="1:16" x14ac:dyDescent="0.3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</row>
    <row r="66" spans="1:4" x14ac:dyDescent="0.35">
      <c r="A66" t="s">
        <v>25</v>
      </c>
      <c r="B66">
        <f t="shared" ref="B66:B70" si="12">_xlfn.XLOOKUP(A66,$A$2:$A$52,$D$2:$D$52)</f>
        <v>0</v>
      </c>
      <c r="C66">
        <f t="shared" ref="C66:C70" si="13">_xlfn.XLOOKUP(A66,$A$2:$A$52,$I$2:$I$52)</f>
        <v>0</v>
      </c>
      <c r="D66">
        <f t="shared" ref="D66:D70" si="14">_xlfn.XLOOKUP(A66,$A$2:$A$52,$N$2:$N$52)</f>
        <v>-311228.08999999997</v>
      </c>
    </row>
    <row r="67" spans="1:4" x14ac:dyDescent="0.3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INDEX(D2:D52,MATCH(A74,A2:A52))</f>
        <v>-36209.630000000005</v>
      </c>
      <c r="C74">
        <f>INDEX(I2:I52,MATCH(A74,A2:A52))</f>
        <v>-27292.159999999974</v>
      </c>
      <c r="D74">
        <f>INDEX(N2:N52,MATCH(A74,A2:A52))</f>
        <v>-9181.0800000000163</v>
      </c>
    </row>
    <row r="75" spans="1:4" x14ac:dyDescent="0.35">
      <c r="A75" t="s">
        <v>25</v>
      </c>
      <c r="B75">
        <f t="shared" ref="B75:B79" si="15">INDEX(D3:D53,MATCH(A75,A3:A53))</f>
        <v>0</v>
      </c>
      <c r="C75">
        <f t="shared" ref="C75:C79" si="16">INDEX(I3:I53,MATCH(A75,A3:A53))</f>
        <v>0</v>
      </c>
      <c r="D75">
        <f t="shared" ref="D75:D79" si="17">INDEX(N3:N53,MATCH(A75,A3:A53))</f>
        <v>-311228.08999999997</v>
      </c>
    </row>
    <row r="76" spans="1:4" x14ac:dyDescent="0.35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35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35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35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INDEX(B2:B52,MATCH($B$87,$A$2:$A$52))</f>
        <v>3130600</v>
      </c>
      <c r="C84" s="6">
        <f>INDEX(C2:C52,MATCH($B$87,$A$2:$A$52))</f>
        <v>3115157.5599999898</v>
      </c>
    </row>
    <row r="85" spans="1:7" x14ac:dyDescent="0.35">
      <c r="A85" t="s">
        <v>74</v>
      </c>
      <c r="B85" s="6">
        <f>INDEX(G2:G52,MATCH($B$87,$A$2:$A$52))</f>
        <v>3652300</v>
      </c>
      <c r="C85" s="6">
        <f>INDEX(H2:H52,MATCH($B$87,$A$2:$A$52))</f>
        <v>3589693.2099999902</v>
      </c>
    </row>
    <row r="86" spans="1:7" x14ac:dyDescent="0.35">
      <c r="A86" t="s">
        <v>75</v>
      </c>
      <c r="B86" s="6">
        <f>INDEX(L2:L52,MATCH($B$87,$A$2:$A$52))</f>
        <v>3662400</v>
      </c>
      <c r="C86" s="6">
        <f>INDEX(M2:M52,MATCH($B$87,$A$2:$A$52))</f>
        <v>3564983.04999999</v>
      </c>
    </row>
    <row r="87" spans="1:7" x14ac:dyDescent="0.35">
      <c r="B87" t="s">
        <v>18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 Beall</cp:lastModifiedBy>
  <cp:revision/>
  <dcterms:created xsi:type="dcterms:W3CDTF">2020-02-26T17:00:38Z</dcterms:created>
  <dcterms:modified xsi:type="dcterms:W3CDTF">2023-05-25T01:38:48Z</dcterms:modified>
  <cp:category/>
  <cp:contentStatus/>
</cp:coreProperties>
</file>