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Excel Projects\lookups_exercise-orbertparker\"/>
    </mc:Choice>
  </mc:AlternateContent>
  <xr:revisionPtr revIDLastSave="0" documentId="13_ncr:1_{84F6CFAD-C6BC-4968-B90C-378060CB227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metro_budget" sheetId="1" r:id="rId1"/>
    <sheet name="metro_budget BONUS" sheetId="4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4" l="1"/>
  <c r="C86" i="4"/>
  <c r="B86" i="4"/>
  <c r="C85" i="4"/>
  <c r="B85" i="4"/>
  <c r="C84" i="4"/>
  <c r="B84" i="4"/>
  <c r="C79" i="4"/>
  <c r="B79" i="4"/>
  <c r="C78" i="4"/>
  <c r="B74" i="4"/>
  <c r="D70" i="4"/>
  <c r="B70" i="4"/>
  <c r="C69" i="4"/>
  <c r="C65" i="4"/>
  <c r="D61" i="4"/>
  <c r="C61" i="4"/>
  <c r="B61" i="4"/>
  <c r="C57" i="4"/>
  <c r="B57" i="4"/>
  <c r="C56" i="4"/>
  <c r="P52" i="4"/>
  <c r="O52" i="4"/>
  <c r="N52" i="4"/>
  <c r="I52" i="4"/>
  <c r="J52" i="4" s="1"/>
  <c r="K52" i="4" s="1"/>
  <c r="D52" i="4"/>
  <c r="E52" i="4" s="1"/>
  <c r="N51" i="4"/>
  <c r="O51" i="4" s="1"/>
  <c r="P51" i="4" s="1"/>
  <c r="I51" i="4"/>
  <c r="J51" i="4" s="1"/>
  <c r="K51" i="4" s="1"/>
  <c r="E51" i="4"/>
  <c r="D51" i="4"/>
  <c r="O50" i="4"/>
  <c r="P50" i="4" s="1"/>
  <c r="N50" i="4"/>
  <c r="J50" i="4"/>
  <c r="I50" i="4"/>
  <c r="D50" i="4"/>
  <c r="E50" i="4" s="1"/>
  <c r="O49" i="4"/>
  <c r="N49" i="4"/>
  <c r="I49" i="4"/>
  <c r="J49" i="4" s="1"/>
  <c r="D49" i="4"/>
  <c r="E49" i="4" s="1"/>
  <c r="N48" i="4"/>
  <c r="O48" i="4" s="1"/>
  <c r="J48" i="4"/>
  <c r="I48" i="4"/>
  <c r="D48" i="4"/>
  <c r="E48" i="4" s="1"/>
  <c r="O47" i="4"/>
  <c r="P47" i="4" s="1"/>
  <c r="N47" i="4"/>
  <c r="J47" i="4"/>
  <c r="I47" i="4"/>
  <c r="D47" i="4"/>
  <c r="E47" i="4" s="1"/>
  <c r="N46" i="4"/>
  <c r="O46" i="4" s="1"/>
  <c r="I46" i="4"/>
  <c r="J46" i="4" s="1"/>
  <c r="D46" i="4"/>
  <c r="E46" i="4" s="1"/>
  <c r="O45" i="4"/>
  <c r="N45" i="4"/>
  <c r="J45" i="4"/>
  <c r="I45" i="4"/>
  <c r="E45" i="4"/>
  <c r="D45" i="4"/>
  <c r="N44" i="4"/>
  <c r="O44" i="4" s="1"/>
  <c r="P44" i="4" s="1"/>
  <c r="J44" i="4"/>
  <c r="K44" i="4" s="1"/>
  <c r="I44" i="4"/>
  <c r="D44" i="4"/>
  <c r="E44" i="4" s="1"/>
  <c r="N43" i="4"/>
  <c r="O43" i="4" s="1"/>
  <c r="P43" i="4" s="1"/>
  <c r="I43" i="4"/>
  <c r="J43" i="4" s="1"/>
  <c r="K43" i="4" s="1"/>
  <c r="E43" i="4"/>
  <c r="D43" i="4"/>
  <c r="N42" i="4"/>
  <c r="O42" i="4" s="1"/>
  <c r="J42" i="4"/>
  <c r="I42" i="4"/>
  <c r="E42" i="4"/>
  <c r="D42" i="4"/>
  <c r="N41" i="4"/>
  <c r="O41" i="4" s="1"/>
  <c r="I41" i="4"/>
  <c r="J41" i="4" s="1"/>
  <c r="D41" i="4"/>
  <c r="E41" i="4" s="1"/>
  <c r="N40" i="4"/>
  <c r="O40" i="4" s="1"/>
  <c r="J40" i="4"/>
  <c r="I40" i="4"/>
  <c r="E40" i="4"/>
  <c r="D40" i="4"/>
  <c r="O39" i="4"/>
  <c r="P39" i="4" s="1"/>
  <c r="N39" i="4"/>
  <c r="I39" i="4"/>
  <c r="J39" i="4" s="1"/>
  <c r="E39" i="4"/>
  <c r="D39" i="4"/>
  <c r="N38" i="4"/>
  <c r="O38" i="4" s="1"/>
  <c r="I38" i="4"/>
  <c r="J38" i="4" s="1"/>
  <c r="D38" i="4"/>
  <c r="E38" i="4" s="1"/>
  <c r="O37" i="4"/>
  <c r="N37" i="4"/>
  <c r="I37" i="4"/>
  <c r="J37" i="4" s="1"/>
  <c r="E37" i="4"/>
  <c r="D37" i="4"/>
  <c r="O36" i="4"/>
  <c r="N36" i="4"/>
  <c r="I36" i="4"/>
  <c r="J36" i="4" s="1"/>
  <c r="D36" i="4"/>
  <c r="E36" i="4" s="1"/>
  <c r="N35" i="4"/>
  <c r="O35" i="4" s="1"/>
  <c r="I35" i="4"/>
  <c r="J35" i="4" s="1"/>
  <c r="E35" i="4"/>
  <c r="D35" i="4"/>
  <c r="O34" i="4"/>
  <c r="N34" i="4"/>
  <c r="J34" i="4"/>
  <c r="I34" i="4"/>
  <c r="D34" i="4"/>
  <c r="E34" i="4" s="1"/>
  <c r="O33" i="4"/>
  <c r="N33" i="4"/>
  <c r="I33" i="4"/>
  <c r="J33" i="4" s="1"/>
  <c r="D33" i="4"/>
  <c r="E33" i="4" s="1"/>
  <c r="N32" i="4"/>
  <c r="O32" i="4" s="1"/>
  <c r="J32" i="4"/>
  <c r="I32" i="4"/>
  <c r="D32" i="4"/>
  <c r="E32" i="4" s="1"/>
  <c r="O31" i="4"/>
  <c r="N31" i="4"/>
  <c r="J31" i="4"/>
  <c r="I31" i="4"/>
  <c r="D31" i="4"/>
  <c r="E31" i="4" s="1"/>
  <c r="N30" i="4"/>
  <c r="O30" i="4" s="1"/>
  <c r="I30" i="4"/>
  <c r="J30" i="4" s="1"/>
  <c r="D30" i="4"/>
  <c r="E30" i="4" s="1"/>
  <c r="O29" i="4"/>
  <c r="N29" i="4"/>
  <c r="J29" i="4"/>
  <c r="I29" i="4"/>
  <c r="E29" i="4"/>
  <c r="D29" i="4"/>
  <c r="N28" i="4"/>
  <c r="O28" i="4" s="1"/>
  <c r="P28" i="4" s="1"/>
  <c r="J28" i="4"/>
  <c r="I28" i="4"/>
  <c r="D28" i="4"/>
  <c r="E28" i="4" s="1"/>
  <c r="N27" i="4"/>
  <c r="O27" i="4" s="1"/>
  <c r="I27" i="4"/>
  <c r="J27" i="4" s="1"/>
  <c r="E27" i="4"/>
  <c r="D27" i="4"/>
  <c r="N26" i="4"/>
  <c r="O26" i="4" s="1"/>
  <c r="J26" i="4"/>
  <c r="I26" i="4"/>
  <c r="E26" i="4"/>
  <c r="D26" i="4"/>
  <c r="N25" i="4"/>
  <c r="O25" i="4" s="1"/>
  <c r="I25" i="4"/>
  <c r="C60" i="4" s="1"/>
  <c r="D25" i="4"/>
  <c r="B60" i="4" s="1"/>
  <c r="N24" i="4"/>
  <c r="D68" i="4" s="1"/>
  <c r="J24" i="4"/>
  <c r="I24" i="4"/>
  <c r="C68" i="4" s="1"/>
  <c r="E24" i="4"/>
  <c r="D24" i="4"/>
  <c r="B77" i="4" s="1"/>
  <c r="O23" i="4"/>
  <c r="N23" i="4"/>
  <c r="I23" i="4"/>
  <c r="J23" i="4" s="1"/>
  <c r="E23" i="4"/>
  <c r="D23" i="4"/>
  <c r="N22" i="4"/>
  <c r="O22" i="4" s="1"/>
  <c r="I22" i="4"/>
  <c r="J22" i="4" s="1"/>
  <c r="D22" i="4"/>
  <c r="E22" i="4" s="1"/>
  <c r="O21" i="4"/>
  <c r="N21" i="4"/>
  <c r="I21" i="4"/>
  <c r="J21" i="4" s="1"/>
  <c r="E21" i="4"/>
  <c r="D21" i="4"/>
  <c r="O20" i="4"/>
  <c r="N20" i="4"/>
  <c r="I20" i="4"/>
  <c r="J20" i="4" s="1"/>
  <c r="D20" i="4"/>
  <c r="E20" i="4" s="1"/>
  <c r="N19" i="4"/>
  <c r="O19" i="4" s="1"/>
  <c r="I19" i="4"/>
  <c r="J19" i="4" s="1"/>
  <c r="E19" i="4"/>
  <c r="D19" i="4"/>
  <c r="O18" i="4"/>
  <c r="N18" i="4"/>
  <c r="D76" i="4" s="1"/>
  <c r="J18" i="4"/>
  <c r="I18" i="4"/>
  <c r="C76" i="4" s="1"/>
  <c r="D18" i="4"/>
  <c r="B76" i="4" s="1"/>
  <c r="O17" i="4"/>
  <c r="N17" i="4"/>
  <c r="I17" i="4"/>
  <c r="J17" i="4" s="1"/>
  <c r="D17" i="4"/>
  <c r="E17" i="4" s="1"/>
  <c r="N16" i="4"/>
  <c r="O16" i="4" s="1"/>
  <c r="J16" i="4"/>
  <c r="I16" i="4"/>
  <c r="D16" i="4"/>
  <c r="E16" i="4" s="1"/>
  <c r="O15" i="4"/>
  <c r="N15" i="4"/>
  <c r="J15" i="4"/>
  <c r="I15" i="4"/>
  <c r="D15" i="4"/>
  <c r="E15" i="4" s="1"/>
  <c r="N14" i="4"/>
  <c r="O14" i="4" s="1"/>
  <c r="I14" i="4"/>
  <c r="J14" i="4" s="1"/>
  <c r="D14" i="4"/>
  <c r="E14" i="4" s="1"/>
  <c r="O13" i="4"/>
  <c r="N13" i="4"/>
  <c r="J13" i="4"/>
  <c r="I13" i="4"/>
  <c r="E13" i="4"/>
  <c r="D13" i="4"/>
  <c r="N12" i="4"/>
  <c r="O12" i="4" s="1"/>
  <c r="J12" i="4"/>
  <c r="I12" i="4"/>
  <c r="D12" i="4"/>
  <c r="E12" i="4" s="1"/>
  <c r="N11" i="4"/>
  <c r="O11" i="4" s="1"/>
  <c r="I11" i="4"/>
  <c r="J11" i="4" s="1"/>
  <c r="E11" i="4"/>
  <c r="D11" i="4"/>
  <c r="B75" i="4" s="1"/>
  <c r="N10" i="4"/>
  <c r="O10" i="4" s="1"/>
  <c r="J10" i="4"/>
  <c r="I10" i="4"/>
  <c r="C74" i="4" s="1"/>
  <c r="E10" i="4"/>
  <c r="D10" i="4"/>
  <c r="B65" i="4" s="1"/>
  <c r="N9" i="4"/>
  <c r="O9" i="4" s="1"/>
  <c r="I9" i="4"/>
  <c r="J9" i="4" s="1"/>
  <c r="D9" i="4"/>
  <c r="E9" i="4" s="1"/>
  <c r="N8" i="4"/>
  <c r="O8" i="4" s="1"/>
  <c r="J8" i="4"/>
  <c r="I8" i="4"/>
  <c r="E8" i="4"/>
  <c r="D8" i="4"/>
  <c r="O7" i="4"/>
  <c r="N7" i="4"/>
  <c r="I7" i="4"/>
  <c r="J7" i="4" s="1"/>
  <c r="E7" i="4"/>
  <c r="D7" i="4"/>
  <c r="N6" i="4"/>
  <c r="O6" i="4" s="1"/>
  <c r="I6" i="4"/>
  <c r="J6" i="4" s="1"/>
  <c r="D6" i="4"/>
  <c r="E6" i="4" s="1"/>
  <c r="O5" i="4"/>
  <c r="N5" i="4"/>
  <c r="I5" i="4"/>
  <c r="J5" i="4" s="1"/>
  <c r="E5" i="4"/>
  <c r="D5" i="4"/>
  <c r="O4" i="4"/>
  <c r="N4" i="4"/>
  <c r="I4" i="4"/>
  <c r="J4" i="4" s="1"/>
  <c r="D4" i="4"/>
  <c r="E4" i="4" s="1"/>
  <c r="N3" i="4"/>
  <c r="O3" i="4" s="1"/>
  <c r="I3" i="4"/>
  <c r="J3" i="4" s="1"/>
  <c r="E3" i="4"/>
  <c r="D3" i="4"/>
  <c r="O2" i="4"/>
  <c r="N2" i="4"/>
  <c r="J2" i="4"/>
  <c r="I2" i="4"/>
  <c r="D2" i="4"/>
  <c r="E2" i="4" s="1"/>
  <c r="G93" i="1"/>
  <c r="G92" i="1"/>
  <c r="G91" i="1"/>
  <c r="F93" i="1"/>
  <c r="F92" i="1"/>
  <c r="F91" i="1"/>
  <c r="E93" i="1"/>
  <c r="E92" i="1"/>
  <c r="E91" i="1"/>
  <c r="D93" i="1"/>
  <c r="D92" i="1"/>
  <c r="D91" i="1"/>
  <c r="C93" i="1"/>
  <c r="C92" i="1"/>
  <c r="B93" i="1"/>
  <c r="B92" i="1"/>
  <c r="C91" i="1"/>
  <c r="B91" i="1"/>
  <c r="B86" i="1"/>
  <c r="B85" i="1"/>
  <c r="C86" i="1"/>
  <c r="C85" i="1"/>
  <c r="C84" i="1"/>
  <c r="B84" i="1"/>
  <c r="D75" i="1"/>
  <c r="D76" i="1"/>
  <c r="D77" i="1"/>
  <c r="D78" i="1"/>
  <c r="D79" i="1"/>
  <c r="D74" i="1"/>
  <c r="D66" i="1"/>
  <c r="D67" i="1"/>
  <c r="D68" i="1"/>
  <c r="D69" i="1"/>
  <c r="D70" i="1"/>
  <c r="D65" i="1"/>
  <c r="D57" i="1"/>
  <c r="D58" i="1"/>
  <c r="D59" i="1"/>
  <c r="D60" i="1"/>
  <c r="D61" i="1"/>
  <c r="D56" i="1"/>
  <c r="C57" i="1"/>
  <c r="C58" i="1"/>
  <c r="C59" i="1"/>
  <c r="C60" i="1"/>
  <c r="C61" i="1"/>
  <c r="C56" i="1"/>
  <c r="C75" i="1"/>
  <c r="C76" i="1"/>
  <c r="C77" i="1"/>
  <c r="C78" i="1"/>
  <c r="C79" i="1"/>
  <c r="C74" i="1"/>
  <c r="B75" i="1"/>
  <c r="B76" i="1"/>
  <c r="B77" i="1"/>
  <c r="B78" i="1"/>
  <c r="B79" i="1"/>
  <c r="B74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B57" i="1"/>
  <c r="B58" i="1"/>
  <c r="B59" i="1"/>
  <c r="B60" i="1"/>
  <c r="B61" i="1"/>
  <c r="B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K28" i="4" l="1"/>
  <c r="P35" i="4"/>
  <c r="F29" i="4"/>
  <c r="P32" i="4"/>
  <c r="F40" i="4"/>
  <c r="P25" i="4"/>
  <c r="P14" i="4"/>
  <c r="K29" i="4"/>
  <c r="K33" i="4"/>
  <c r="K31" i="4"/>
  <c r="K40" i="4"/>
  <c r="P40" i="4"/>
  <c r="F36" i="4"/>
  <c r="K32" i="4"/>
  <c r="K11" i="4"/>
  <c r="P29" i="4"/>
  <c r="P33" i="4"/>
  <c r="K37" i="4"/>
  <c r="K48" i="4"/>
  <c r="K26" i="4"/>
  <c r="F30" i="4"/>
  <c r="K41" i="4"/>
  <c r="P48" i="4"/>
  <c r="P26" i="4"/>
  <c r="K30" i="4"/>
  <c r="P37" i="4"/>
  <c r="P41" i="4"/>
  <c r="P30" i="4"/>
  <c r="K34" i="4"/>
  <c r="K45" i="4"/>
  <c r="K49" i="4"/>
  <c r="K47" i="4"/>
  <c r="K38" i="4"/>
  <c r="F11" i="4"/>
  <c r="F5" i="4"/>
  <c r="K27" i="4"/>
  <c r="P34" i="4"/>
  <c r="P36" i="4"/>
  <c r="P38" i="4"/>
  <c r="P45" i="4"/>
  <c r="P49" i="4"/>
  <c r="F9" i="4"/>
  <c r="P27" i="4"/>
  <c r="K42" i="4"/>
  <c r="K36" i="4"/>
  <c r="F13" i="4"/>
  <c r="F24" i="4"/>
  <c r="F28" i="4"/>
  <c r="F35" i="4"/>
  <c r="F39" i="4"/>
  <c r="P42" i="4"/>
  <c r="K46" i="4"/>
  <c r="P31" i="4"/>
  <c r="K35" i="4"/>
  <c r="K39" i="4"/>
  <c r="P46" i="4"/>
  <c r="K50" i="4"/>
  <c r="D60" i="4"/>
  <c r="B69" i="4"/>
  <c r="C77" i="4"/>
  <c r="D77" i="4"/>
  <c r="D69" i="4"/>
  <c r="B78" i="4"/>
  <c r="O24" i="4"/>
  <c r="P24" i="4" s="1"/>
  <c r="D56" i="4"/>
  <c r="C70" i="4"/>
  <c r="D78" i="4"/>
  <c r="E25" i="4"/>
  <c r="D57" i="4"/>
  <c r="B66" i="4"/>
  <c r="D79" i="4"/>
  <c r="E18" i="4"/>
  <c r="F18" i="4" s="1"/>
  <c r="B58" i="4"/>
  <c r="C66" i="4"/>
  <c r="D74" i="4"/>
  <c r="D65" i="4"/>
  <c r="C58" i="4"/>
  <c r="D66" i="4"/>
  <c r="J25" i="4"/>
  <c r="K25" i="4" s="1"/>
  <c r="D58" i="4"/>
  <c r="B67" i="4"/>
  <c r="C75" i="4"/>
  <c r="B59" i="4"/>
  <c r="C67" i="4"/>
  <c r="D75" i="4"/>
  <c r="C59" i="4"/>
  <c r="D67" i="4"/>
  <c r="D59" i="4"/>
  <c r="B68" i="4"/>
  <c r="P8" i="4" l="1"/>
  <c r="F45" i="4"/>
  <c r="P18" i="4"/>
  <c r="K18" i="4"/>
  <c r="F44" i="4"/>
  <c r="K19" i="4"/>
  <c r="F34" i="4"/>
  <c r="K7" i="4"/>
  <c r="F31" i="4"/>
  <c r="F4" i="4"/>
  <c r="F52" i="4"/>
  <c r="P13" i="4"/>
  <c r="F14" i="4"/>
  <c r="K23" i="4"/>
  <c r="K5" i="4"/>
  <c r="F27" i="4"/>
  <c r="F49" i="4"/>
  <c r="P11" i="4"/>
  <c r="F33" i="4"/>
  <c r="F47" i="4"/>
  <c r="K20" i="4"/>
  <c r="P16" i="4"/>
  <c r="F15" i="4"/>
  <c r="P19" i="4"/>
  <c r="K4" i="4"/>
  <c r="F37" i="4"/>
  <c r="F43" i="4"/>
  <c r="F16" i="4"/>
  <c r="P7" i="4"/>
  <c r="K22" i="4"/>
  <c r="P21" i="4"/>
  <c r="K12" i="4"/>
  <c r="F21" i="4"/>
  <c r="P4" i="4"/>
  <c r="K14" i="4"/>
  <c r="F32" i="4"/>
  <c r="F42" i="4"/>
  <c r="K8" i="4"/>
  <c r="P6" i="4"/>
  <c r="P10" i="4"/>
  <c r="F26" i="4"/>
  <c r="P17" i="4"/>
  <c r="F23" i="4"/>
  <c r="F41" i="4"/>
  <c r="F48" i="4"/>
  <c r="F7" i="4"/>
  <c r="K24" i="4"/>
  <c r="K3" i="4"/>
  <c r="F10" i="4"/>
  <c r="F19" i="4"/>
  <c r="F3" i="4"/>
  <c r="K17" i="4"/>
  <c r="P15" i="4"/>
  <c r="F25" i="4"/>
  <c r="F17" i="4"/>
  <c r="F2" i="4"/>
  <c r="F12" i="4"/>
  <c r="K10" i="4"/>
  <c r="K15" i="4"/>
  <c r="P9" i="4"/>
  <c r="P23" i="4"/>
  <c r="F8" i="4"/>
  <c r="P2" i="4"/>
  <c r="K13" i="4"/>
  <c r="K9" i="4"/>
  <c r="P5" i="4"/>
  <c r="F50" i="4"/>
  <c r="F20" i="4"/>
  <c r="F38" i="4"/>
  <c r="K21" i="4"/>
  <c r="P22" i="4"/>
  <c r="K6" i="4"/>
  <c r="F6" i="4"/>
  <c r="K16" i="4"/>
  <c r="P3" i="4"/>
  <c r="F46" i="4"/>
  <c r="P12" i="4"/>
  <c r="P20" i="4"/>
  <c r="F22" i="4"/>
  <c r="F51" i="4"/>
  <c r="K2" i="4"/>
  <c r="G93" i="4" l="1"/>
  <c r="F93" i="4"/>
  <c r="E93" i="4"/>
  <c r="D93" i="4"/>
  <c r="C93" i="4"/>
  <c r="B93" i="4"/>
  <c r="C91" i="4"/>
  <c r="B91" i="4"/>
  <c r="G91" i="4"/>
  <c r="F91" i="4"/>
  <c r="E91" i="4"/>
  <c r="D91" i="4"/>
  <c r="C92" i="4"/>
  <c r="G92" i="4"/>
  <c r="F92" i="4"/>
  <c r="E92" i="4"/>
  <c r="D92" i="4"/>
  <c r="B92" i="4"/>
</calcChain>
</file>

<file path=xl/sharedStrings.xml><?xml version="1.0" encoding="utf-8"?>
<sst xmlns="http://schemas.openxmlformats.org/spreadsheetml/2006/main" count="280" uniqueCount="90">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</sst>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Administrative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B-433C-8405-D47616067B91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Administrative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B-433C-8405-D4761606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0434800"/>
        <c:axId val="910441040"/>
      </c:barChart>
      <c:catAx>
        <c:axId val="91043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1040"/>
        <c:crosses val="autoZero"/>
        <c:auto val="1"/>
        <c:lblAlgn val="ctr"/>
        <c:lblOffset val="100"/>
        <c:noMultiLvlLbl val="0"/>
      </c:catAx>
      <c:valAx>
        <c:axId val="9104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'metro_budget BONUS'!$B$82:$B$83</c:f>
              <c:strCache>
                <c:ptCount val="2"/>
                <c:pt idx="0">
                  <c:v>Administrative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'metro_budget BONUS'!$A$84:$A$86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'metro_budget BONUS'!$B$84:$B$86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6-4A1B-AA99-8C400B3BED0F}"/>
            </c:ext>
          </c:extLst>
        </c:ser>
        <c:ser>
          <c:idx val="1"/>
          <c:order val="1"/>
          <c:tx>
            <c:strRef>
              <c:f>'metro_budget BONUS'!$C$82:$C$83</c:f>
              <c:strCache>
                <c:ptCount val="2"/>
                <c:pt idx="0">
                  <c:v>Administrative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'metro_budget BONUS'!$A$84:$A$86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'metro_budget BONUS'!$C$84:$C$86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6-4A1B-AA99-8C400B3B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0434800"/>
        <c:axId val="910441040"/>
      </c:barChart>
      <c:catAx>
        <c:axId val="91043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1040"/>
        <c:crosses val="autoZero"/>
        <c:auto val="1"/>
        <c:lblAlgn val="ctr"/>
        <c:lblOffset val="100"/>
        <c:noMultiLvlLbl val="0"/>
      </c:catAx>
      <c:valAx>
        <c:axId val="9104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72</xdr:row>
      <xdr:rowOff>6350</xdr:rowOff>
    </xdr:from>
    <xdr:to>
      <xdr:col>8</xdr:col>
      <xdr:colOff>971550</xdr:colOff>
      <xdr:row>87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F1474-ADDC-5CDE-5D2B-6ED97A015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169333</xdr:colOff>
      <xdr:row>63</xdr:row>
      <xdr:rowOff>177800</xdr:rowOff>
    </xdr:from>
    <xdr:to>
      <xdr:col>8</xdr:col>
      <xdr:colOff>937683</xdr:colOff>
      <xdr:row>87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80458-1666-4BDC-A7AE-F9094A37B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opLeftCell="A64" zoomScale="75" zoomScaleNormal="75" workbookViewId="0">
      <selection activeCell="H93" sqref="H93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IFERROR(D2/B2,"0")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9">
        <f>IFERROR(I2/G2,"0")</f>
        <v>-9.4972027086493035E-2</v>
      </c>
      <c r="K2">
        <f>RANK(J2,J2:J52,1)</f>
        <v>10</v>
      </c>
      <c r="L2">
        <v>376548600</v>
      </c>
      <c r="M2">
        <v>355279492.22999901</v>
      </c>
      <c r="N2">
        <f>M2-L2</f>
        <v>-21269107.770000994</v>
      </c>
      <c r="O2" s="9">
        <f>IFERROR(N2/L2,"0")</f>
        <v>-5.6484362894991494E-2</v>
      </c>
      <c r="P2">
        <f>RANK(O2,O2:O52,1)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52" si="1">IFERROR(D3/B3,"0")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9">
        <f t="shared" ref="J3:J52" si="4">IFERROR(I3/G3,"0")</f>
        <v>-6.6804928315415249E-2</v>
      </c>
      <c r="K3">
        <f t="shared" ref="K3:K52" si="5">RANK(J3,J3:J53,1)</f>
        <v>13</v>
      </c>
      <c r="L3">
        <v>322700</v>
      </c>
      <c r="M3">
        <v>322263.03999999998</v>
      </c>
      <c r="N3">
        <f t="shared" ref="N3:N52" si="6">M3-L3</f>
        <v>-436.96000000002095</v>
      </c>
      <c r="O3" s="9">
        <f t="shared" ref="O3:O52" si="7">IFERROR(N3/L3,"0")</f>
        <v>-1.3540749922529313E-3</v>
      </c>
      <c r="P3">
        <f t="shared" ref="P3:P52" si="8">RANK(O3,O3:O53,1)</f>
        <v>36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9">
        <f t="shared" si="4"/>
        <v>-1.7141743558856015E-2</v>
      </c>
      <c r="K4">
        <f t="shared" si="5"/>
        <v>34</v>
      </c>
      <c r="L4">
        <v>3662400</v>
      </c>
      <c r="M4">
        <v>3564983.04999999</v>
      </c>
      <c r="N4">
        <f t="shared" si="6"/>
        <v>-97416.950000009965</v>
      </c>
      <c r="O4" s="9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9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9">
        <f t="shared" si="7"/>
        <v>-3.3800336357544182E-2</v>
      </c>
      <c r="P5">
        <f t="shared" si="8"/>
        <v>21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9">
        <f t="shared" si="4"/>
        <v>-1.7301283547257551E-3</v>
      </c>
      <c r="K6">
        <f t="shared" si="5"/>
        <v>40</v>
      </c>
      <c r="L6">
        <v>445200</v>
      </c>
      <c r="M6">
        <v>445114.28999999899</v>
      </c>
      <c r="N6">
        <f t="shared" si="6"/>
        <v>-85.710000001010485</v>
      </c>
      <c r="O6" s="9">
        <f t="shared" si="7"/>
        <v>-1.925202156356929E-4</v>
      </c>
      <c r="P6">
        <f t="shared" si="8"/>
        <v>35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9">
        <f t="shared" si="4"/>
        <v>-0.10009631366303927</v>
      </c>
      <c r="K7">
        <f t="shared" si="5"/>
        <v>7</v>
      </c>
      <c r="L7">
        <v>3345200</v>
      </c>
      <c r="M7">
        <v>2946440.08</v>
      </c>
      <c r="N7">
        <f t="shared" si="6"/>
        <v>-398759.91999999993</v>
      </c>
      <c r="O7" s="9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9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9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9">
        <f t="shared" si="4"/>
        <v>-0.10336567542917005</v>
      </c>
      <c r="K9">
        <f t="shared" si="5"/>
        <v>5</v>
      </c>
      <c r="L9">
        <v>10790500</v>
      </c>
      <c r="M9">
        <v>9993599.52999999</v>
      </c>
      <c r="N9">
        <f t="shared" si="6"/>
        <v>-796900.47000000998</v>
      </c>
      <c r="O9" s="9">
        <f t="shared" si="7"/>
        <v>-7.3852043000788653E-2</v>
      </c>
      <c r="P9">
        <f t="shared" si="8"/>
        <v>7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9">
        <f t="shared" si="4"/>
        <v>-5.5113408723747932E-2</v>
      </c>
      <c r="K10">
        <f t="shared" si="5"/>
        <v>11</v>
      </c>
      <c r="L10">
        <v>487500</v>
      </c>
      <c r="M10">
        <v>478318.92</v>
      </c>
      <c r="N10">
        <f t="shared" si="6"/>
        <v>-9181.0800000000163</v>
      </c>
      <c r="O10" s="9">
        <f t="shared" si="7"/>
        <v>-1.883298461538465E-2</v>
      </c>
      <c r="P10">
        <f t="shared" si="8"/>
        <v>23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9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9" t="str">
        <f t="shared" si="4"/>
        <v>0</v>
      </c>
      <c r="K11">
        <f t="shared" si="5"/>
        <v>39</v>
      </c>
      <c r="L11">
        <v>375000</v>
      </c>
      <c r="M11">
        <v>63771.91</v>
      </c>
      <c r="N11">
        <f t="shared" si="6"/>
        <v>-311228.08999999997</v>
      </c>
      <c r="O11" s="9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9">
        <f t="shared" si="4"/>
        <v>-0.10527708280146378</v>
      </c>
      <c r="K12">
        <f t="shared" si="5"/>
        <v>4</v>
      </c>
      <c r="L12">
        <v>4677800</v>
      </c>
      <c r="M12">
        <v>4371713.1399999997</v>
      </c>
      <c r="N12">
        <f t="shared" si="6"/>
        <v>-306086.86000000034</v>
      </c>
      <c r="O12" s="9">
        <f t="shared" si="7"/>
        <v>-6.5433934755654441E-2</v>
      </c>
      <c r="P12">
        <f t="shared" si="8"/>
        <v>6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9">
        <f t="shared" si="4"/>
        <v>-5.0552253482656594E-2</v>
      </c>
      <c r="K13">
        <f t="shared" si="5"/>
        <v>10</v>
      </c>
      <c r="L13">
        <v>6207300</v>
      </c>
      <c r="M13">
        <v>6056976.6699999999</v>
      </c>
      <c r="N13">
        <f t="shared" si="6"/>
        <v>-150323.33000000007</v>
      </c>
      <c r="O13" s="9">
        <f t="shared" si="7"/>
        <v>-2.4217184605222895E-2</v>
      </c>
      <c r="P13">
        <f t="shared" si="8"/>
        <v>19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9">
        <f t="shared" si="4"/>
        <v>-1.1492968897266765E-2</v>
      </c>
      <c r="K14">
        <f t="shared" si="5"/>
        <v>30</v>
      </c>
      <c r="L14">
        <v>526200</v>
      </c>
      <c r="M14">
        <v>504989.88</v>
      </c>
      <c r="N14">
        <f t="shared" si="6"/>
        <v>-21210.119999999995</v>
      </c>
      <c r="O14" s="9">
        <f t="shared" si="7"/>
        <v>-4.0308095781071827E-2</v>
      </c>
      <c r="P14">
        <f t="shared" si="8"/>
        <v>13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9">
        <f t="shared" si="4"/>
        <v>-4.4532273014072019E-2</v>
      </c>
      <c r="K15">
        <f t="shared" si="5"/>
        <v>15</v>
      </c>
      <c r="L15">
        <v>188953500</v>
      </c>
      <c r="M15">
        <v>184450910.84999901</v>
      </c>
      <c r="N15">
        <f t="shared" si="6"/>
        <v>-4502589.1500009894</v>
      </c>
      <c r="O15" s="9">
        <f t="shared" si="7"/>
        <v>-2.3829085727446114E-2</v>
      </c>
      <c r="P15">
        <f t="shared" si="8"/>
        <v>18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9">
        <f t="shared" si="4"/>
        <v>-2.769017341040361E-4</v>
      </c>
      <c r="K16">
        <f t="shared" si="5"/>
        <v>33</v>
      </c>
      <c r="L16">
        <v>7397200</v>
      </c>
      <c r="M16">
        <v>7397093</v>
      </c>
      <c r="N16">
        <f t="shared" si="6"/>
        <v>-107</v>
      </c>
      <c r="O16" s="9">
        <f t="shared" si="7"/>
        <v>-1.4464932677229222E-5</v>
      </c>
      <c r="P16">
        <f t="shared" si="8"/>
        <v>29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9">
        <f t="shared" si="4"/>
        <v>-4.3401666263871937E-2</v>
      </c>
      <c r="K17">
        <f t="shared" si="5"/>
        <v>15</v>
      </c>
      <c r="L17">
        <v>15311800</v>
      </c>
      <c r="M17">
        <v>14346057.039999999</v>
      </c>
      <c r="N17">
        <f t="shared" si="6"/>
        <v>-965742.96000000089</v>
      </c>
      <c r="O17" s="9">
        <f t="shared" si="7"/>
        <v>-6.3071811282801551E-2</v>
      </c>
      <c r="P17">
        <f t="shared" si="8"/>
        <v>6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9">
        <f t="shared" si="4"/>
        <v>-6.6149619014330668E-2</v>
      </c>
      <c r="K18">
        <f t="shared" si="5"/>
        <v>8</v>
      </c>
      <c r="L18">
        <v>2910600</v>
      </c>
      <c r="M18">
        <v>2535637.09</v>
      </c>
      <c r="N18">
        <f t="shared" si="6"/>
        <v>-374962.91000000015</v>
      </c>
      <c r="O18" s="9">
        <f t="shared" si="7"/>
        <v>-0.12882667147667154</v>
      </c>
      <c r="P18">
        <f t="shared" si="8"/>
        <v>1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9">
        <f t="shared" si="4"/>
        <v>-7.4289145810384635E-2</v>
      </c>
      <c r="K19">
        <f t="shared" si="5"/>
        <v>6</v>
      </c>
      <c r="L19">
        <v>9343000</v>
      </c>
      <c r="M19">
        <v>8766655.9100000001</v>
      </c>
      <c r="N19">
        <f t="shared" si="6"/>
        <v>-576344.08999999985</v>
      </c>
      <c r="O19" s="9">
        <f t="shared" si="7"/>
        <v>-6.1687262121374278E-2</v>
      </c>
      <c r="P19">
        <f t="shared" si="8"/>
        <v>5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9">
        <f t="shared" si="4"/>
        <v>-7.4142392760188761E-5</v>
      </c>
      <c r="K20">
        <f t="shared" si="5"/>
        <v>30</v>
      </c>
      <c r="L20">
        <v>130621400</v>
      </c>
      <c r="M20">
        <v>130621283.53999899</v>
      </c>
      <c r="N20">
        <f t="shared" si="6"/>
        <v>-116.46000100672245</v>
      </c>
      <c r="O20" s="9">
        <f t="shared" si="7"/>
        <v>-8.9158438821450736E-7</v>
      </c>
      <c r="P20">
        <f t="shared" si="8"/>
        <v>28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9">
        <f t="shared" si="4"/>
        <v>-7.5167420624229556E-2</v>
      </c>
      <c r="K21">
        <f t="shared" si="5"/>
        <v>5</v>
      </c>
      <c r="L21">
        <v>24323000</v>
      </c>
      <c r="M21">
        <v>23434073.089999899</v>
      </c>
      <c r="N21">
        <f t="shared" si="6"/>
        <v>-888926.91000010073</v>
      </c>
      <c r="O21" s="9">
        <f t="shared" si="7"/>
        <v>-3.6546762734864152E-2</v>
      </c>
      <c r="P21">
        <f t="shared" si="8"/>
        <v>11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9">
        <f t="shared" si="4"/>
        <v>-1.5752170574348738E-2</v>
      </c>
      <c r="K22">
        <f t="shared" si="5"/>
        <v>23</v>
      </c>
      <c r="L22">
        <v>11935200</v>
      </c>
      <c r="M22">
        <v>11934454.77</v>
      </c>
      <c r="N22">
        <f t="shared" si="6"/>
        <v>-745.23000000044703</v>
      </c>
      <c r="O22" s="9">
        <f t="shared" si="7"/>
        <v>-6.2439674240938325E-5</v>
      </c>
      <c r="P22">
        <f t="shared" si="8"/>
        <v>24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9">
        <f t="shared" si="4"/>
        <v>-4.2394738976719144E-2</v>
      </c>
      <c r="K23">
        <f t="shared" si="5"/>
        <v>12</v>
      </c>
      <c r="L23">
        <v>23220300</v>
      </c>
      <c r="M23">
        <v>22619057.440000001</v>
      </c>
      <c r="N23">
        <f t="shared" si="6"/>
        <v>-601242.55999999866</v>
      </c>
      <c r="O23" s="9">
        <f t="shared" si="7"/>
        <v>-2.5892971236375011E-2</v>
      </c>
      <c r="P23">
        <f t="shared" si="8"/>
        <v>13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9">
        <f t="shared" si="4"/>
        <v>-4.087856565111897E-2</v>
      </c>
      <c r="K24">
        <f t="shared" si="5"/>
        <v>13</v>
      </c>
      <c r="L24">
        <v>1112600</v>
      </c>
      <c r="M24">
        <v>1112527.1200000001</v>
      </c>
      <c r="N24">
        <f t="shared" si="6"/>
        <v>-72.879999999888241</v>
      </c>
      <c r="O24" s="9">
        <f t="shared" si="7"/>
        <v>-6.5504224339284781E-5</v>
      </c>
      <c r="P24">
        <f t="shared" si="8"/>
        <v>22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9">
        <f t="shared" si="4"/>
        <v>-1.5846773555029746E-2</v>
      </c>
      <c r="K25">
        <f t="shared" si="5"/>
        <v>20</v>
      </c>
      <c r="L25">
        <v>496500</v>
      </c>
      <c r="M25">
        <v>494775.1</v>
      </c>
      <c r="N25">
        <f t="shared" si="6"/>
        <v>-1724.9000000000233</v>
      </c>
      <c r="O25" s="9">
        <f t="shared" si="7"/>
        <v>-3.4741188318228064E-3</v>
      </c>
      <c r="P25">
        <f t="shared" si="8"/>
        <v>18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9">
        <f t="shared" si="4"/>
        <v>-5.8776040939327839E-2</v>
      </c>
      <c r="K26">
        <f t="shared" si="5"/>
        <v>6</v>
      </c>
      <c r="L26">
        <v>5430700</v>
      </c>
      <c r="M26">
        <v>5117235.21</v>
      </c>
      <c r="N26">
        <f t="shared" si="6"/>
        <v>-313464.79000000004</v>
      </c>
      <c r="O26" s="9">
        <f t="shared" si="7"/>
        <v>-5.7720881286022069E-2</v>
      </c>
      <c r="P26">
        <f t="shared" si="8"/>
        <v>5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9" t="str">
        <f t="shared" si="4"/>
        <v>0</v>
      </c>
      <c r="K27">
        <f t="shared" si="5"/>
        <v>24</v>
      </c>
      <c r="L27">
        <v>0</v>
      </c>
      <c r="M27">
        <v>0</v>
      </c>
      <c r="N27">
        <f t="shared" si="6"/>
        <v>0</v>
      </c>
      <c r="O27" s="9" t="str">
        <f t="shared" si="7"/>
        <v>0</v>
      </c>
      <c r="P27">
        <f t="shared" si="8"/>
        <v>23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9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9">
        <f t="shared" si="7"/>
        <v>-8.6909325643882263E-2</v>
      </c>
      <c r="P28">
        <f t="shared" si="8"/>
        <v>3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9">
        <f t="shared" si="4"/>
        <v>-4.1099320021590155E-2</v>
      </c>
      <c r="K29">
        <f t="shared" si="5"/>
        <v>10</v>
      </c>
      <c r="L29">
        <v>2889900</v>
      </c>
      <c r="M29">
        <v>2889864.67</v>
      </c>
      <c r="N29">
        <f t="shared" si="6"/>
        <v>-35.330000000074506</v>
      </c>
      <c r="O29" s="9">
        <f t="shared" si="7"/>
        <v>-1.2225336516860273E-5</v>
      </c>
      <c r="P29">
        <f t="shared" si="8"/>
        <v>19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9">
        <f t="shared" si="4"/>
        <v>-3.9561962641116366E-3</v>
      </c>
      <c r="K30">
        <f t="shared" si="5"/>
        <v>19</v>
      </c>
      <c r="L30">
        <v>12861300</v>
      </c>
      <c r="M30">
        <v>12826009.609999999</v>
      </c>
      <c r="N30">
        <f t="shared" si="6"/>
        <v>-35290.390000000596</v>
      </c>
      <c r="O30" s="9">
        <f t="shared" si="7"/>
        <v>-2.7439209100169185E-3</v>
      </c>
      <c r="P30">
        <f t="shared" si="8"/>
        <v>16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9">
        <f t="shared" si="4"/>
        <v>-3.3249136181648611E-2</v>
      </c>
      <c r="K31">
        <f t="shared" si="5"/>
        <v>13</v>
      </c>
      <c r="L31">
        <v>1870700</v>
      </c>
      <c r="M31">
        <v>1801391.34</v>
      </c>
      <c r="N31">
        <f t="shared" si="6"/>
        <v>-69308.659999999916</v>
      </c>
      <c r="O31" s="9">
        <f t="shared" si="7"/>
        <v>-3.7049585716576634E-2</v>
      </c>
      <c r="P31">
        <f t="shared" si="8"/>
        <v>8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9">
        <f t="shared" si="4"/>
        <v>-1.7837871035428981E-2</v>
      </c>
      <c r="K32">
        <f t="shared" si="5"/>
        <v>15</v>
      </c>
      <c r="L32">
        <v>6157400</v>
      </c>
      <c r="M32">
        <v>5987572.0199999996</v>
      </c>
      <c r="N32">
        <f t="shared" si="6"/>
        <v>-169827.98000000045</v>
      </c>
      <c r="O32" s="9">
        <f t="shared" si="7"/>
        <v>-2.7581118653977402E-2</v>
      </c>
      <c r="P32">
        <f t="shared" si="8"/>
        <v>8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9">
        <f t="shared" si="4"/>
        <v>-2.6564903115433454E-3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-5456610.5900000334</v>
      </c>
      <c r="O33" s="9">
        <f t="shared" si="7"/>
        <v>-5.5141067323084929E-3</v>
      </c>
      <c r="P33">
        <f t="shared" si="8"/>
        <v>13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9">
        <f t="shared" si="4"/>
        <v>-4.8961345561534093E-2</v>
      </c>
      <c r="K34">
        <f t="shared" si="5"/>
        <v>7</v>
      </c>
      <c r="L34">
        <v>4345600</v>
      </c>
      <c r="M34">
        <v>4229801.51</v>
      </c>
      <c r="N34">
        <f t="shared" si="6"/>
        <v>-115798.49000000022</v>
      </c>
      <c r="O34" s="9">
        <f t="shared" si="7"/>
        <v>-2.6647296115611244E-2</v>
      </c>
      <c r="P34">
        <f t="shared" si="8"/>
        <v>8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9" t="str">
        <f t="shared" si="4"/>
        <v>0</v>
      </c>
      <c r="K35">
        <f t="shared" si="5"/>
        <v>17</v>
      </c>
      <c r="L35">
        <v>0</v>
      </c>
      <c r="M35">
        <v>0</v>
      </c>
      <c r="N35">
        <f t="shared" si="6"/>
        <v>0</v>
      </c>
      <c r="O35" s="9" t="str">
        <f t="shared" si="7"/>
        <v>0</v>
      </c>
      <c r="P35">
        <f t="shared" si="8"/>
        <v>16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9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9">
        <f t="shared" si="7"/>
        <v>-0.11509132414892521</v>
      </c>
      <c r="P36">
        <f t="shared" si="8"/>
        <v>1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9">
        <f t="shared" si="4"/>
        <v>-4.9460250314014013E-2</v>
      </c>
      <c r="K37">
        <f t="shared" si="5"/>
        <v>5</v>
      </c>
      <c r="L37">
        <v>2296900</v>
      </c>
      <c r="M37">
        <v>2108718.34</v>
      </c>
      <c r="N37">
        <f t="shared" si="6"/>
        <v>-188181.66000000015</v>
      </c>
      <c r="O37" s="9">
        <f t="shared" si="7"/>
        <v>-8.1928538464887526E-2</v>
      </c>
      <c r="P37">
        <f t="shared" si="8"/>
        <v>2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9">
        <f t="shared" si="4"/>
        <v>-4.9631735620585316E-2</v>
      </c>
      <c r="K38">
        <f t="shared" si="5"/>
        <v>4</v>
      </c>
      <c r="L38">
        <v>777800</v>
      </c>
      <c r="M38">
        <v>777663.26</v>
      </c>
      <c r="N38">
        <f t="shared" si="6"/>
        <v>-136.73999999999069</v>
      </c>
      <c r="O38" s="9">
        <f t="shared" si="7"/>
        <v>-1.7580354847003174E-4</v>
      </c>
      <c r="P38">
        <f t="shared" si="8"/>
        <v>11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9">
        <f t="shared" si="4"/>
        <v>-0.13918241656366656</v>
      </c>
      <c r="K39">
        <f t="shared" si="5"/>
        <v>1</v>
      </c>
      <c r="L39">
        <v>1759500</v>
      </c>
      <c r="M39">
        <v>1680463.8699999901</v>
      </c>
      <c r="N39">
        <f t="shared" si="6"/>
        <v>-79036.1300000099</v>
      </c>
      <c r="O39" s="9">
        <f t="shared" si="7"/>
        <v>-4.4919653310605226E-2</v>
      </c>
      <c r="P39">
        <f t="shared" si="8"/>
        <v>4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9">
        <f t="shared" si="4"/>
        <v>-4.6782546934937892E-2</v>
      </c>
      <c r="K40">
        <f t="shared" si="5"/>
        <v>3</v>
      </c>
      <c r="L40">
        <v>40216700</v>
      </c>
      <c r="M40">
        <v>39606263.709999897</v>
      </c>
      <c r="N40">
        <f t="shared" si="6"/>
        <v>-610436.29000010341</v>
      </c>
      <c r="O40" s="9">
        <f t="shared" si="7"/>
        <v>-1.5178676768608648E-2</v>
      </c>
      <c r="P40">
        <f t="shared" si="8"/>
        <v>6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9">
        <f t="shared" si="4"/>
        <v>-2.6221894095689226E-2</v>
      </c>
      <c r="K41">
        <f t="shared" si="5"/>
        <v>8</v>
      </c>
      <c r="L41">
        <v>4799900</v>
      </c>
      <c r="M41">
        <v>4717822.6500000004</v>
      </c>
      <c r="N41">
        <f t="shared" si="6"/>
        <v>-82077.349999999627</v>
      </c>
      <c r="O41" s="9">
        <f t="shared" si="7"/>
        <v>-1.7099804162586642E-2</v>
      </c>
      <c r="P41">
        <f t="shared" si="8"/>
        <v>5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9">
        <f t="shared" si="4"/>
        <v>-1.1928203241796942E-2</v>
      </c>
      <c r="K42">
        <f t="shared" si="5"/>
        <v>8</v>
      </c>
      <c r="L42">
        <v>199954600</v>
      </c>
      <c r="M42">
        <v>199954563.74999899</v>
      </c>
      <c r="N42">
        <f t="shared" si="6"/>
        <v>-36.250001013278961</v>
      </c>
      <c r="O42" s="9">
        <f t="shared" si="7"/>
        <v>-1.8129115815929696E-7</v>
      </c>
      <c r="P42">
        <f t="shared" si="8"/>
        <v>9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9">
        <f t="shared" si="4"/>
        <v>-4.5477990374731388E-2</v>
      </c>
      <c r="K43">
        <f t="shared" si="5"/>
        <v>3</v>
      </c>
      <c r="L43">
        <v>8497500</v>
      </c>
      <c r="M43">
        <v>8150982.5699999901</v>
      </c>
      <c r="N43">
        <f t="shared" si="6"/>
        <v>-346517.43000000995</v>
      </c>
      <c r="O43" s="9">
        <f t="shared" si="7"/>
        <v>-4.0778750220654303E-2</v>
      </c>
      <c r="P43">
        <f t="shared" si="8"/>
        <v>4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9">
        <f t="shared" si="4"/>
        <v>-7.9569249404813532E-3</v>
      </c>
      <c r="K44">
        <f t="shared" si="5"/>
        <v>7</v>
      </c>
      <c r="L44">
        <v>31282200</v>
      </c>
      <c r="M44">
        <v>31282141.25</v>
      </c>
      <c r="N44">
        <f t="shared" si="6"/>
        <v>-58.75</v>
      </c>
      <c r="O44" s="9">
        <f t="shared" si="7"/>
        <v>-1.8780648419868168E-6</v>
      </c>
      <c r="P44">
        <f t="shared" si="8"/>
        <v>7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9">
        <f t="shared" si="4"/>
        <v>-3.8689222111488959E-2</v>
      </c>
      <c r="K45">
        <f t="shared" si="5"/>
        <v>4</v>
      </c>
      <c r="L45">
        <v>56027100</v>
      </c>
      <c r="M45">
        <v>55386549.6599999</v>
      </c>
      <c r="N45">
        <f t="shared" si="6"/>
        <v>-640550.34000010043</v>
      </c>
      <c r="O45" s="9">
        <f t="shared" si="7"/>
        <v>-1.1432866237947358E-2</v>
      </c>
      <c r="P45">
        <f t="shared" si="8"/>
        <v>4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9">
        <f t="shared" si="4"/>
        <v>-3.2319887218048821E-2</v>
      </c>
      <c r="K46">
        <f t="shared" si="5"/>
        <v>5</v>
      </c>
      <c r="L46">
        <v>267100</v>
      </c>
      <c r="M46">
        <v>254753.15999999901</v>
      </c>
      <c r="N46">
        <f t="shared" si="6"/>
        <v>-12346.840000000986</v>
      </c>
      <c r="O46" s="9">
        <f t="shared" si="7"/>
        <v>-4.6225533508053113E-2</v>
      </c>
      <c r="P46">
        <f t="shared" si="8"/>
        <v>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9">
        <f t="shared" si="4"/>
        <v>-3.3291600310348285E-4</v>
      </c>
      <c r="K47">
        <f t="shared" si="5"/>
        <v>5</v>
      </c>
      <c r="L47">
        <v>75072800</v>
      </c>
      <c r="M47">
        <v>75050829.179999903</v>
      </c>
      <c r="N47">
        <f t="shared" si="6"/>
        <v>-21970.820000097156</v>
      </c>
      <c r="O47" s="9">
        <f t="shared" si="7"/>
        <v>-2.9266019117572752E-4</v>
      </c>
      <c r="P47">
        <f t="shared" si="8"/>
        <v>4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9">
        <f t="shared" si="4"/>
        <v>-4.0559890224125802E-2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-407449.76000001002</v>
      </c>
      <c r="O48" s="9">
        <f t="shared" si="7"/>
        <v>-5.5893132870587676E-2</v>
      </c>
      <c r="P48">
        <f t="shared" si="8"/>
        <v>2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9">
        <f t="shared" si="4"/>
        <v>-6.9523586744639335E-2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9" t="str">
        <f t="shared" si="7"/>
        <v>0</v>
      </c>
      <c r="P49">
        <f t="shared" si="8"/>
        <v>3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9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9">
        <f t="shared" si="7"/>
        <v>0</v>
      </c>
      <c r="P50">
        <f t="shared" si="8"/>
        <v>3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9">
        <f t="shared" si="4"/>
        <v>-3.6573903982970231E-2</v>
      </c>
      <c r="K51">
        <f t="shared" si="5"/>
        <v>2</v>
      </c>
      <c r="L51">
        <v>8833900</v>
      </c>
      <c r="M51">
        <v>8735843.3100000005</v>
      </c>
      <c r="N51">
        <f t="shared" si="6"/>
        <v>-98056.689999999478</v>
      </c>
      <c r="O51" s="9">
        <f t="shared" si="7"/>
        <v>-1.1100045280114048E-2</v>
      </c>
      <c r="P51">
        <f t="shared" si="8"/>
        <v>2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9">
        <f t="shared" si="4"/>
        <v>-9.6704683082722218E-2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-264764.74</v>
      </c>
      <c r="O52" s="9">
        <f t="shared" si="7"/>
        <v>-0.11404408166781529</v>
      </c>
      <c r="P52">
        <f t="shared" si="8"/>
        <v>1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VLOOKUP(A56,$A$2:$D$52,4)</f>
        <v>-36209.630000000005</v>
      </c>
      <c r="C56">
        <f>VLOOKUP(A56,$A$2:$I$52,9)</f>
        <v>-27292.159999999974</v>
      </c>
      <c r="D56">
        <f>VLOOKUP(A56,$A$2:$N$52,14)</f>
        <v>-9181.0800000000163</v>
      </c>
    </row>
    <row r="57" spans="1:16" x14ac:dyDescent="0.35">
      <c r="A57" t="s">
        <v>25</v>
      </c>
      <c r="B57">
        <f t="shared" ref="B57:B61" si="9">VLOOKUP(A57,$A$2:$D$52,4)</f>
        <v>0</v>
      </c>
      <c r="C57">
        <f t="shared" ref="C57:C61" si="10">VLOOKUP(A57,$A$2:$I$52,9)</f>
        <v>0</v>
      </c>
      <c r="D57">
        <f t="shared" ref="D57:D61" si="11">VLOOKUP(A57,$A$2:$N$52,14)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INDEX($A$1:$D$52,MATCH(A74,$A$1:$A$52),4)</f>
        <v>-36209.630000000005</v>
      </c>
      <c r="C74">
        <f>INDEX($A$1:$I$52,MATCH(A74,$A$1:$A$52),9)</f>
        <v>-27292.159999999974</v>
      </c>
      <c r="D74">
        <f>INDEX($A$1:$N$52,MATCH(A74,$A$1:$A$52),14)</f>
        <v>-9181.0800000000163</v>
      </c>
    </row>
    <row r="75" spans="1:4" x14ac:dyDescent="0.35">
      <c r="A75" t="s">
        <v>25</v>
      </c>
      <c r="B75">
        <f t="shared" ref="B75:B79" si="15">INDEX($A$1:$D$52,MATCH(A75,$A$1:$A$52),4)</f>
        <v>0</v>
      </c>
      <c r="C75">
        <f t="shared" ref="C75:C79" si="16">INDEX($A$1:$I$52,MATCH(A75,$A$1:$A$52),9)</f>
        <v>0</v>
      </c>
      <c r="D75">
        <f t="shared" ref="D75:D79" si="17">INDEX($A$1:$N$52,MATCH(A75,$A$1:$A$52),14)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16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INDEX(A2:B52,MATCH(B82,A2:A52),2)</f>
        <v>356640100</v>
      </c>
      <c r="C84" s="6">
        <f>INDEX(A2:C52,MATCH(B82,A2:A52),3)</f>
        <v>341243679.13</v>
      </c>
    </row>
    <row r="85" spans="1:7" x14ac:dyDescent="0.35">
      <c r="A85" t="s">
        <v>74</v>
      </c>
      <c r="B85" s="6">
        <f>INDEX(A2:G52,MATCH(B82,A2:A52),7)</f>
        <v>382685200</v>
      </c>
      <c r="C85" s="6">
        <f>INDEX(A2:H52,MATCH(B82,A2:A52),8)</f>
        <v>346340810.81999999</v>
      </c>
    </row>
    <row r="86" spans="1:7" x14ac:dyDescent="0.35">
      <c r="A86" t="s">
        <v>75</v>
      </c>
      <c r="B86" s="6">
        <f>INDEX(A2:L52,MATCH(B82,A2:A52),12)</f>
        <v>376548600</v>
      </c>
      <c r="C86" s="6">
        <f>INDEX(A2:M52,MATCH(B82,A2:A52),13)</f>
        <v>355279492.22999901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B91" t="str">
        <f>_xlfn.XLOOKUP(B89,F2:F52,A2:A52)</f>
        <v>Clerk and Master - Chancery</v>
      </c>
      <c r="C91" s="5">
        <f>_xlfn.XLOOKUP(B89,F2:F52,E2:E52)</f>
        <v>-0.15235918433091292</v>
      </c>
      <c r="D91" t="str">
        <f>_xlfn.XLOOKUP(D89,F2:F52,A2:A52)</f>
        <v>Circuit Court Clerk</v>
      </c>
      <c r="E91" s="5">
        <f>_xlfn.XLOOKUP(D89,F2:F52,E2:E52)</f>
        <v>-0.11502817362571344</v>
      </c>
      <c r="F91" t="str">
        <f>_xlfn.XLOOKUP(F89,F2:F52,A2:A52)</f>
        <v>Internal Audit</v>
      </c>
      <c r="G91" s="5">
        <f>_xlfn.XLOOKUP(F89,F2:F52,E2:E52)</f>
        <v>-9.5782760864849215E-2</v>
      </c>
    </row>
    <row r="92" spans="1:7" x14ac:dyDescent="0.35">
      <c r="A92" t="s">
        <v>74</v>
      </c>
      <c r="B92" t="str">
        <f>_xlfn.XLOOKUP(B89,K2:K52,A2:A52)</f>
        <v>Metropolitan Clerk</v>
      </c>
      <c r="C92" s="5">
        <f>_xlfn.XLOOKUP(B89,K2:K52,J2:J52)</f>
        <v>-0.17551246244575608</v>
      </c>
      <c r="D92" t="str">
        <f>_xlfn.XLOOKUP(D89,K2:K52,A2:A52)</f>
        <v>Internal Audit</v>
      </c>
      <c r="E92" s="5">
        <f>_xlfn.XLOOKUP(D89,K2:K52,J2:J52)</f>
        <v>-0.17103239309050916</v>
      </c>
      <c r="F92" t="str">
        <f>_xlfn.XLOOKUP(F89,K2:K52,A2:A52)</f>
        <v>Parks</v>
      </c>
      <c r="G92" s="5">
        <f>_xlfn.XLOOKUP(F89,K2:K52,J2:J52)</f>
        <v>-4.6782546934937892E-2</v>
      </c>
    </row>
    <row r="93" spans="1:7" x14ac:dyDescent="0.35">
      <c r="A93" t="s">
        <v>75</v>
      </c>
      <c r="B93" t="str">
        <f>_xlfn.XLOOKUP(B89,P2:P52,A2:A52)</f>
        <v>Community Oversight Board</v>
      </c>
      <c r="C93" s="5">
        <f>_xlfn.XLOOKUP(B89,P2:P52,O2:O52)</f>
        <v>-0.82994157333333329</v>
      </c>
      <c r="D93" t="str">
        <f>_xlfn.XLOOKUP(D89,P2:P52,A2:A52)</f>
        <v>Clerk and Master - Chancery</v>
      </c>
      <c r="E93" s="5">
        <f>_xlfn.XLOOKUP(D89,P2:P52,O2:O52)</f>
        <v>-0.15295680364719175</v>
      </c>
      <c r="F93" t="str">
        <f>_xlfn.XLOOKUP(F89,P2:P52,A2:A52)</f>
        <v>Internal Audit</v>
      </c>
      <c r="G93" s="5">
        <f>_xlfn.XLOOKUP(F89,P2:P52,O2:O52)</f>
        <v>-8.6909325643882263E-2</v>
      </c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sheetProtection sheet="1" objects="1" scenarios="1"/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5C9E-2BF2-4D8C-B2C1-1152DDF74985}">
  <dimension ref="A1:P100"/>
  <sheetViews>
    <sheetView tabSelected="1" topLeftCell="A52" zoomScale="75" zoomScaleNormal="75" workbookViewId="0">
      <selection activeCell="B56" sqref="B56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IFERROR(D2/B2,"0")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9">
        <f>IFERROR(I2/G2,"0")</f>
        <v>-9.4972027086493035E-2</v>
      </c>
      <c r="K2">
        <f>RANK(J2,J2:J52,1)</f>
        <v>10</v>
      </c>
      <c r="L2">
        <v>376548600</v>
      </c>
      <c r="M2">
        <v>355279492.22999901</v>
      </c>
      <c r="N2">
        <f>M2-L2</f>
        <v>-21269107.770000994</v>
      </c>
      <c r="O2" s="9">
        <f>IFERROR(N2/L2,"0")</f>
        <v>-5.6484362894991494E-2</v>
      </c>
      <c r="P2">
        <f>RANK(O2,O2:O52,1)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52" si="1">IFERROR(D3/B3,"0")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9">
        <f t="shared" ref="J3:J52" si="4">IFERROR(I3/G3,"0")</f>
        <v>-6.6804928315415249E-2</v>
      </c>
      <c r="K3">
        <f t="shared" ref="K3:K52" si="5">RANK(J3,J3:J53,1)</f>
        <v>13</v>
      </c>
      <c r="L3">
        <v>322700</v>
      </c>
      <c r="M3">
        <v>322263.03999999998</v>
      </c>
      <c r="N3">
        <f t="shared" ref="N3:N52" si="6">M3-L3</f>
        <v>-436.96000000002095</v>
      </c>
      <c r="O3" s="9">
        <f t="shared" ref="O3:O52" si="7">IFERROR(N3/L3,"0")</f>
        <v>-1.3540749922529313E-3</v>
      </c>
      <c r="P3">
        <f t="shared" ref="P3:P52" si="8">RANK(O3,O3:O53,1)</f>
        <v>36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9">
        <f t="shared" si="4"/>
        <v>-1.7141743558856015E-2</v>
      </c>
      <c r="K4">
        <f t="shared" si="5"/>
        <v>34</v>
      </c>
      <c r="L4">
        <v>3662400</v>
      </c>
      <c r="M4">
        <v>3564983.04999999</v>
      </c>
      <c r="N4">
        <f t="shared" si="6"/>
        <v>-97416.950000009965</v>
      </c>
      <c r="O4" s="9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9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9">
        <f t="shared" si="7"/>
        <v>-3.3800336357544182E-2</v>
      </c>
      <c r="P5">
        <f t="shared" si="8"/>
        <v>21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9">
        <f t="shared" si="4"/>
        <v>-1.7301283547257551E-3</v>
      </c>
      <c r="K6">
        <f t="shared" si="5"/>
        <v>40</v>
      </c>
      <c r="L6">
        <v>445200</v>
      </c>
      <c r="M6">
        <v>445114.28999999899</v>
      </c>
      <c r="N6">
        <f t="shared" si="6"/>
        <v>-85.710000001010485</v>
      </c>
      <c r="O6" s="9">
        <f t="shared" si="7"/>
        <v>-1.925202156356929E-4</v>
      </c>
      <c r="P6">
        <f t="shared" si="8"/>
        <v>35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9">
        <f t="shared" si="4"/>
        <v>-0.10009631366303927</v>
      </c>
      <c r="K7">
        <f t="shared" si="5"/>
        <v>7</v>
      </c>
      <c r="L7">
        <v>3345200</v>
      </c>
      <c r="M7">
        <v>2946440.08</v>
      </c>
      <c r="N7">
        <f t="shared" si="6"/>
        <v>-398759.91999999993</v>
      </c>
      <c r="O7" s="9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9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9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9">
        <f t="shared" si="4"/>
        <v>-0.10336567542917005</v>
      </c>
      <c r="K9">
        <f t="shared" si="5"/>
        <v>5</v>
      </c>
      <c r="L9">
        <v>10790500</v>
      </c>
      <c r="M9">
        <v>9993599.52999999</v>
      </c>
      <c r="N9">
        <f t="shared" si="6"/>
        <v>-796900.47000000998</v>
      </c>
      <c r="O9" s="9">
        <f t="shared" si="7"/>
        <v>-7.3852043000788653E-2</v>
      </c>
      <c r="P9">
        <f t="shared" si="8"/>
        <v>7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9">
        <f t="shared" si="4"/>
        <v>-5.5113408723747932E-2</v>
      </c>
      <c r="K10">
        <f t="shared" si="5"/>
        <v>11</v>
      </c>
      <c r="L10">
        <v>487500</v>
      </c>
      <c r="M10">
        <v>478318.92</v>
      </c>
      <c r="N10">
        <f t="shared" si="6"/>
        <v>-9181.0800000000163</v>
      </c>
      <c r="O10" s="9">
        <f t="shared" si="7"/>
        <v>-1.883298461538465E-2</v>
      </c>
      <c r="P10">
        <f t="shared" si="8"/>
        <v>23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9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9" t="str">
        <f t="shared" si="4"/>
        <v>0</v>
      </c>
      <c r="K11">
        <f t="shared" si="5"/>
        <v>39</v>
      </c>
      <c r="L11">
        <v>375000</v>
      </c>
      <c r="M11">
        <v>63771.91</v>
      </c>
      <c r="N11">
        <f t="shared" si="6"/>
        <v>-311228.08999999997</v>
      </c>
      <c r="O11" s="9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9">
        <f t="shared" si="4"/>
        <v>-0.10527708280146378</v>
      </c>
      <c r="K12">
        <f t="shared" si="5"/>
        <v>4</v>
      </c>
      <c r="L12">
        <v>4677800</v>
      </c>
      <c r="M12">
        <v>4371713.1399999997</v>
      </c>
      <c r="N12">
        <f t="shared" si="6"/>
        <v>-306086.86000000034</v>
      </c>
      <c r="O12" s="9">
        <f t="shared" si="7"/>
        <v>-6.5433934755654441E-2</v>
      </c>
      <c r="P12">
        <f t="shared" si="8"/>
        <v>6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9">
        <f t="shared" si="4"/>
        <v>-5.0552253482656594E-2</v>
      </c>
      <c r="K13">
        <f t="shared" si="5"/>
        <v>10</v>
      </c>
      <c r="L13">
        <v>6207300</v>
      </c>
      <c r="M13">
        <v>6056976.6699999999</v>
      </c>
      <c r="N13">
        <f t="shared" si="6"/>
        <v>-150323.33000000007</v>
      </c>
      <c r="O13" s="9">
        <f t="shared" si="7"/>
        <v>-2.4217184605222895E-2</v>
      </c>
      <c r="P13">
        <f t="shared" si="8"/>
        <v>19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9">
        <f t="shared" si="4"/>
        <v>-1.1492968897266765E-2</v>
      </c>
      <c r="K14">
        <f t="shared" si="5"/>
        <v>30</v>
      </c>
      <c r="L14">
        <v>526200</v>
      </c>
      <c r="M14">
        <v>504989.88</v>
      </c>
      <c r="N14">
        <f t="shared" si="6"/>
        <v>-21210.119999999995</v>
      </c>
      <c r="O14" s="9">
        <f t="shared" si="7"/>
        <v>-4.0308095781071827E-2</v>
      </c>
      <c r="P14">
        <f t="shared" si="8"/>
        <v>13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9">
        <f t="shared" si="4"/>
        <v>-4.4532273014072019E-2</v>
      </c>
      <c r="K15">
        <f t="shared" si="5"/>
        <v>15</v>
      </c>
      <c r="L15">
        <v>188953500</v>
      </c>
      <c r="M15">
        <v>184450910.84999901</v>
      </c>
      <c r="N15">
        <f t="shared" si="6"/>
        <v>-4502589.1500009894</v>
      </c>
      <c r="O15" s="9">
        <f t="shared" si="7"/>
        <v>-2.3829085727446114E-2</v>
      </c>
      <c r="P15">
        <f t="shared" si="8"/>
        <v>18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9">
        <f t="shared" si="4"/>
        <v>-2.769017341040361E-4</v>
      </c>
      <c r="K16">
        <f t="shared" si="5"/>
        <v>33</v>
      </c>
      <c r="L16">
        <v>7397200</v>
      </c>
      <c r="M16">
        <v>7397093</v>
      </c>
      <c r="N16">
        <f t="shared" si="6"/>
        <v>-107</v>
      </c>
      <c r="O16" s="9">
        <f t="shared" si="7"/>
        <v>-1.4464932677229222E-5</v>
      </c>
      <c r="P16">
        <f t="shared" si="8"/>
        <v>29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9">
        <f t="shared" si="4"/>
        <v>-4.3401666263871937E-2</v>
      </c>
      <c r="K17">
        <f t="shared" si="5"/>
        <v>15</v>
      </c>
      <c r="L17">
        <v>15311800</v>
      </c>
      <c r="M17">
        <v>14346057.039999999</v>
      </c>
      <c r="N17">
        <f t="shared" si="6"/>
        <v>-965742.96000000089</v>
      </c>
      <c r="O17" s="9">
        <f t="shared" si="7"/>
        <v>-6.3071811282801551E-2</v>
      </c>
      <c r="P17">
        <f t="shared" si="8"/>
        <v>6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9">
        <f t="shared" si="4"/>
        <v>-6.6149619014330668E-2</v>
      </c>
      <c r="K18">
        <f t="shared" si="5"/>
        <v>8</v>
      </c>
      <c r="L18">
        <v>2910600</v>
      </c>
      <c r="M18">
        <v>2535637.09</v>
      </c>
      <c r="N18">
        <f t="shared" si="6"/>
        <v>-374962.91000000015</v>
      </c>
      <c r="O18" s="9">
        <f t="shared" si="7"/>
        <v>-0.12882667147667154</v>
      </c>
      <c r="P18">
        <f t="shared" si="8"/>
        <v>1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9">
        <f t="shared" si="4"/>
        <v>-7.4289145810384635E-2</v>
      </c>
      <c r="K19">
        <f t="shared" si="5"/>
        <v>6</v>
      </c>
      <c r="L19">
        <v>9343000</v>
      </c>
      <c r="M19">
        <v>8766655.9100000001</v>
      </c>
      <c r="N19">
        <f t="shared" si="6"/>
        <v>-576344.08999999985</v>
      </c>
      <c r="O19" s="9">
        <f t="shared" si="7"/>
        <v>-6.1687262121374278E-2</v>
      </c>
      <c r="P19">
        <f t="shared" si="8"/>
        <v>5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9">
        <f t="shared" si="4"/>
        <v>-7.4142392760188761E-5</v>
      </c>
      <c r="K20">
        <f t="shared" si="5"/>
        <v>30</v>
      </c>
      <c r="L20">
        <v>130621400</v>
      </c>
      <c r="M20">
        <v>130621283.53999899</v>
      </c>
      <c r="N20">
        <f t="shared" si="6"/>
        <v>-116.46000100672245</v>
      </c>
      <c r="O20" s="9">
        <f t="shared" si="7"/>
        <v>-8.9158438821450736E-7</v>
      </c>
      <c r="P20">
        <f t="shared" si="8"/>
        <v>28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9">
        <f t="shared" si="4"/>
        <v>-7.5167420624229556E-2</v>
      </c>
      <c r="K21">
        <f t="shared" si="5"/>
        <v>5</v>
      </c>
      <c r="L21">
        <v>24323000</v>
      </c>
      <c r="M21">
        <v>23434073.089999899</v>
      </c>
      <c r="N21">
        <f t="shared" si="6"/>
        <v>-888926.91000010073</v>
      </c>
      <c r="O21" s="9">
        <f t="shared" si="7"/>
        <v>-3.6546762734864152E-2</v>
      </c>
      <c r="P21">
        <f t="shared" si="8"/>
        <v>11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9">
        <f t="shared" si="4"/>
        <v>-1.5752170574348738E-2</v>
      </c>
      <c r="K22">
        <f t="shared" si="5"/>
        <v>23</v>
      </c>
      <c r="L22">
        <v>11935200</v>
      </c>
      <c r="M22">
        <v>11934454.77</v>
      </c>
      <c r="N22">
        <f t="shared" si="6"/>
        <v>-745.23000000044703</v>
      </c>
      <c r="O22" s="9">
        <f t="shared" si="7"/>
        <v>-6.2439674240938325E-5</v>
      </c>
      <c r="P22">
        <f t="shared" si="8"/>
        <v>24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9">
        <f t="shared" si="4"/>
        <v>-4.2394738976719144E-2</v>
      </c>
      <c r="K23">
        <f t="shared" si="5"/>
        <v>12</v>
      </c>
      <c r="L23">
        <v>23220300</v>
      </c>
      <c r="M23">
        <v>22619057.440000001</v>
      </c>
      <c r="N23">
        <f t="shared" si="6"/>
        <v>-601242.55999999866</v>
      </c>
      <c r="O23" s="9">
        <f t="shared" si="7"/>
        <v>-2.5892971236375011E-2</v>
      </c>
      <c r="P23">
        <f t="shared" si="8"/>
        <v>13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9">
        <f t="shared" si="4"/>
        <v>-4.087856565111897E-2</v>
      </c>
      <c r="K24">
        <f t="shared" si="5"/>
        <v>13</v>
      </c>
      <c r="L24">
        <v>1112600</v>
      </c>
      <c r="M24">
        <v>1112527.1200000001</v>
      </c>
      <c r="N24">
        <f t="shared" si="6"/>
        <v>-72.879999999888241</v>
      </c>
      <c r="O24" s="9">
        <f t="shared" si="7"/>
        <v>-6.5504224339284781E-5</v>
      </c>
      <c r="P24">
        <f t="shared" si="8"/>
        <v>22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9">
        <f t="shared" si="4"/>
        <v>-1.5846773555029746E-2</v>
      </c>
      <c r="K25">
        <f t="shared" si="5"/>
        <v>20</v>
      </c>
      <c r="L25">
        <v>496500</v>
      </c>
      <c r="M25">
        <v>494775.1</v>
      </c>
      <c r="N25">
        <f t="shared" si="6"/>
        <v>-1724.9000000000233</v>
      </c>
      <c r="O25" s="9">
        <f t="shared" si="7"/>
        <v>-3.4741188318228064E-3</v>
      </c>
      <c r="P25">
        <f t="shared" si="8"/>
        <v>18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9">
        <f t="shared" si="4"/>
        <v>-5.8776040939327839E-2</v>
      </c>
      <c r="K26">
        <f t="shared" si="5"/>
        <v>6</v>
      </c>
      <c r="L26">
        <v>5430700</v>
      </c>
      <c r="M26">
        <v>5117235.21</v>
      </c>
      <c r="N26">
        <f t="shared" si="6"/>
        <v>-313464.79000000004</v>
      </c>
      <c r="O26" s="9">
        <f t="shared" si="7"/>
        <v>-5.7720881286022069E-2</v>
      </c>
      <c r="P26">
        <f t="shared" si="8"/>
        <v>5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9" t="str">
        <f t="shared" si="4"/>
        <v>0</v>
      </c>
      <c r="K27">
        <f t="shared" si="5"/>
        <v>24</v>
      </c>
      <c r="L27">
        <v>0</v>
      </c>
      <c r="M27">
        <v>0</v>
      </c>
      <c r="N27">
        <f t="shared" si="6"/>
        <v>0</v>
      </c>
      <c r="O27" s="9" t="str">
        <f t="shared" si="7"/>
        <v>0</v>
      </c>
      <c r="P27">
        <f t="shared" si="8"/>
        <v>23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9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9">
        <f t="shared" si="7"/>
        <v>-8.6909325643882263E-2</v>
      </c>
      <c r="P28">
        <f t="shared" si="8"/>
        <v>3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9">
        <f t="shared" si="4"/>
        <v>-4.1099320021590155E-2</v>
      </c>
      <c r="K29">
        <f t="shared" si="5"/>
        <v>10</v>
      </c>
      <c r="L29">
        <v>2889900</v>
      </c>
      <c r="M29">
        <v>2889864.67</v>
      </c>
      <c r="N29">
        <f t="shared" si="6"/>
        <v>-35.330000000074506</v>
      </c>
      <c r="O29" s="9">
        <f t="shared" si="7"/>
        <v>-1.2225336516860273E-5</v>
      </c>
      <c r="P29">
        <f t="shared" si="8"/>
        <v>19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9">
        <f t="shared" si="4"/>
        <v>-3.9561962641116366E-3</v>
      </c>
      <c r="K30">
        <f t="shared" si="5"/>
        <v>19</v>
      </c>
      <c r="L30">
        <v>12861300</v>
      </c>
      <c r="M30">
        <v>12826009.609999999</v>
      </c>
      <c r="N30">
        <f t="shared" si="6"/>
        <v>-35290.390000000596</v>
      </c>
      <c r="O30" s="9">
        <f t="shared" si="7"/>
        <v>-2.7439209100169185E-3</v>
      </c>
      <c r="P30">
        <f t="shared" si="8"/>
        <v>16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9">
        <f t="shared" si="4"/>
        <v>-3.3249136181648611E-2</v>
      </c>
      <c r="K31">
        <f t="shared" si="5"/>
        <v>13</v>
      </c>
      <c r="L31">
        <v>1870700</v>
      </c>
      <c r="M31">
        <v>1801391.34</v>
      </c>
      <c r="N31">
        <f t="shared" si="6"/>
        <v>-69308.659999999916</v>
      </c>
      <c r="O31" s="9">
        <f t="shared" si="7"/>
        <v>-3.7049585716576634E-2</v>
      </c>
      <c r="P31">
        <f t="shared" si="8"/>
        <v>8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9">
        <f t="shared" si="4"/>
        <v>-1.7837871035428981E-2</v>
      </c>
      <c r="K32">
        <f t="shared" si="5"/>
        <v>15</v>
      </c>
      <c r="L32">
        <v>6157400</v>
      </c>
      <c r="M32">
        <v>5987572.0199999996</v>
      </c>
      <c r="N32">
        <f t="shared" si="6"/>
        <v>-169827.98000000045</v>
      </c>
      <c r="O32" s="9">
        <f t="shared" si="7"/>
        <v>-2.7581118653977402E-2</v>
      </c>
      <c r="P32">
        <f t="shared" si="8"/>
        <v>8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9">
        <f t="shared" si="4"/>
        <v>-2.6564903115433454E-3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-5456610.5900000334</v>
      </c>
      <c r="O33" s="9">
        <f t="shared" si="7"/>
        <v>-5.5141067323084929E-3</v>
      </c>
      <c r="P33">
        <f t="shared" si="8"/>
        <v>13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9">
        <f t="shared" si="4"/>
        <v>-4.8961345561534093E-2</v>
      </c>
      <c r="K34">
        <f t="shared" si="5"/>
        <v>7</v>
      </c>
      <c r="L34">
        <v>4345600</v>
      </c>
      <c r="M34">
        <v>4229801.51</v>
      </c>
      <c r="N34">
        <f t="shared" si="6"/>
        <v>-115798.49000000022</v>
      </c>
      <c r="O34" s="9">
        <f t="shared" si="7"/>
        <v>-2.6647296115611244E-2</v>
      </c>
      <c r="P34">
        <f t="shared" si="8"/>
        <v>8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9" t="str">
        <f t="shared" si="4"/>
        <v>0</v>
      </c>
      <c r="K35">
        <f t="shared" si="5"/>
        <v>17</v>
      </c>
      <c r="L35">
        <v>0</v>
      </c>
      <c r="M35">
        <v>0</v>
      </c>
      <c r="N35">
        <f t="shared" si="6"/>
        <v>0</v>
      </c>
      <c r="O35" s="9" t="str">
        <f t="shared" si="7"/>
        <v>0</v>
      </c>
      <c r="P35">
        <f t="shared" si="8"/>
        <v>16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9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9">
        <f t="shared" si="7"/>
        <v>-0.11509132414892521</v>
      </c>
      <c r="P36">
        <f t="shared" si="8"/>
        <v>1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9">
        <f t="shared" si="4"/>
        <v>-4.9460250314014013E-2</v>
      </c>
      <c r="K37">
        <f t="shared" si="5"/>
        <v>5</v>
      </c>
      <c r="L37">
        <v>2296900</v>
      </c>
      <c r="M37">
        <v>2108718.34</v>
      </c>
      <c r="N37">
        <f t="shared" si="6"/>
        <v>-188181.66000000015</v>
      </c>
      <c r="O37" s="9">
        <f t="shared" si="7"/>
        <v>-8.1928538464887526E-2</v>
      </c>
      <c r="P37">
        <f t="shared" si="8"/>
        <v>2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9">
        <f t="shared" si="4"/>
        <v>-4.9631735620585316E-2</v>
      </c>
      <c r="K38">
        <f t="shared" si="5"/>
        <v>4</v>
      </c>
      <c r="L38">
        <v>777800</v>
      </c>
      <c r="M38">
        <v>777663.26</v>
      </c>
      <c r="N38">
        <f t="shared" si="6"/>
        <v>-136.73999999999069</v>
      </c>
      <c r="O38" s="9">
        <f t="shared" si="7"/>
        <v>-1.7580354847003174E-4</v>
      </c>
      <c r="P38">
        <f t="shared" si="8"/>
        <v>11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9">
        <f t="shared" si="4"/>
        <v>-0.13918241656366656</v>
      </c>
      <c r="K39">
        <f t="shared" si="5"/>
        <v>1</v>
      </c>
      <c r="L39">
        <v>1759500</v>
      </c>
      <c r="M39">
        <v>1680463.8699999901</v>
      </c>
      <c r="N39">
        <f t="shared" si="6"/>
        <v>-79036.1300000099</v>
      </c>
      <c r="O39" s="9">
        <f t="shared" si="7"/>
        <v>-4.4919653310605226E-2</v>
      </c>
      <c r="P39">
        <f t="shared" si="8"/>
        <v>4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9">
        <f t="shared" si="4"/>
        <v>-4.6782546934937892E-2</v>
      </c>
      <c r="K40">
        <f t="shared" si="5"/>
        <v>3</v>
      </c>
      <c r="L40">
        <v>40216700</v>
      </c>
      <c r="M40">
        <v>39606263.709999897</v>
      </c>
      <c r="N40">
        <f t="shared" si="6"/>
        <v>-610436.29000010341</v>
      </c>
      <c r="O40" s="9">
        <f t="shared" si="7"/>
        <v>-1.5178676768608648E-2</v>
      </c>
      <c r="P40">
        <f t="shared" si="8"/>
        <v>6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9">
        <f t="shared" si="4"/>
        <v>-2.6221894095689226E-2</v>
      </c>
      <c r="K41">
        <f t="shared" si="5"/>
        <v>8</v>
      </c>
      <c r="L41">
        <v>4799900</v>
      </c>
      <c r="M41">
        <v>4717822.6500000004</v>
      </c>
      <c r="N41">
        <f t="shared" si="6"/>
        <v>-82077.349999999627</v>
      </c>
      <c r="O41" s="9">
        <f t="shared" si="7"/>
        <v>-1.7099804162586642E-2</v>
      </c>
      <c r="P41">
        <f t="shared" si="8"/>
        <v>5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9">
        <f t="shared" si="4"/>
        <v>-1.1928203241796942E-2</v>
      </c>
      <c r="K42">
        <f t="shared" si="5"/>
        <v>8</v>
      </c>
      <c r="L42">
        <v>199954600</v>
      </c>
      <c r="M42">
        <v>199954563.74999899</v>
      </c>
      <c r="N42">
        <f t="shared" si="6"/>
        <v>-36.250001013278961</v>
      </c>
      <c r="O42" s="9">
        <f t="shared" si="7"/>
        <v>-1.8129115815929696E-7</v>
      </c>
      <c r="P42">
        <f t="shared" si="8"/>
        <v>9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9">
        <f t="shared" si="4"/>
        <v>-4.5477990374731388E-2</v>
      </c>
      <c r="K43">
        <f t="shared" si="5"/>
        <v>3</v>
      </c>
      <c r="L43">
        <v>8497500</v>
      </c>
      <c r="M43">
        <v>8150982.5699999901</v>
      </c>
      <c r="N43">
        <f t="shared" si="6"/>
        <v>-346517.43000000995</v>
      </c>
      <c r="O43" s="9">
        <f t="shared" si="7"/>
        <v>-4.0778750220654303E-2</v>
      </c>
      <c r="P43">
        <f t="shared" si="8"/>
        <v>4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9">
        <f t="shared" si="4"/>
        <v>-7.9569249404813532E-3</v>
      </c>
      <c r="K44">
        <f t="shared" si="5"/>
        <v>7</v>
      </c>
      <c r="L44">
        <v>31282200</v>
      </c>
      <c r="M44">
        <v>31282141.25</v>
      </c>
      <c r="N44">
        <f t="shared" si="6"/>
        <v>-58.75</v>
      </c>
      <c r="O44" s="9">
        <f t="shared" si="7"/>
        <v>-1.8780648419868168E-6</v>
      </c>
      <c r="P44">
        <f t="shared" si="8"/>
        <v>7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9">
        <f t="shared" si="4"/>
        <v>-3.8689222111488959E-2</v>
      </c>
      <c r="K45">
        <f t="shared" si="5"/>
        <v>4</v>
      </c>
      <c r="L45">
        <v>56027100</v>
      </c>
      <c r="M45">
        <v>55386549.6599999</v>
      </c>
      <c r="N45">
        <f t="shared" si="6"/>
        <v>-640550.34000010043</v>
      </c>
      <c r="O45" s="9">
        <f t="shared" si="7"/>
        <v>-1.1432866237947358E-2</v>
      </c>
      <c r="P45">
        <f t="shared" si="8"/>
        <v>4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9">
        <f t="shared" si="4"/>
        <v>-3.2319887218048821E-2</v>
      </c>
      <c r="K46">
        <f t="shared" si="5"/>
        <v>5</v>
      </c>
      <c r="L46">
        <v>267100</v>
      </c>
      <c r="M46">
        <v>254753.15999999901</v>
      </c>
      <c r="N46">
        <f t="shared" si="6"/>
        <v>-12346.840000000986</v>
      </c>
      <c r="O46" s="9">
        <f t="shared" si="7"/>
        <v>-4.6225533508053113E-2</v>
      </c>
      <c r="P46">
        <f t="shared" si="8"/>
        <v>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9">
        <f t="shared" si="4"/>
        <v>-3.3291600310348285E-4</v>
      </c>
      <c r="K47">
        <f t="shared" si="5"/>
        <v>5</v>
      </c>
      <c r="L47">
        <v>75072800</v>
      </c>
      <c r="M47">
        <v>75050829.179999903</v>
      </c>
      <c r="N47">
        <f t="shared" si="6"/>
        <v>-21970.820000097156</v>
      </c>
      <c r="O47" s="9">
        <f t="shared" si="7"/>
        <v>-2.9266019117572752E-4</v>
      </c>
      <c r="P47">
        <f t="shared" si="8"/>
        <v>4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9">
        <f t="shared" si="4"/>
        <v>-4.0559890224125802E-2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-407449.76000001002</v>
      </c>
      <c r="O48" s="9">
        <f t="shared" si="7"/>
        <v>-5.5893132870587676E-2</v>
      </c>
      <c r="P48">
        <f t="shared" si="8"/>
        <v>2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9">
        <f t="shared" si="4"/>
        <v>-6.9523586744639335E-2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9" t="str">
        <f t="shared" si="7"/>
        <v>0</v>
      </c>
      <c r="P49">
        <f t="shared" si="8"/>
        <v>3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9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9">
        <f t="shared" si="7"/>
        <v>0</v>
      </c>
      <c r="P50">
        <f t="shared" si="8"/>
        <v>3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9">
        <f t="shared" si="4"/>
        <v>-3.6573903982970231E-2</v>
      </c>
      <c r="K51">
        <f t="shared" si="5"/>
        <v>2</v>
      </c>
      <c r="L51">
        <v>8833900</v>
      </c>
      <c r="M51">
        <v>8735843.3100000005</v>
      </c>
      <c r="N51">
        <f t="shared" si="6"/>
        <v>-98056.689999999478</v>
      </c>
      <c r="O51" s="9">
        <f t="shared" si="7"/>
        <v>-1.1100045280114048E-2</v>
      </c>
      <c r="P51">
        <f t="shared" si="8"/>
        <v>2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9">
        <f t="shared" si="4"/>
        <v>-9.6704683082722218E-2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-264764.74</v>
      </c>
      <c r="O52" s="9">
        <f t="shared" si="7"/>
        <v>-0.11404408166781529</v>
      </c>
      <c r="P52">
        <f t="shared" si="8"/>
        <v>1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VLOOKUP(A56,$A$2:$D$52,4)</f>
        <v>-36209.630000000005</v>
      </c>
      <c r="C56">
        <f>VLOOKUP(A56,$A$2:$I$52,9)</f>
        <v>-27292.159999999974</v>
      </c>
      <c r="D56">
        <f>VLOOKUP(A56,$A$2:$N$52,14)</f>
        <v>-9181.0800000000163</v>
      </c>
    </row>
    <row r="57" spans="1:16" x14ac:dyDescent="0.35">
      <c r="A57" t="s">
        <v>25</v>
      </c>
      <c r="B57">
        <f t="shared" ref="B57:B61" si="9">VLOOKUP(A57,$A$2:$D$52,4)</f>
        <v>0</v>
      </c>
      <c r="C57">
        <f t="shared" ref="C57:C61" si="10">VLOOKUP(A57,$A$2:$I$52,9)</f>
        <v>0</v>
      </c>
      <c r="D57">
        <f t="shared" ref="D57:D61" si="11">VLOOKUP(A57,$A$2:$N$52,14)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INDEX($A$1:$D$52,MATCH(A74,$A$1:$A$52),4)</f>
        <v>-36209.630000000005</v>
      </c>
      <c r="C74">
        <f>INDEX($A$1:$I$52,MATCH(A74,$A$1:$A$52),9)</f>
        <v>-27292.159999999974</v>
      </c>
      <c r="D74">
        <f>INDEX($A$1:$N$52,MATCH(A74,$A$1:$A$52),14)</f>
        <v>-9181.0800000000163</v>
      </c>
    </row>
    <row r="75" spans="1:4" x14ac:dyDescent="0.35">
      <c r="A75" t="s">
        <v>25</v>
      </c>
      <c r="B75">
        <f t="shared" ref="B75:B79" si="15">INDEX($A$1:$D$52,MATCH(A75,$A$1:$A$52),4)</f>
        <v>0</v>
      </c>
      <c r="C75">
        <f t="shared" ref="C75:C79" si="16">INDEX($A$1:$I$52,MATCH(A75,$A$1:$A$52),9)</f>
        <v>0</v>
      </c>
      <c r="D75">
        <f t="shared" ref="D75:D79" si="17">INDEX($A$1:$N$52,MATCH(A75,$A$1:$A$52),14)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16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INDEX(A2:B52,MATCH(B82,A2:A52),2)</f>
        <v>356640100</v>
      </c>
      <c r="C84" s="6">
        <f>INDEX(A2:C52,MATCH(B82,A2:A52),3)</f>
        <v>341243679.13</v>
      </c>
    </row>
    <row r="85" spans="1:7" x14ac:dyDescent="0.35">
      <c r="A85" t="s">
        <v>74</v>
      </c>
      <c r="B85" s="6">
        <f>INDEX(A2:G52,MATCH(B82,A2:A52),7)</f>
        <v>382685200</v>
      </c>
      <c r="C85" s="6">
        <f>INDEX(A2:H52,MATCH(B82,A2:A52),8)</f>
        <v>346340810.81999999</v>
      </c>
    </row>
    <row r="86" spans="1:7" x14ac:dyDescent="0.35">
      <c r="A86" t="s">
        <v>75</v>
      </c>
      <c r="B86" s="6">
        <f>INDEX(A2:L52,MATCH(B82,A2:A52),12)</f>
        <v>376548600</v>
      </c>
      <c r="C86" s="6">
        <f>INDEX(A2:M52,MATCH(B82,A2:A52),13)</f>
        <v>355279492.22999901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B91" t="str">
        <f>_xlfn.XLOOKUP(B89,F2:F52,A2:A52)</f>
        <v>Clerk and Master - Chancery</v>
      </c>
      <c r="C91" s="5">
        <f>_xlfn.XLOOKUP(B89,F2:F52,E2:E52)</f>
        <v>-0.15235918433091292</v>
      </c>
      <c r="D91" t="str">
        <f>_xlfn.XLOOKUP(D89,F2:F52,A2:A52)</f>
        <v>Circuit Court Clerk</v>
      </c>
      <c r="E91" s="5">
        <f>_xlfn.XLOOKUP(D89,F2:F52,E2:E52)</f>
        <v>-0.11502817362571344</v>
      </c>
      <c r="F91" t="str">
        <f>_xlfn.XLOOKUP(F89,F2:F52,A2:A52)</f>
        <v>Internal Audit</v>
      </c>
      <c r="G91" s="5">
        <f>_xlfn.XLOOKUP(F89,F2:F52,E2:E52)</f>
        <v>-9.5782760864849215E-2</v>
      </c>
    </row>
    <row r="92" spans="1:7" x14ac:dyDescent="0.35">
      <c r="A92" t="s">
        <v>74</v>
      </c>
      <c r="B92" t="str">
        <f>_xlfn.XLOOKUP(B89,K2:K52,A2:A52)</f>
        <v>Metropolitan Clerk</v>
      </c>
      <c r="C92" s="5">
        <f>_xlfn.XLOOKUP(B89,K2:K52,J2:J52)</f>
        <v>-0.17551246244575608</v>
      </c>
      <c r="D92" t="str">
        <f>_xlfn.XLOOKUP(D89,K2:K52,A2:A52)</f>
        <v>Internal Audit</v>
      </c>
      <c r="E92" s="5">
        <f>_xlfn.XLOOKUP(D89,K2:K52,J2:J52)</f>
        <v>-0.17103239309050916</v>
      </c>
      <c r="F92" t="str">
        <f>_xlfn.XLOOKUP(F89,K2:K52,A2:A52)</f>
        <v>Parks</v>
      </c>
      <c r="G92" s="5">
        <f>_xlfn.XLOOKUP(F89,K2:K52,J2:J52)</f>
        <v>-4.6782546934937892E-2</v>
      </c>
    </row>
    <row r="93" spans="1:7" x14ac:dyDescent="0.35">
      <c r="A93" t="s">
        <v>75</v>
      </c>
      <c r="B93" t="str">
        <f>_xlfn.XLOOKUP(B89,P2:P52,A2:A52)</f>
        <v>Community Oversight Board</v>
      </c>
      <c r="C93" s="5">
        <f>_xlfn.XLOOKUP(B89,P2:P52,O2:O52)</f>
        <v>-0.82994157333333329</v>
      </c>
      <c r="D93" t="str">
        <f>_xlfn.XLOOKUP(D89,P2:P52,A2:A52)</f>
        <v>Clerk and Master - Chancery</v>
      </c>
      <c r="E93" s="5">
        <f>_xlfn.XLOOKUP(D89,P2:P52,O2:O52)</f>
        <v>-0.15295680364719175</v>
      </c>
      <c r="F93" t="str">
        <f>_xlfn.XLOOKUP(F89,P2:P52,A2:A52)</f>
        <v>Internal Audit</v>
      </c>
      <c r="G93" s="5">
        <f>_xlfn.XLOOKUP(F89,P2:P52,O2:O52)</f>
        <v>-8.6909325643882263E-2</v>
      </c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allowBlank="1" showInputMessage="1" showErrorMessage="1" sqref="B83" xr:uid="{B919F879-C74B-4395-A3B5-9031161A75F0}"/>
    <dataValidation type="list" allowBlank="1" showInputMessage="1" showErrorMessage="1" sqref="A83 B82" xr:uid="{8ADF9E1A-3F9E-4849-8A9F-B7024C5A32E9}">
      <formula1>$A$2:$A$52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metro_budget BONUS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Parker</cp:lastModifiedBy>
  <cp:revision/>
  <dcterms:created xsi:type="dcterms:W3CDTF">2020-02-26T17:00:38Z</dcterms:created>
  <dcterms:modified xsi:type="dcterms:W3CDTF">2023-05-24T01:40:54Z</dcterms:modified>
  <cp:category/>
  <cp:contentStatus/>
</cp:coreProperties>
</file>