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NSS\DA9\Excel\lookups_exercise-robintietz\"/>
    </mc:Choice>
  </mc:AlternateContent>
  <xr:revisionPtr revIDLastSave="0" documentId="13_ncr:1_{3B96BA8D-B92B-4A06-AC5B-F2CBB68B84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8" i="1" l="1"/>
  <c r="C75" i="1"/>
  <c r="C74" i="1"/>
  <c r="B74" i="1"/>
  <c r="C100" i="1"/>
  <c r="B61" i="1"/>
  <c r="B57" i="1"/>
  <c r="B56" i="1"/>
  <c r="F3" i="1"/>
  <c r="F2" i="1"/>
  <c r="B65" i="1" a="1"/>
  <c r="B65" i="1" s="1"/>
  <c r="B91" i="1" a="1"/>
  <c r="B91" i="1" s="1"/>
  <c r="E2" i="1"/>
  <c r="D2" i="1"/>
  <c r="F100" i="1"/>
  <c r="G100" i="1" s="1"/>
  <c r="F99" i="1"/>
  <c r="G99" i="1" s="1"/>
  <c r="F98" i="1"/>
  <c r="G98" i="1" s="1"/>
  <c r="D100" i="1"/>
  <c r="E100" i="1" s="1"/>
  <c r="D99" i="1"/>
  <c r="E99" i="1" s="1"/>
  <c r="B99" i="1"/>
  <c r="C99" i="1" s="1"/>
  <c r="B100" i="1"/>
  <c r="F93" i="1" a="1"/>
  <c r="F93" i="1" s="1"/>
  <c r="G93" i="1" s="1" a="1"/>
  <c r="G93" i="1" s="1"/>
  <c r="F92" i="1" a="1"/>
  <c r="F92" i="1" s="1"/>
  <c r="G92" i="1" s="1" a="1"/>
  <c r="G92" i="1" s="1"/>
  <c r="D93" i="1" a="1"/>
  <c r="D93" i="1" s="1"/>
  <c r="E93" i="1" s="1" a="1"/>
  <c r="E93" i="1" s="1"/>
  <c r="D92" i="1" a="1"/>
  <c r="D92" i="1" s="1"/>
  <c r="E92" i="1" s="1" a="1"/>
  <c r="E92" i="1" s="1"/>
  <c r="B92" i="1" a="1"/>
  <c r="B92" i="1" s="1"/>
  <c r="C92" i="1" s="1" a="1"/>
  <c r="C92" i="1" s="1"/>
  <c r="B93" i="1" a="1"/>
  <c r="B93" i="1" s="1"/>
  <c r="C93" i="1" s="1" a="1"/>
  <c r="C93" i="1" s="1"/>
  <c r="B66" i="1" a="1"/>
  <c r="B66" i="1" s="1"/>
  <c r="C66" i="1" a="1"/>
  <c r="C66" i="1" s="1"/>
  <c r="D66" i="1" a="1"/>
  <c r="D66" i="1" s="1"/>
  <c r="B67" i="1" a="1"/>
  <c r="B67" i="1" s="1"/>
  <c r="C67" i="1" a="1"/>
  <c r="C67" i="1" s="1"/>
  <c r="D67" i="1" a="1"/>
  <c r="D67" i="1" s="1"/>
  <c r="B68" i="1" a="1"/>
  <c r="B68" i="1" s="1"/>
  <c r="C68" i="1" a="1"/>
  <c r="C68" i="1" s="1"/>
  <c r="D68" i="1" a="1"/>
  <c r="D68" i="1" s="1"/>
  <c r="B69" i="1" a="1"/>
  <c r="B69" i="1" s="1"/>
  <c r="C69" i="1" a="1"/>
  <c r="C69" i="1" s="1"/>
  <c r="D69" i="1" a="1"/>
  <c r="D69" i="1" s="1"/>
  <c r="B70" i="1" a="1"/>
  <c r="B70" i="1" s="1"/>
  <c r="C70" i="1" a="1"/>
  <c r="C70" i="1" s="1"/>
  <c r="D70" i="1" a="1"/>
  <c r="D70" i="1" s="1"/>
  <c r="C65" i="1" a="1"/>
  <c r="C65" i="1" s="1"/>
  <c r="D65" i="1" a="1"/>
  <c r="D65" i="1" s="1"/>
  <c r="B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D74" i="1"/>
  <c r="D56" i="1"/>
  <c r="C57" i="1"/>
  <c r="D57" i="1"/>
  <c r="B58" i="1"/>
  <c r="C58" i="1"/>
  <c r="D58" i="1"/>
  <c r="B59" i="1"/>
  <c r="C59" i="1"/>
  <c r="D59" i="1"/>
  <c r="B60" i="1"/>
  <c r="C60" i="1"/>
  <c r="D60" i="1"/>
  <c r="C61" i="1"/>
  <c r="D61" i="1"/>
  <c r="C56" i="1"/>
  <c r="C84" i="1"/>
  <c r="C85" i="1"/>
  <c r="C86" i="1"/>
  <c r="B86" i="1"/>
  <c r="B85" i="1"/>
  <c r="B84" i="1"/>
  <c r="O11" i="1"/>
  <c r="O3" i="1"/>
  <c r="P3" i="1" s="1"/>
  <c r="O4" i="1"/>
  <c r="O5" i="1"/>
  <c r="P5" i="1" s="1"/>
  <c r="O6" i="1"/>
  <c r="P6" i="1" s="1"/>
  <c r="O7" i="1"/>
  <c r="P4" i="1" s="1"/>
  <c r="O8" i="1"/>
  <c r="P22" i="1" s="1"/>
  <c r="P8" i="1"/>
  <c r="O9" i="1"/>
  <c r="P9" i="1" s="1"/>
  <c r="O10" i="1"/>
  <c r="P11" i="1"/>
  <c r="O12" i="1"/>
  <c r="P12" i="1" s="1"/>
  <c r="O13" i="1"/>
  <c r="P13" i="1" s="1"/>
  <c r="O14" i="1"/>
  <c r="P14" i="1"/>
  <c r="O15" i="1"/>
  <c r="P15" i="1" s="1"/>
  <c r="O16" i="1"/>
  <c r="O17" i="1"/>
  <c r="P17" i="1" s="1"/>
  <c r="O18" i="1"/>
  <c r="P18" i="1" s="1"/>
  <c r="O19" i="1"/>
  <c r="P19" i="1" s="1"/>
  <c r="O20" i="1"/>
  <c r="P20" i="1"/>
  <c r="O21" i="1"/>
  <c r="P21" i="1" s="1"/>
  <c r="O22" i="1"/>
  <c r="O23" i="1"/>
  <c r="P23" i="1" s="1"/>
  <c r="O24" i="1"/>
  <c r="P24" i="1" s="1"/>
  <c r="O25" i="1"/>
  <c r="P25" i="1" s="1"/>
  <c r="O26" i="1"/>
  <c r="P26" i="1"/>
  <c r="O27" i="1"/>
  <c r="P27" i="1" s="1"/>
  <c r="O28" i="1"/>
  <c r="O29" i="1"/>
  <c r="P29" i="1" s="1"/>
  <c r="O30" i="1"/>
  <c r="P30" i="1" s="1"/>
  <c r="O31" i="1"/>
  <c r="O32" i="1"/>
  <c r="P32" i="1"/>
  <c r="O33" i="1"/>
  <c r="P33" i="1" s="1"/>
  <c r="O34" i="1"/>
  <c r="O35" i="1"/>
  <c r="P35" i="1" s="1"/>
  <c r="O36" i="1"/>
  <c r="P36" i="1" s="1"/>
  <c r="O37" i="1"/>
  <c r="O38" i="1"/>
  <c r="P38" i="1"/>
  <c r="O39" i="1"/>
  <c r="P39" i="1" s="1"/>
  <c r="O40" i="1"/>
  <c r="O41" i="1"/>
  <c r="P41" i="1" s="1"/>
  <c r="O42" i="1"/>
  <c r="P42" i="1" s="1"/>
  <c r="O43" i="1"/>
  <c r="P43" i="1"/>
  <c r="O44" i="1"/>
  <c r="P44" i="1"/>
  <c r="O45" i="1"/>
  <c r="P45" i="1" s="1"/>
  <c r="O46" i="1"/>
  <c r="O47" i="1"/>
  <c r="P47" i="1" s="1"/>
  <c r="O48" i="1"/>
  <c r="P48" i="1" s="1"/>
  <c r="O49" i="1"/>
  <c r="P49" i="1"/>
  <c r="O50" i="1"/>
  <c r="P50" i="1"/>
  <c r="O51" i="1"/>
  <c r="P51" i="1" s="1"/>
  <c r="O52" i="1"/>
  <c r="J3" i="1"/>
  <c r="K3" i="1" s="1"/>
  <c r="J4" i="1"/>
  <c r="K4" i="1" s="1"/>
  <c r="J5" i="1"/>
  <c r="K5" i="1" s="1"/>
  <c r="J6" i="1"/>
  <c r="K6" i="1" s="1"/>
  <c r="J7" i="1"/>
  <c r="J8" i="1"/>
  <c r="K43" i="1" s="1"/>
  <c r="K8" i="1"/>
  <c r="J9" i="1"/>
  <c r="K9" i="1" s="1"/>
  <c r="J10" i="1"/>
  <c r="K10" i="1" s="1"/>
  <c r="J11" i="1"/>
  <c r="K11" i="1" s="1"/>
  <c r="J12" i="1"/>
  <c r="K12" i="1" s="1"/>
  <c r="J13" i="1"/>
  <c r="J14" i="1"/>
  <c r="K14" i="1"/>
  <c r="J15" i="1"/>
  <c r="K15" i="1" s="1"/>
  <c r="J16" i="1"/>
  <c r="K16" i="1" s="1"/>
  <c r="J17" i="1"/>
  <c r="K17" i="1" s="1"/>
  <c r="J18" i="1"/>
  <c r="K18" i="1" s="1"/>
  <c r="J19" i="1"/>
  <c r="J20" i="1"/>
  <c r="K20" i="1"/>
  <c r="J21" i="1"/>
  <c r="K21" i="1" s="1"/>
  <c r="J22" i="1"/>
  <c r="K22" i="1" s="1"/>
  <c r="J23" i="1"/>
  <c r="K23" i="1" s="1"/>
  <c r="J24" i="1"/>
  <c r="K24" i="1" s="1"/>
  <c r="J25" i="1"/>
  <c r="J26" i="1"/>
  <c r="K26" i="1"/>
  <c r="J27" i="1"/>
  <c r="K27" i="1" s="1"/>
  <c r="J28" i="1"/>
  <c r="K28" i="1" s="1"/>
  <c r="J29" i="1"/>
  <c r="K29" i="1" s="1"/>
  <c r="J30" i="1"/>
  <c r="K30" i="1" s="1"/>
  <c r="J31" i="1"/>
  <c r="J32" i="1"/>
  <c r="K32" i="1"/>
  <c r="J33" i="1"/>
  <c r="K33" i="1" s="1"/>
  <c r="J34" i="1"/>
  <c r="K34" i="1" s="1"/>
  <c r="J35" i="1"/>
  <c r="K35" i="1" s="1"/>
  <c r="J36" i="1"/>
  <c r="K36" i="1" s="1"/>
  <c r="J37" i="1"/>
  <c r="J38" i="1"/>
  <c r="K38" i="1"/>
  <c r="J39" i="1"/>
  <c r="K39" i="1" s="1"/>
  <c r="J40" i="1"/>
  <c r="K40" i="1" s="1"/>
  <c r="J41" i="1"/>
  <c r="K41" i="1" s="1"/>
  <c r="J42" i="1"/>
  <c r="K42" i="1" s="1"/>
  <c r="J43" i="1"/>
  <c r="J44" i="1"/>
  <c r="K44" i="1"/>
  <c r="J45" i="1"/>
  <c r="K45" i="1" s="1"/>
  <c r="J46" i="1"/>
  <c r="K46" i="1" s="1"/>
  <c r="J47" i="1"/>
  <c r="K47" i="1" s="1"/>
  <c r="J48" i="1"/>
  <c r="K48" i="1" s="1"/>
  <c r="J49" i="1"/>
  <c r="J50" i="1"/>
  <c r="K50" i="1" s="1"/>
  <c r="J51" i="1"/>
  <c r="K51" i="1" s="1"/>
  <c r="J52" i="1"/>
  <c r="K52" i="1" s="1"/>
  <c r="O2" i="1"/>
  <c r="J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D91" i="1" a="1"/>
  <c r="D91" i="1" s="1"/>
  <c r="E91" i="1" s="1" a="1"/>
  <c r="E91" i="1" s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C98" i="1" l="1"/>
  <c r="D98" i="1"/>
  <c r="E98" i="1" s="1"/>
  <c r="C91" i="1" a="1"/>
  <c r="C91" i="1" s="1"/>
  <c r="F91" i="1" a="1"/>
  <c r="F91" i="1" s="1"/>
  <c r="G91" i="1" s="1" a="1"/>
  <c r="G91" i="1" s="1"/>
  <c r="P37" i="1"/>
  <c r="P31" i="1"/>
  <c r="P7" i="1"/>
  <c r="P52" i="1"/>
  <c r="P34" i="1"/>
  <c r="P16" i="1"/>
  <c r="P46" i="1"/>
  <c r="P10" i="1"/>
  <c r="P40" i="1"/>
  <c r="P28" i="1"/>
  <c r="P2" i="1"/>
  <c r="K7" i="1"/>
  <c r="K19" i="1"/>
  <c r="K13" i="1"/>
  <c r="K2" i="1"/>
  <c r="K37" i="1"/>
  <c r="K49" i="1"/>
  <c r="K31" i="1"/>
  <c r="K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<sst xmlns="http://schemas.openxmlformats.org/spreadsheetml/2006/main" count="150" uniqueCount="90">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</sst>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20862700</c:v>
                </c:pt>
                <c:pt idx="1">
                  <c:v>22683800</c:v>
                </c:pt>
                <c:pt idx="2">
                  <c:v>23220300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7-4023-A226-F7E2830FBFF3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20036743.4099999</c:v>
                </c:pt>
                <c:pt idx="1">
                  <c:v>21722126.219999898</c:v>
                </c:pt>
                <c:pt idx="2">
                  <c:v>22619057.440000001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7-4023-A226-F7E2830FB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710296"/>
        <c:axId val="551712096"/>
      </c:barChart>
      <c:catAx>
        <c:axId val="551710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12096"/>
        <c:crosses val="autoZero"/>
        <c:auto val="1"/>
        <c:lblAlgn val="ctr"/>
        <c:lblOffset val="100"/>
        <c:noMultiLvlLbl val="0"/>
      </c:catAx>
      <c:valAx>
        <c:axId val="5517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10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72</xdr:row>
      <xdr:rowOff>109537</xdr:rowOff>
    </xdr:from>
    <xdr:to>
      <xdr:col>8</xdr:col>
      <xdr:colOff>752475</xdr:colOff>
      <xdr:row>86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99AFB0-E7F6-1D7A-BB74-3FA00E945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1" workbookViewId="0">
      <selection activeCell="B100" sqref="B100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IF(D2=0,"",D2/B2)</f>
        <v>-4.3170750765267295E-2</v>
      </c>
      <c r="F2">
        <f>_xlfn.RANK.EQ(E2,E$2:E$52,1)</f>
        <v>14</v>
      </c>
      <c r="G2">
        <v>382685200</v>
      </c>
      <c r="H2">
        <v>346340810.81999999</v>
      </c>
      <c r="I2">
        <f>H2-G2</f>
        <v>-36344389.180000007</v>
      </c>
      <c r="J2" s="5">
        <f>IF(I2=0,"",I2/G2)</f>
        <v>-9.4972027086493035E-2</v>
      </c>
      <c r="K2">
        <f>_xlfn.RANK.EQ(J2,J$2:J$52,1)</f>
        <v>10</v>
      </c>
      <c r="L2">
        <v>376548600</v>
      </c>
      <c r="M2">
        <v>355279492.22999901</v>
      </c>
      <c r="N2">
        <f>M2-L2</f>
        <v>-21269107.770000994</v>
      </c>
      <c r="O2" s="5">
        <f>IF(N2=0,"",N2/L2)</f>
        <v>-5.6484362894991494E-2</v>
      </c>
      <c r="P2">
        <f>_xlfn.RANK.EQ(O2,O$2:O$52,1)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IF(D3=0,"",D3/B3)</f>
        <v>-2.3069981751824741E-2</v>
      </c>
      <c r="F3">
        <f>_xlfn.RANK.EQ(E3,E$2:E$52,1)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IF(I3=0,"",I3/G3)</f>
        <v>-6.6804928315415249E-2</v>
      </c>
      <c r="K3">
        <f t="shared" ref="K3:K52" si="4">_xlfn.RANK.EQ(J3,J$2:J$52,1)</f>
        <v>14</v>
      </c>
      <c r="L3">
        <v>322700</v>
      </c>
      <c r="M3">
        <v>322263.03999999998</v>
      </c>
      <c r="N3">
        <f t="shared" ref="N3:N52" si="5">M3-L3</f>
        <v>-436.96000000002095</v>
      </c>
      <c r="O3" s="5">
        <f t="shared" ref="O3:O52" si="6">IF(N3=0,"",N3/L3)</f>
        <v>-1.3540749922529313E-3</v>
      </c>
      <c r="P3">
        <f t="shared" ref="P3:P52" si="7">_xlfn.RANK.EQ(O3,O$2:O$52,1)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ref="F3:F52" si="8">_xlfn.RANK.EQ(E4,E$2:E$52,1)</f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 t="shared" si="4"/>
        <v>36</v>
      </c>
      <c r="L4">
        <v>3662400</v>
      </c>
      <c r="M4">
        <v>3564983.04999999</v>
      </c>
      <c r="N4">
        <f t="shared" si="5"/>
        <v>-97416.950000009965</v>
      </c>
      <c r="O4" s="5">
        <f t="shared" si="6"/>
        <v>-2.6599210899959033E-2</v>
      </c>
      <c r="P4">
        <f t="shared" si="7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8"/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 t="shared" si="4"/>
        <v>5</v>
      </c>
      <c r="L5">
        <v>7759600</v>
      </c>
      <c r="M5">
        <v>7497322.9100000001</v>
      </c>
      <c r="N5">
        <f t="shared" si="5"/>
        <v>-262277.08999999985</v>
      </c>
      <c r="O5" s="5">
        <f t="shared" si="6"/>
        <v>-3.3800336357544182E-2</v>
      </c>
      <c r="P5">
        <f t="shared" si="7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8"/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 t="shared" si="4"/>
        <v>44</v>
      </c>
      <c r="L6">
        <v>445200</v>
      </c>
      <c r="M6">
        <v>445114.28999999899</v>
      </c>
      <c r="N6">
        <f t="shared" si="5"/>
        <v>-85.710000001010485</v>
      </c>
      <c r="O6" s="5">
        <f t="shared" si="6"/>
        <v>-1.925202156356929E-4</v>
      </c>
      <c r="P6">
        <f t="shared" si="7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8"/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 t="shared" si="4"/>
        <v>8</v>
      </c>
      <c r="L7">
        <v>3345200</v>
      </c>
      <c r="M7">
        <v>2946440.08</v>
      </c>
      <c r="N7">
        <f t="shared" si="5"/>
        <v>-398759.91999999993</v>
      </c>
      <c r="O7" s="5">
        <f t="shared" si="6"/>
        <v>-0.11920361114432618</v>
      </c>
      <c r="P7">
        <f t="shared" si="7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8"/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 t="shared" si="4"/>
        <v>4</v>
      </c>
      <c r="L8">
        <v>1579300</v>
      </c>
      <c r="M8">
        <v>1337735.3199999901</v>
      </c>
      <c r="N8">
        <f t="shared" si="5"/>
        <v>-241564.68000000995</v>
      </c>
      <c r="O8" s="5">
        <f t="shared" si="6"/>
        <v>-0.15295680364719175</v>
      </c>
      <c r="P8">
        <f t="shared" si="7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8"/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 t="shared" si="4"/>
        <v>7</v>
      </c>
      <c r="L9">
        <v>10790500</v>
      </c>
      <c r="M9">
        <v>9993599.52999999</v>
      </c>
      <c r="N9">
        <f t="shared" si="5"/>
        <v>-796900.47000000998</v>
      </c>
      <c r="O9" s="5">
        <f t="shared" si="6"/>
        <v>-7.3852043000788653E-2</v>
      </c>
      <c r="P9">
        <f t="shared" si="7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8"/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 t="shared" si="4"/>
        <v>17</v>
      </c>
      <c r="L10">
        <v>487500</v>
      </c>
      <c r="M10">
        <v>478318.92</v>
      </c>
      <c r="N10">
        <f t="shared" si="5"/>
        <v>-9181.0800000000163</v>
      </c>
      <c r="O10" s="5">
        <f t="shared" si="6"/>
        <v>-1.883298461538465E-2</v>
      </c>
      <c r="P10">
        <f t="shared" si="7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>IF(D11=0,"",D11/B11)</f>
        <v/>
      </c>
      <c r="F11" t="e">
        <f t="shared" si="8"/>
        <v>#VALUE!</v>
      </c>
      <c r="G11">
        <v>0</v>
      </c>
      <c r="H11">
        <v>0</v>
      </c>
      <c r="I11">
        <f t="shared" si="2"/>
        <v>0</v>
      </c>
      <c r="J11" s="5" t="str">
        <f t="shared" si="3"/>
        <v/>
      </c>
      <c r="K11" t="e">
        <f t="shared" si="4"/>
        <v>#VALUE!</v>
      </c>
      <c r="L11">
        <v>375000</v>
      </c>
      <c r="M11">
        <v>63771.91</v>
      </c>
      <c r="N11">
        <f t="shared" si="5"/>
        <v>-311228.08999999997</v>
      </c>
      <c r="O11" s="5">
        <f>IF(N11=0,"",N11/L11)</f>
        <v>-0.82994157333333329</v>
      </c>
      <c r="P11">
        <f t="shared" si="7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8"/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 t="shared" si="4"/>
        <v>6</v>
      </c>
      <c r="L12">
        <v>4677800</v>
      </c>
      <c r="M12">
        <v>4371713.1399999997</v>
      </c>
      <c r="N12">
        <f t="shared" si="5"/>
        <v>-306086.86000000034</v>
      </c>
      <c r="O12" s="5">
        <f t="shared" si="6"/>
        <v>-6.5433934755654441E-2</v>
      </c>
      <c r="P12">
        <f t="shared" si="7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8"/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 t="shared" si="4"/>
        <v>18</v>
      </c>
      <c r="L13">
        <v>6207300</v>
      </c>
      <c r="M13">
        <v>6056976.6699999999</v>
      </c>
      <c r="N13">
        <f t="shared" si="5"/>
        <v>-150323.33000000007</v>
      </c>
      <c r="O13" s="5">
        <f t="shared" si="6"/>
        <v>-2.4217184605222895E-2</v>
      </c>
      <c r="P13">
        <f t="shared" si="7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8"/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 t="shared" si="4"/>
        <v>40</v>
      </c>
      <c r="L14">
        <v>526200</v>
      </c>
      <c r="M14">
        <v>504989.88</v>
      </c>
      <c r="N14">
        <f t="shared" si="5"/>
        <v>-21210.119999999995</v>
      </c>
      <c r="O14" s="5">
        <f t="shared" si="6"/>
        <v>-4.0308095781071827E-2</v>
      </c>
      <c r="P14">
        <f t="shared" si="7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8"/>
        <v>47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 t="shared" si="4"/>
        <v>24</v>
      </c>
      <c r="L15">
        <v>188953500</v>
      </c>
      <c r="M15">
        <v>184450910.84999901</v>
      </c>
      <c r="N15">
        <f t="shared" si="5"/>
        <v>-4502589.1500009894</v>
      </c>
      <c r="O15" s="5">
        <f t="shared" si="6"/>
        <v>-2.3829085727446114E-2</v>
      </c>
      <c r="P15">
        <f t="shared" si="7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8"/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 t="shared" si="4"/>
        <v>46</v>
      </c>
      <c r="L16">
        <v>7397200</v>
      </c>
      <c r="M16">
        <v>7397093</v>
      </c>
      <c r="N16">
        <f t="shared" si="5"/>
        <v>-107</v>
      </c>
      <c r="O16" s="5">
        <f t="shared" si="6"/>
        <v>-1.4464932677229222E-5</v>
      </c>
      <c r="P16">
        <f t="shared" si="7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8"/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 t="shared" si="4"/>
        <v>25</v>
      </c>
      <c r="L17">
        <v>15311800</v>
      </c>
      <c r="M17">
        <v>14346057.039999999</v>
      </c>
      <c r="N17">
        <f t="shared" si="5"/>
        <v>-965742.96000000089</v>
      </c>
      <c r="O17" s="5">
        <f t="shared" si="6"/>
        <v>-6.3071811282801551E-2</v>
      </c>
      <c r="P17">
        <f t="shared" si="7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8"/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 t="shared" si="4"/>
        <v>15</v>
      </c>
      <c r="L18">
        <v>2910600</v>
      </c>
      <c r="M18">
        <v>2535637.09</v>
      </c>
      <c r="N18">
        <f t="shared" si="5"/>
        <v>-374962.91000000015</v>
      </c>
      <c r="O18" s="5">
        <f t="shared" si="6"/>
        <v>-0.12882667147667154</v>
      </c>
      <c r="P18">
        <f t="shared" si="7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8"/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 t="shared" si="4"/>
        <v>12</v>
      </c>
      <c r="L19">
        <v>9343000</v>
      </c>
      <c r="M19">
        <v>8766655.9100000001</v>
      </c>
      <c r="N19">
        <f t="shared" si="5"/>
        <v>-576344.08999999985</v>
      </c>
      <c r="O19" s="5">
        <f t="shared" si="6"/>
        <v>-6.1687262121374278E-2</v>
      </c>
      <c r="P19">
        <f t="shared" si="7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8"/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 t="shared" si="4"/>
        <v>47</v>
      </c>
      <c r="L20">
        <v>130621400</v>
      </c>
      <c r="M20">
        <v>130621283.53999899</v>
      </c>
      <c r="N20">
        <f t="shared" si="5"/>
        <v>-116.46000100672245</v>
      </c>
      <c r="O20" s="5">
        <f t="shared" si="6"/>
        <v>-8.9158438821450736E-7</v>
      </c>
      <c r="P20">
        <f t="shared" si="7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8"/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 t="shared" si="4"/>
        <v>11</v>
      </c>
      <c r="L21">
        <v>24323000</v>
      </c>
      <c r="M21">
        <v>23434073.089999899</v>
      </c>
      <c r="N21">
        <f t="shared" si="5"/>
        <v>-888926.91000010073</v>
      </c>
      <c r="O21" s="5">
        <f t="shared" si="6"/>
        <v>-3.6546762734864152E-2</v>
      </c>
      <c r="P21">
        <f t="shared" si="7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8"/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 t="shared" si="4"/>
        <v>38</v>
      </c>
      <c r="L22">
        <v>11935200</v>
      </c>
      <c r="M22">
        <v>11934454.77</v>
      </c>
      <c r="N22">
        <f t="shared" si="5"/>
        <v>-745.23000000044703</v>
      </c>
      <c r="O22" s="5">
        <f t="shared" si="6"/>
        <v>-6.2439674240938325E-5</v>
      </c>
      <c r="P22">
        <f t="shared" si="7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8"/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 t="shared" si="4"/>
        <v>26</v>
      </c>
      <c r="L23">
        <v>23220300</v>
      </c>
      <c r="M23">
        <v>22619057.440000001</v>
      </c>
      <c r="N23">
        <f t="shared" si="5"/>
        <v>-601242.55999999866</v>
      </c>
      <c r="O23" s="5">
        <f t="shared" si="6"/>
        <v>-2.5892971236375011E-2</v>
      </c>
      <c r="P23">
        <f t="shared" si="7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8"/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 t="shared" si="4"/>
        <v>28</v>
      </c>
      <c r="L24">
        <v>1112600</v>
      </c>
      <c r="M24">
        <v>1112527.1200000001</v>
      </c>
      <c r="N24">
        <f t="shared" si="5"/>
        <v>-72.879999999888241</v>
      </c>
      <c r="O24" s="5">
        <f t="shared" si="6"/>
        <v>-6.5504224339284781E-5</v>
      </c>
      <c r="P24">
        <f t="shared" si="7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8"/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 t="shared" si="4"/>
        <v>37</v>
      </c>
      <c r="L25">
        <v>496500</v>
      </c>
      <c r="M25">
        <v>494775.1</v>
      </c>
      <c r="N25">
        <f t="shared" si="5"/>
        <v>-1724.9000000000233</v>
      </c>
      <c r="O25" s="5">
        <f t="shared" si="6"/>
        <v>-3.4741188318228064E-3</v>
      </c>
      <c r="P25">
        <f t="shared" si="7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8"/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 t="shared" si="4"/>
        <v>16</v>
      </c>
      <c r="L26">
        <v>5430700</v>
      </c>
      <c r="M26">
        <v>5117235.21</v>
      </c>
      <c r="N26">
        <f t="shared" si="5"/>
        <v>-313464.79000000004</v>
      </c>
      <c r="O26" s="5">
        <f t="shared" si="6"/>
        <v>-5.7720881286022069E-2</v>
      </c>
      <c r="P26">
        <f t="shared" si="7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1"/>
        <v/>
      </c>
      <c r="F27" t="e">
        <f t="shared" si="8"/>
        <v>#VALUE!</v>
      </c>
      <c r="G27">
        <v>0</v>
      </c>
      <c r="H27">
        <v>0</v>
      </c>
      <c r="I27">
        <f t="shared" si="2"/>
        <v>0</v>
      </c>
      <c r="J27" s="5" t="str">
        <f t="shared" si="3"/>
        <v/>
      </c>
      <c r="K27" t="e">
        <f t="shared" si="4"/>
        <v>#VALUE!</v>
      </c>
      <c r="L27">
        <v>0</v>
      </c>
      <c r="M27">
        <v>0</v>
      </c>
      <c r="N27">
        <f t="shared" si="5"/>
        <v>0</v>
      </c>
      <c r="O27" s="5" t="str">
        <f t="shared" si="6"/>
        <v/>
      </c>
      <c r="P27" t="e">
        <f t="shared" si="7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8"/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 t="shared" si="4"/>
        <v>2</v>
      </c>
      <c r="L28">
        <v>1525900</v>
      </c>
      <c r="M28">
        <v>1393285.06</v>
      </c>
      <c r="N28">
        <f t="shared" si="5"/>
        <v>-132614.93999999994</v>
      </c>
      <c r="O28" s="5">
        <f t="shared" si="6"/>
        <v>-8.6909325643882263E-2</v>
      </c>
      <c r="P28">
        <f t="shared" si="7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8"/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 t="shared" si="4"/>
        <v>27</v>
      </c>
      <c r="L29">
        <v>2889900</v>
      </c>
      <c r="M29">
        <v>2889864.67</v>
      </c>
      <c r="N29">
        <f t="shared" si="5"/>
        <v>-35.330000000074506</v>
      </c>
      <c r="O29" s="5">
        <f t="shared" si="6"/>
        <v>-1.2225336516860273E-5</v>
      </c>
      <c r="P29">
        <f t="shared" si="7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8"/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 t="shared" si="4"/>
        <v>42</v>
      </c>
      <c r="L30">
        <v>12861300</v>
      </c>
      <c r="M30">
        <v>12826009.609999999</v>
      </c>
      <c r="N30">
        <f t="shared" si="5"/>
        <v>-35290.390000000596</v>
      </c>
      <c r="O30" s="5">
        <f t="shared" si="6"/>
        <v>-2.7439209100169185E-3</v>
      </c>
      <c r="P30">
        <f t="shared" si="7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8"/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 t="shared" si="4"/>
        <v>32</v>
      </c>
      <c r="L31">
        <v>1870700</v>
      </c>
      <c r="M31">
        <v>1801391.34</v>
      </c>
      <c r="N31">
        <f t="shared" si="5"/>
        <v>-69308.659999999916</v>
      </c>
      <c r="O31" s="5">
        <f t="shared" si="6"/>
        <v>-3.7049585716576634E-2</v>
      </c>
      <c r="P31">
        <f t="shared" si="7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8"/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 t="shared" si="4"/>
        <v>35</v>
      </c>
      <c r="L32">
        <v>6157400</v>
      </c>
      <c r="M32">
        <v>5987572.0199999996</v>
      </c>
      <c r="N32">
        <f t="shared" si="5"/>
        <v>-169827.98000000045</v>
      </c>
      <c r="O32" s="5">
        <f t="shared" si="6"/>
        <v>-2.7581118653977402E-2</v>
      </c>
      <c r="P32">
        <f t="shared" si="7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8"/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 t="shared" si="4"/>
        <v>43</v>
      </c>
      <c r="L33">
        <v>989572899.99999905</v>
      </c>
      <c r="M33">
        <v>984116289.40999901</v>
      </c>
      <c r="N33">
        <f t="shared" si="5"/>
        <v>-5456610.5900000334</v>
      </c>
      <c r="O33" s="5">
        <f t="shared" si="6"/>
        <v>-5.5141067323084929E-3</v>
      </c>
      <c r="P33">
        <f t="shared" si="7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8"/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 t="shared" si="4"/>
        <v>21</v>
      </c>
      <c r="L34">
        <v>4345600</v>
      </c>
      <c r="M34">
        <v>4229801.51</v>
      </c>
      <c r="N34">
        <f t="shared" si="5"/>
        <v>-115798.49000000022</v>
      </c>
      <c r="O34" s="5">
        <f t="shared" si="6"/>
        <v>-2.6647296115611244E-2</v>
      </c>
      <c r="P34">
        <f t="shared" si="7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 t="str">
        <f t="shared" si="1"/>
        <v/>
      </c>
      <c r="F35" t="e">
        <f t="shared" si="8"/>
        <v>#VALUE!</v>
      </c>
      <c r="G35">
        <v>0</v>
      </c>
      <c r="H35">
        <v>0</v>
      </c>
      <c r="I35">
        <f t="shared" si="2"/>
        <v>0</v>
      </c>
      <c r="J35" s="5" t="str">
        <f t="shared" si="3"/>
        <v/>
      </c>
      <c r="K35" t="e">
        <f t="shared" si="4"/>
        <v>#VALUE!</v>
      </c>
      <c r="L35">
        <v>0</v>
      </c>
      <c r="M35">
        <v>0</v>
      </c>
      <c r="N35">
        <f t="shared" si="5"/>
        <v>0</v>
      </c>
      <c r="O35" s="5" t="str">
        <f t="shared" si="6"/>
        <v/>
      </c>
      <c r="P35" t="e">
        <f t="shared" si="7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8"/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 t="shared" si="4"/>
        <v>1</v>
      </c>
      <c r="L36">
        <v>878300</v>
      </c>
      <c r="M36">
        <v>777215.28999999899</v>
      </c>
      <c r="N36">
        <f t="shared" si="5"/>
        <v>-101084.71000000101</v>
      </c>
      <c r="O36" s="5">
        <f t="shared" si="6"/>
        <v>-0.11509132414892521</v>
      </c>
      <c r="P36">
        <f t="shared" si="7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8"/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 t="shared" si="4"/>
        <v>20</v>
      </c>
      <c r="L37">
        <v>2296900</v>
      </c>
      <c r="M37">
        <v>2108718.34</v>
      </c>
      <c r="N37">
        <f t="shared" si="5"/>
        <v>-188181.66000000015</v>
      </c>
      <c r="O37" s="5">
        <f t="shared" si="6"/>
        <v>-8.1928538464887526E-2</v>
      </c>
      <c r="P37">
        <f t="shared" si="7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8"/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 t="shared" si="4"/>
        <v>19</v>
      </c>
      <c r="L38">
        <v>777800</v>
      </c>
      <c r="M38">
        <v>777663.26</v>
      </c>
      <c r="N38">
        <f t="shared" si="5"/>
        <v>-136.73999999999069</v>
      </c>
      <c r="O38" s="5">
        <f t="shared" si="6"/>
        <v>-1.7580354847003174E-4</v>
      </c>
      <c r="P38">
        <f t="shared" si="7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8"/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 t="shared" si="4"/>
        <v>3</v>
      </c>
      <c r="L39">
        <v>1759500</v>
      </c>
      <c r="M39">
        <v>1680463.8699999901</v>
      </c>
      <c r="N39">
        <f t="shared" si="5"/>
        <v>-79036.1300000099</v>
      </c>
      <c r="O39" s="5">
        <f t="shared" si="6"/>
        <v>-4.4919653310605226E-2</v>
      </c>
      <c r="P39">
        <f t="shared" si="7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8"/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 t="shared" si="4"/>
        <v>22</v>
      </c>
      <c r="L40">
        <v>40216700</v>
      </c>
      <c r="M40">
        <v>39606263.709999897</v>
      </c>
      <c r="N40">
        <f t="shared" si="5"/>
        <v>-610436.29000010341</v>
      </c>
      <c r="O40" s="5">
        <f t="shared" si="6"/>
        <v>-1.5178676768608648E-2</v>
      </c>
      <c r="P40">
        <f t="shared" si="7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8"/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 t="shared" si="4"/>
        <v>34</v>
      </c>
      <c r="L41">
        <v>4799900</v>
      </c>
      <c r="M41">
        <v>4717822.6500000004</v>
      </c>
      <c r="N41">
        <f t="shared" si="5"/>
        <v>-82077.349999999627</v>
      </c>
      <c r="O41" s="5">
        <f t="shared" si="6"/>
        <v>-1.7099804162586642E-2</v>
      </c>
      <c r="P41">
        <f t="shared" si="7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8"/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 t="shared" si="4"/>
        <v>39</v>
      </c>
      <c r="L42">
        <v>199954600</v>
      </c>
      <c r="M42">
        <v>199954563.74999899</v>
      </c>
      <c r="N42">
        <f t="shared" si="5"/>
        <v>-36.250001013278961</v>
      </c>
      <c r="O42" s="5">
        <f t="shared" si="6"/>
        <v>-1.8129115815929696E-7</v>
      </c>
      <c r="P42">
        <f t="shared" si="7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8"/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 t="shared" si="4"/>
        <v>23</v>
      </c>
      <c r="L43">
        <v>8497500</v>
      </c>
      <c r="M43">
        <v>8150982.5699999901</v>
      </c>
      <c r="N43">
        <f t="shared" si="5"/>
        <v>-346517.43000000995</v>
      </c>
      <c r="O43" s="5">
        <f t="shared" si="6"/>
        <v>-4.0778750220654303E-2</v>
      </c>
      <c r="P43">
        <f t="shared" si="7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8"/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 t="shared" si="4"/>
        <v>41</v>
      </c>
      <c r="L44">
        <v>31282200</v>
      </c>
      <c r="M44">
        <v>31282141.25</v>
      </c>
      <c r="N44">
        <f t="shared" si="5"/>
        <v>-58.75</v>
      </c>
      <c r="O44" s="5">
        <f t="shared" si="6"/>
        <v>-1.8780648419868168E-6</v>
      </c>
      <c r="P44">
        <f t="shared" si="7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8"/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 t="shared" si="4"/>
        <v>30</v>
      </c>
      <c r="L45">
        <v>56027100</v>
      </c>
      <c r="M45">
        <v>55386549.6599999</v>
      </c>
      <c r="N45">
        <f t="shared" si="5"/>
        <v>-640550.34000010043</v>
      </c>
      <c r="O45" s="5">
        <f t="shared" si="6"/>
        <v>-1.1432866237947358E-2</v>
      </c>
      <c r="P45">
        <f t="shared" si="7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8"/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 t="shared" si="4"/>
        <v>33</v>
      </c>
      <c r="L46">
        <v>267100</v>
      </c>
      <c r="M46">
        <v>254753.15999999901</v>
      </c>
      <c r="N46">
        <f t="shared" si="5"/>
        <v>-12346.840000000986</v>
      </c>
      <c r="O46" s="5">
        <f t="shared" si="6"/>
        <v>-4.6225533508053113E-2</v>
      </c>
      <c r="P46">
        <f t="shared" si="7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8"/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 t="shared" si="4"/>
        <v>45</v>
      </c>
      <c r="L47">
        <v>75072800</v>
      </c>
      <c r="M47">
        <v>75050829.179999903</v>
      </c>
      <c r="N47">
        <f t="shared" si="5"/>
        <v>-21970.820000097156</v>
      </c>
      <c r="O47" s="5">
        <f t="shared" si="6"/>
        <v>-2.9266019117572752E-4</v>
      </c>
      <c r="P47">
        <f t="shared" si="7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8"/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 t="shared" si="4"/>
        <v>29</v>
      </c>
      <c r="L48">
        <v>7289800</v>
      </c>
      <c r="M48">
        <v>6882350.23999999</v>
      </c>
      <c r="N48">
        <f t="shared" si="5"/>
        <v>-407449.76000001002</v>
      </c>
      <c r="O48" s="5">
        <f t="shared" si="6"/>
        <v>-5.5893132870587676E-2</v>
      </c>
      <c r="P48">
        <f t="shared" si="7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8"/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 t="shared" si="4"/>
        <v>13</v>
      </c>
      <c r="L49">
        <v>0</v>
      </c>
      <c r="M49">
        <v>0</v>
      </c>
      <c r="N49">
        <f t="shared" si="5"/>
        <v>0</v>
      </c>
      <c r="O49" s="5" t="str">
        <f t="shared" si="6"/>
        <v/>
      </c>
      <c r="P49" t="e">
        <f t="shared" si="7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 t="str">
        <f t="shared" si="1"/>
        <v/>
      </c>
      <c r="F50" t="e">
        <f t="shared" si="8"/>
        <v>#VALUE!</v>
      </c>
      <c r="G50">
        <v>859100</v>
      </c>
      <c r="H50">
        <v>859100</v>
      </c>
      <c r="I50">
        <f t="shared" si="2"/>
        <v>0</v>
      </c>
      <c r="J50" s="5" t="str">
        <f t="shared" si="3"/>
        <v/>
      </c>
      <c r="K50" t="e">
        <f t="shared" si="4"/>
        <v>#VALUE!</v>
      </c>
      <c r="L50">
        <v>843200</v>
      </c>
      <c r="M50">
        <v>843200</v>
      </c>
      <c r="N50">
        <f t="shared" si="5"/>
        <v>0</v>
      </c>
      <c r="O50" s="5" t="str">
        <f t="shared" si="6"/>
        <v/>
      </c>
      <c r="P50" t="e">
        <f t="shared" si="7"/>
        <v>#VALUE!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8"/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 t="shared" si="4"/>
        <v>31</v>
      </c>
      <c r="L51">
        <v>8833900</v>
      </c>
      <c r="M51">
        <v>8735843.3100000005</v>
      </c>
      <c r="N51">
        <f t="shared" si="5"/>
        <v>-98056.689999999478</v>
      </c>
      <c r="O51" s="5">
        <f t="shared" si="6"/>
        <v>-1.1100045280114048E-2</v>
      </c>
      <c r="P51">
        <f t="shared" si="7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8"/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 t="shared" si="4"/>
        <v>9</v>
      </c>
      <c r="L52">
        <v>2321600</v>
      </c>
      <c r="M52">
        <v>2056835.26</v>
      </c>
      <c r="N52">
        <f t="shared" si="5"/>
        <v>-264764.74</v>
      </c>
      <c r="O52" s="5">
        <f t="shared" si="6"/>
        <v>-0.11404408166781529</v>
      </c>
      <c r="P52">
        <f t="shared" si="7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VLOOKUP($A56,$A$2:$P$52,MATCH(B$55,$A$1:$P$1,0),FALSE)</f>
        <v>-36209.630000000005</v>
      </c>
      <c r="C56">
        <f t="shared" ref="C56:D61" si="9">VLOOKUP($A56,$A$2:$P$52,MATCH(C$55,$A$1:$P$1,0),FALSE)</f>
        <v>-27292.159999999974</v>
      </c>
      <c r="D56">
        <f>VLOOKUP($A56,$A$2:$P$52,MATCH(D$55,$A$1:$P$1,0),FALSE)</f>
        <v>-9181.0800000000163</v>
      </c>
    </row>
    <row r="57" spans="1:16" x14ac:dyDescent="0.25">
      <c r="A57" t="s">
        <v>25</v>
      </c>
      <c r="B57">
        <f>VLOOKUP($A57,$A$2:$P$52,MATCH(B$55,$A$1:$P$1,0),FALSE)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 t="shared" ref="B57:B61" si="10">VLOOKUP($A58,$A$2:$P$52,MATCH(B$55,$A$1:$P$1,0),FALSE)</f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>VLOOKUP($A61,$A$2:$P$52,MATCH(B$55,$A$1:$P$1,0),FALSE)</f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  <c r="E64" s="1"/>
      <c r="F64" s="1"/>
      <c r="G64" s="1"/>
    </row>
    <row r="65" spans="1:4" x14ac:dyDescent="0.25">
      <c r="A65" t="s">
        <v>24</v>
      </c>
      <c r="B65" cm="1">
        <f t="array" ref="B65">_xlfn.XLOOKUP($A65,$A$1:$A$52,INDEX($A$1:$P$52,,MATCH(B$64,$A$1:$P$1,0)))</f>
        <v>-36209.630000000005</v>
      </c>
      <c r="C65" cm="1">
        <f t="array" ref="C65">_xlfn.XLOOKUP($A65,$A$1:$A$52,INDEX($A$1:$P$52,,MATCH(C$64,$A$1:$P$1,0)))</f>
        <v>-27292.159999999974</v>
      </c>
      <c r="D65" cm="1">
        <f t="array" ref="D65">_xlfn.XLOOKUP($A65,$A$1:$A$52,INDEX($A$1:$P$52,,MATCH(D$64,$A$1:$P$1,0)))</f>
        <v>-9181.0800000000163</v>
      </c>
    </row>
    <row r="66" spans="1:4" x14ac:dyDescent="0.25">
      <c r="A66" t="s">
        <v>25</v>
      </c>
      <c r="B66" cm="1">
        <f t="array" ref="B66">_xlfn.XLOOKUP($A66,$A$1:$A$52,INDEX($A$1:$P$52,,MATCH(B$64,$A$1:$P$1,0)))</f>
        <v>0</v>
      </c>
      <c r="C66" cm="1">
        <f t="array" ref="C66">_xlfn.XLOOKUP($A66,$A$1:$A$52,INDEX($A$1:$P$52,,MATCH(C$64,$A$1:$P$1,0)))</f>
        <v>0</v>
      </c>
      <c r="D66" cm="1">
        <f t="array" ref="D66">_xlfn.XLOOKUP($A66,$A$1:$A$52,INDEX($A$1:$P$52,,MATCH(D$64,$A$1:$P$1,0)))</f>
        <v>-311228.08999999997</v>
      </c>
    </row>
    <row r="67" spans="1:4" x14ac:dyDescent="0.25">
      <c r="A67" t="s">
        <v>32</v>
      </c>
      <c r="B67" cm="1">
        <f t="array" ref="B67">_xlfn.XLOOKUP($A67,$A$1:$A$52,INDEX($A$1:$P$52,,MATCH(B$64,$A$1:$P$1,0)))</f>
        <v>-149396.10000000987</v>
      </c>
      <c r="C67" cm="1">
        <f t="array" ref="C67">_xlfn.XLOOKUP($A67,$A$1:$A$52,INDEX($A$1:$P$52,,MATCH(C$64,$A$1:$P$1,0)))</f>
        <v>-189254.06000000006</v>
      </c>
      <c r="D67" cm="1">
        <f t="array" ref="D67">_xlfn.XLOOKUP($A67,$A$1:$A$52,INDEX($A$1:$P$52,,MATCH(D$64,$A$1:$P$1,0)))</f>
        <v>-374962.91000000015</v>
      </c>
    </row>
    <row r="68" spans="1:4" x14ac:dyDescent="0.25">
      <c r="A68" t="s">
        <v>38</v>
      </c>
      <c r="B68" cm="1">
        <f t="array" ref="B68">_xlfn.XLOOKUP($A68,$A$1:$A$52,INDEX($A$1:$P$52,,MATCH(B$64,$A$1:$P$1,0)))</f>
        <v>-12230.810000000056</v>
      </c>
      <c r="C68" cm="1">
        <f t="array" ref="C68">_xlfn.XLOOKUP($A68,$A$1:$A$52,INDEX($A$1:$P$52,,MATCH(C$64,$A$1:$P$1,0)))</f>
        <v>-45485.580000000075</v>
      </c>
      <c r="D68" cm="1">
        <f t="array" ref="D68">_xlfn.XLOOKUP($A68,$A$1:$A$52,INDEX($A$1:$P$52,,MATCH(D$64,$A$1:$P$1,0)))</f>
        <v>-72.879999999888241</v>
      </c>
    </row>
    <row r="69" spans="1:4" x14ac:dyDescent="0.25">
      <c r="A69" t="s">
        <v>39</v>
      </c>
      <c r="B69" cm="1">
        <f t="array" ref="B69">_xlfn.XLOOKUP($A69,$A$1:$A$52,INDEX($A$1:$P$52,,MATCH(B$64,$A$1:$P$1,0)))</f>
        <v>-4950.4699999999721</v>
      </c>
      <c r="C69" cm="1">
        <f t="array" ref="C69">_xlfn.XLOOKUP($A69,$A$1:$A$52,INDEX($A$1:$P$52,,MATCH(C$64,$A$1:$P$1,0)))</f>
        <v>-8005.7900000010268</v>
      </c>
      <c r="D69" cm="1">
        <f t="array" ref="D69">_xlfn.XLOOKUP($A69,$A$1:$A$52,INDEX($A$1:$P$52,,MATCH(D$64,$A$1:$P$1,0)))</f>
        <v>-1724.9000000000233</v>
      </c>
    </row>
    <row r="70" spans="1:4" x14ac:dyDescent="0.25">
      <c r="A70" t="s">
        <v>55</v>
      </c>
      <c r="B70" cm="1">
        <f t="array" ref="B70">_xlfn.XLOOKUP($A70,$A$1:$A$52,INDEX($A$1:$P$52,,MATCH(B$64,$A$1:$P$1,0)))</f>
        <v>-184239.79000001028</v>
      </c>
      <c r="C70" cm="1">
        <f t="array" ref="C70">_xlfn.XLOOKUP($A70,$A$1:$A$52,INDEX($A$1:$P$52,,MATCH(C$64,$A$1:$P$1,0)))</f>
        <v>-133456.33000001032</v>
      </c>
      <c r="D70" cm="1">
        <f t="array" ref="D70">_xlfn.XLOOKUP($A70,$A$1:$A$52,INDEX($A$1:$P$52,,MATCH(D$64,$A$1:$P$1,0)))</f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INDEX($B$2:$P$52,MATCH($A74,$A$2:$A$52,0),MATCH(B$73,$B$1:$P$1,0))</f>
        <v>-36209.630000000005</v>
      </c>
      <c r="C74">
        <f>INDEX($B$2:$P$52,MATCH($A74,$A$2:$A$52,0),MATCH(C$73,$B$1:$P$1,0))</f>
        <v>-27292.159999999974</v>
      </c>
      <c r="D74">
        <f t="shared" ref="C74:D79" si="11">INDEX($B$2:$P$52,MATCH($A74,$A$2:$A$52,0),MATCH(D$73,$B$1:$P$1,0))</f>
        <v>-9181.0800000000163</v>
      </c>
    </row>
    <row r="75" spans="1:4" x14ac:dyDescent="0.25">
      <c r="A75" t="s">
        <v>25</v>
      </c>
      <c r="B75">
        <f t="shared" ref="B75:B79" si="12">INDEX($B$2:$P$52,MATCH($A75,$A$2:$A$52,0),MATCH(B$73,$B$1:$P$1,0))</f>
        <v>0</v>
      </c>
      <c r="C75">
        <f>INDEX($B$2:$P$52,MATCH($A75,$A$2:$A$52,0),MATCH(C$73,$B$1:$P$1,0))</f>
        <v>0</v>
      </c>
      <c r="D75">
        <f t="shared" si="11"/>
        <v>-311228.08999999997</v>
      </c>
    </row>
    <row r="76" spans="1:4" x14ac:dyDescent="0.25">
      <c r="A76" t="s">
        <v>32</v>
      </c>
      <c r="B76">
        <f t="shared" si="12"/>
        <v>-149396.10000000987</v>
      </c>
      <c r="C76">
        <f t="shared" si="11"/>
        <v>-189254.06000000006</v>
      </c>
      <c r="D76">
        <f t="shared" si="11"/>
        <v>-374962.91000000015</v>
      </c>
    </row>
    <row r="77" spans="1:4" x14ac:dyDescent="0.25">
      <c r="A77" t="s">
        <v>38</v>
      </c>
      <c r="B77">
        <f t="shared" si="12"/>
        <v>-12230.810000000056</v>
      </c>
      <c r="C77">
        <f t="shared" si="11"/>
        <v>-45485.580000000075</v>
      </c>
      <c r="D77">
        <f t="shared" si="11"/>
        <v>-72.879999999888241</v>
      </c>
    </row>
    <row r="78" spans="1:4" x14ac:dyDescent="0.25">
      <c r="A78" t="s">
        <v>39</v>
      </c>
      <c r="B78">
        <f t="shared" si="12"/>
        <v>-4950.4699999999721</v>
      </c>
      <c r="C78">
        <f t="shared" si="11"/>
        <v>-8005.7900000010268</v>
      </c>
      <c r="D78">
        <f t="shared" si="11"/>
        <v>-1724.9000000000233</v>
      </c>
    </row>
    <row r="79" spans="1:4" x14ac:dyDescent="0.25">
      <c r="A79" t="s">
        <v>55</v>
      </c>
      <c r="B79">
        <f t="shared" si="12"/>
        <v>-184239.79000001028</v>
      </c>
      <c r="C79">
        <f t="shared" si="11"/>
        <v>-133456.33000001032</v>
      </c>
      <c r="D79">
        <f t="shared" si="11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INDEX(B$2:B$52,MATCH($B$87,$A$2:$A$52,0))</f>
        <v>20862700</v>
      </c>
      <c r="C84" s="6">
        <f>INDEX(C$2:C$52,MATCH($B$87,$A$2:$A$52,0))</f>
        <v>20036743.4099999</v>
      </c>
    </row>
    <row r="85" spans="1:7" x14ac:dyDescent="0.25">
      <c r="A85" t="s">
        <v>74</v>
      </c>
      <c r="B85" s="6">
        <f>INDEX(G$2:G$52,MATCH($B$87,$A$2:$A$52,0))</f>
        <v>22683800</v>
      </c>
      <c r="C85" s="6">
        <f>INDEX(H$2:H$52,MATCH($B$87,$A$2:$A$52,0))</f>
        <v>21722126.219999898</v>
      </c>
    </row>
    <row r="86" spans="1:7" x14ac:dyDescent="0.25">
      <c r="A86" t="s">
        <v>75</v>
      </c>
      <c r="B86" s="6">
        <f>INDEX(L$2:L$52,MATCH($B$87,$A$2:$A$52,0))</f>
        <v>23220300</v>
      </c>
      <c r="C86" s="6">
        <f>INDEX(M$2:M$52,MATCH($B$87,$A$2:$A$52,0))</f>
        <v>22619057.440000001</v>
      </c>
    </row>
    <row r="87" spans="1:7" x14ac:dyDescent="0.25">
      <c r="B87" t="s">
        <v>37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_xlfn.XLOOKUP(B$89,INDEX($A$1:$P$52,,MATCH(_xlfn.CONCAT($A91,"_rank"),$A$1:$P$1,0)),$A$1:$A$52,FALSE)</f>
        <v>Clerk and Master - Chancery</v>
      </c>
      <c r="C91" cm="1">
        <f t="array" ref="C91">_xlfn.XLOOKUP(B91,$A$1:$A$52,INDEX($A$1:$P$52,,MATCH(_xlfn.CONCAT($A91,"_diff_pct"),$A$1:$P$1,0)),FALSE)</f>
        <v>-0.15235918433091292</v>
      </c>
      <c r="D91" t="str" cm="1">
        <f t="array" ref="D91">_xlfn.XLOOKUP(D$89,INDEX($A$1:$P$52,,MATCH(_xlfn.CONCAT($A91,"_rank"),$A$1:$P$1,0)),$A$1:$A$52,FALSE)</f>
        <v>Circuit Court Clerk</v>
      </c>
      <c r="E91" cm="1">
        <f t="array" ref="E91">_xlfn.XLOOKUP(D91,$A$1:$A$52,INDEX($A$1:$P$52,,MATCH(_xlfn.CONCAT($A91,"_diff_pct"),$A$1:$P$1,0)),FALSE)</f>
        <v>-0.11502817362571344</v>
      </c>
      <c r="F91" t="str" cm="1">
        <f t="array" ref="F91">_xlfn.XLOOKUP(F$89,INDEX($A$1:$P$52,,MATCH(_xlfn.CONCAT($A91,"_rank"),$A$1:$P$1,0)),$A$1:$A$52,FALSE)</f>
        <v>Internal Audit</v>
      </c>
      <c r="G91" cm="1">
        <f t="array" ref="G91">_xlfn.XLOOKUP(F91,$A$1:$A$52,INDEX($A$1:$P$52,,MATCH(_xlfn.CONCAT($A91,"_diff_pct"),$A$1:$P$1,0)),FALSE)</f>
        <v>-9.5782760864849215E-2</v>
      </c>
    </row>
    <row r="92" spans="1:7" x14ac:dyDescent="0.25">
      <c r="A92" t="s">
        <v>74</v>
      </c>
      <c r="B92" t="str" cm="1">
        <f t="array" ref="B92">_xlfn.XLOOKUP(B$89,INDEX($A$1:$P$52,,MATCH(_xlfn.CONCAT($A92,"_rank"),$A$1:$P$1,0)),$A$1:$A$52,FALSE)</f>
        <v>Metropolitan Clerk</v>
      </c>
      <c r="C92" cm="1">
        <f t="array" ref="C92">_xlfn.XLOOKUP(B92,$A$1:$A$52,INDEX($A$1:$P$52,,MATCH(_xlfn.CONCAT($A92,"_diff_pct"),$A$1:$P$1,0)),FALSE)</f>
        <v>-0.17551246244575608</v>
      </c>
      <c r="D92" t="str" cm="1">
        <f t="array" ref="D92">_xlfn.XLOOKUP(D$89,INDEX($A$1:$P$52,,MATCH(_xlfn.CONCAT($A92,"_rank"),$A$1:$P$1,0)),$A$1:$A$52,FALSE)</f>
        <v>Internal Audit</v>
      </c>
      <c r="E92" cm="1">
        <f t="array" ref="E92">_xlfn.XLOOKUP(D92,$A$1:$A$52,INDEX($A$1:$P$52,,MATCH(_xlfn.CONCAT($A92,"_diff_pct"),$A$1:$P$1,0)),FALSE)</f>
        <v>-0.17103239309050916</v>
      </c>
      <c r="F92" t="str" cm="1">
        <f t="array" ref="F92">_xlfn.XLOOKUP(F$89,INDEX($A$1:$P$52,,MATCH(_xlfn.CONCAT($A92,"_rank"),$A$1:$P$1,0)),$A$1:$A$52,FALSE)</f>
        <v>Office of Family Safety</v>
      </c>
      <c r="G92" cm="1">
        <f t="array" ref="G92">_xlfn.XLOOKUP(F92,$A$1:$A$52,INDEX($A$1:$P$52,,MATCH(_xlfn.CONCAT($A92,"_diff_pct"),$A$1:$P$1,0)),FALSE)</f>
        <v>-0.13918241656366656</v>
      </c>
    </row>
    <row r="93" spans="1:7" x14ac:dyDescent="0.25">
      <c r="A93" t="s">
        <v>75</v>
      </c>
      <c r="B93" t="str" cm="1">
        <f t="array" ref="B93">_xlfn.XLOOKUP(B$89,INDEX($A$1:$P$52,,MATCH(_xlfn.CONCAT($A93,"_rank"),$A$1:$P$1,0)),$A$1:$A$52,FALSE)</f>
        <v>Community Oversight Board</v>
      </c>
      <c r="C93" cm="1">
        <f t="array" ref="C93">_xlfn.XLOOKUP(B93,$A$1:$A$52,INDEX($A$1:$P$52,,MATCH(_xlfn.CONCAT($A93,"_diff_pct"),$A$1:$P$1,0)),FALSE)</f>
        <v>-0.82994157333333329</v>
      </c>
      <c r="D93" t="str" cm="1">
        <f t="array" ref="D93">_xlfn.XLOOKUP(D$89,INDEX($A$1:$P$52,,MATCH(_xlfn.CONCAT($A93,"_rank"),$A$1:$P$1,0)),$A$1:$A$52,FALSE)</f>
        <v>Clerk and Master - Chancery</v>
      </c>
      <c r="E93" cm="1">
        <f t="array" ref="E93">_xlfn.XLOOKUP(D93,$A$1:$A$52,INDEX($A$1:$P$52,,MATCH(_xlfn.CONCAT($A93,"_diff_pct"),$A$1:$P$1,0)),FALSE)</f>
        <v>-0.15295680364719175</v>
      </c>
      <c r="F93" t="str" cm="1">
        <f t="array" ref="F93">_xlfn.XLOOKUP(F$89,INDEX($A$1:$P$52,,MATCH(_xlfn.CONCAT($A93,"_rank"),$A$1:$P$1,0)),$A$1:$A$52,FALSE)</f>
        <v>Election Commission</v>
      </c>
      <c r="G93" cm="1">
        <f t="array" ref="G93">_xlfn.XLOOKUP(F93,$A$1:$A$52,INDEX($A$1:$P$52,,MATCH(_xlfn.CONCAT($A93,"_diff_pct"),$A$1:$P$1,0)),FALSE)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INDEX($A$1:$P$52,MATCH(B$96,INDEX($A$1:$P$52,,MATCH(_xlfn.CONCAT($A98,"_rank"),$A$1:$P$1,0)),0),1)</f>
        <v>Clerk and Master - Chancery</v>
      </c>
      <c r="C98" s="4">
        <f>INDEX($A$1:$P$52,MATCH(B98,$A$1:$A$52,0),MATCH(_xlfn.CONCAT($A98,"_diff_pct"),$A$1:$P$1,0))</f>
        <v>-0.15235918433091292</v>
      </c>
      <c r="D98" t="str">
        <f>INDEX($A$1:$P$52,MATCH(D$96,INDEX($A$1:$P$52,,MATCH(_xlfn.CONCAT($A98,"_rank"),$A$1:$P$1,0)),0),1)</f>
        <v>Circuit Court Clerk</v>
      </c>
      <c r="E98" s="4">
        <f>INDEX($A$1:$P$52,MATCH(D98,$A$1:$A$52,0),MATCH(_xlfn.CONCAT($A98,"_diff_pct"),$A$1:$P$1,0))</f>
        <v>-0.11502817362571344</v>
      </c>
      <c r="F98" t="str">
        <f>INDEX($A$1:$P$52,MATCH(F$96,INDEX($A$1:$P$52,,MATCH(_xlfn.CONCAT($A98,"_rank"),$A$1:$P$1,0)),0),1)</f>
        <v>Internal Audit</v>
      </c>
      <c r="G98" s="4">
        <f>INDEX($A$1:$P$52,MATCH(F98,$A$1:$A$52,0),MATCH(_xlfn.CONCAT($A98,"_diff_pct"),$A$1:$P$1,0))</f>
        <v>-9.5782760864849215E-2</v>
      </c>
      <c r="I98" s="4"/>
    </row>
    <row r="99" spans="1:9" x14ac:dyDescent="0.25">
      <c r="A99" t="s">
        <v>74</v>
      </c>
      <c r="B99" t="str">
        <f t="shared" ref="B99:F100" si="13">INDEX($A$1:$P$52,MATCH(B$96,INDEX($A$1:$P$52,,MATCH(_xlfn.CONCAT($A99,"_rank"),$A$1:$P$1,0)),0),1)</f>
        <v>Metropolitan Clerk</v>
      </c>
      <c r="C99" s="4">
        <f t="shared" ref="C99:E100" si="14">INDEX($A$1:$P$52,MATCH(B99,$A$1:$A$52,0),MATCH(_xlfn.CONCAT($A99,"_diff_pct"),$A$1:$P$1,0))</f>
        <v>-0.17551246244575608</v>
      </c>
      <c r="D99" t="str">
        <f t="shared" si="13"/>
        <v>Internal Audit</v>
      </c>
      <c r="E99" s="4">
        <f t="shared" si="14"/>
        <v>-0.17103239309050916</v>
      </c>
      <c r="F99" t="str">
        <f t="shared" si="13"/>
        <v>Office of Family Safety</v>
      </c>
      <c r="G99" s="4">
        <f t="shared" ref="G99" si="15">INDEX($A$1:$P$52,MATCH(F99,$A$1:$A$52,0),MATCH(_xlfn.CONCAT($A99,"_diff_pct"),$A$1:$P$1,0))</f>
        <v>-0.13918241656366656</v>
      </c>
      <c r="I99" s="4"/>
    </row>
    <row r="100" spans="1:9" x14ac:dyDescent="0.25">
      <c r="A100" t="s">
        <v>75</v>
      </c>
      <c r="B100" t="str">
        <f t="shared" si="13"/>
        <v>Community Oversight Board</v>
      </c>
      <c r="C100" s="4">
        <f t="shared" si="14"/>
        <v>-0.82994157333333329</v>
      </c>
      <c r="D100" t="str">
        <f t="shared" si="13"/>
        <v>Clerk and Master - Chancery</v>
      </c>
      <c r="E100" s="4">
        <f t="shared" si="14"/>
        <v>-0.15295680364719175</v>
      </c>
      <c r="F100" t="str">
        <f t="shared" si="13"/>
        <v>Election Commission</v>
      </c>
      <c r="G100" s="4">
        <f t="shared" ref="G100" si="16">INDEX($A$1:$P$52,MATCH(F100,$A$1:$A$52,0),MATCH(_xlfn.CONCAT($A100,"_diff_pct"),$A$1:$P$1,0))</f>
        <v>-0.12882667147667154</v>
      </c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ignoredErrors>
    <ignoredError sqref="C91:C93 E91:E93 E98:E100 C98:C100 D98:D100 F98:F100 F91:F93 D91:D93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tietz</cp:lastModifiedBy>
  <cp:revision/>
  <dcterms:created xsi:type="dcterms:W3CDTF">2020-02-26T17:00:38Z</dcterms:created>
  <dcterms:modified xsi:type="dcterms:W3CDTF">2023-05-25T23:48:12Z</dcterms:modified>
  <cp:category/>
  <cp:contentStatus/>
</cp:coreProperties>
</file>