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Desktop\NSS DA 9\Excel Projects\lookups_exercise-seadrick\"/>
    </mc:Choice>
  </mc:AlternateContent>
  <xr:revisionPtr revIDLastSave="0" documentId="13_ncr:1_{0A324FF7-023B-40D9-9056-67D467C13F3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1" l="1"/>
  <c r="C86" i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D57" i="1"/>
  <c r="D58" i="1"/>
  <c r="D59" i="1"/>
  <c r="D60" i="1"/>
  <c r="D61" i="1"/>
  <c r="D56" i="1"/>
  <c r="C57" i="1"/>
  <c r="C58" i="1"/>
  <c r="C59" i="1"/>
  <c r="C60" i="1"/>
  <c r="C61" i="1"/>
  <c r="C56" i="1"/>
  <c r="B56" i="1"/>
  <c r="B59" i="1"/>
  <c r="B60" i="1"/>
  <c r="B61" i="1"/>
  <c r="B58" i="1"/>
  <c r="B5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E2" i="1"/>
  <c r="E3" i="1"/>
  <c r="K2" i="1"/>
  <c r="O53" i="1"/>
  <c r="O54" i="1"/>
  <c r="O55" i="1"/>
  <c r="O56" i="1"/>
  <c r="O57" i="1"/>
  <c r="O58" i="1"/>
  <c r="O59" i="1"/>
  <c r="O60" i="1"/>
  <c r="O61" i="1"/>
  <c r="O62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F11" i="1"/>
  <c r="F27" i="1"/>
  <c r="F3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2" i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8" i="1"/>
  <c r="F29" i="1"/>
  <c r="F30" i="1"/>
  <c r="F31" i="1"/>
  <c r="F32" i="1"/>
  <c r="F33" i="1"/>
  <c r="F34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<sst xmlns="http://schemas.openxmlformats.org/spreadsheetml/2006/main" count="150" uniqueCount="90">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</sst>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6" formatCode="&quot;$&quot;#,##0.00"/>
    <numFmt numFmtId="167" formatCode="[$$-409]#,##0.00_);\([$$-409]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7" zoomScale="87" zoomScaleNormal="87" workbookViewId="0">
      <selection activeCell="B87" sqref="B87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15.86328125" customWidth="1"/>
    <col min="6" max="6" width="21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IFERROR((D2)/B2, "")</f>
        <v>-4.3170750765267295E-2</v>
      </c>
      <c r="F2">
        <f>IFERROR(RANK(E2, $E$2:$E$52, 1), "")</f>
        <v>14</v>
      </c>
      <c r="G2">
        <v>382685200</v>
      </c>
      <c r="H2">
        <v>346340810.81999999</v>
      </c>
      <c r="I2">
        <f>H2-G2</f>
        <v>-36344389.180000007</v>
      </c>
      <c r="J2" s="5">
        <f>IFERROR((H2-G2)/G2, "")</f>
        <v>-9.4972027086493035E-2</v>
      </c>
      <c r="K2">
        <f>IFERROR(RANK(J2, $J$2:$J$52, 1), "")</f>
        <v>10</v>
      </c>
      <c r="L2">
        <v>376548600</v>
      </c>
      <c r="M2">
        <v>355279492.22999901</v>
      </c>
      <c r="N2">
        <f>M2-L2</f>
        <v>-21269107.770000994</v>
      </c>
      <c r="O2" s="5">
        <f>IFERROR((N2)/L2, "")</f>
        <v>-5.6484362894991494E-2</v>
      </c>
      <c r="P2">
        <f>IFERROR(RANK(O2, $O$2:$O$52, 1), "")</f>
        <v>14</v>
      </c>
    </row>
    <row r="3" spans="1:16" x14ac:dyDescent="0.4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>IFERROR((D3)/B3, "")</f>
        <v>-2.3069981751824741E-2</v>
      </c>
      <c r="F3">
        <f t="shared" ref="F3:F52" si="1">IFERROR(RANK(E3, $E$2:$E$52, 1), "")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IFERROR((H3-G3)/G3, "")</f>
        <v>-6.6804928315415249E-2</v>
      </c>
      <c r="K3">
        <f t="shared" ref="K3:K52" si="4">IFERROR(RANK(J3, $J$2:$J$52, 1), "")</f>
        <v>14</v>
      </c>
      <c r="L3">
        <v>322700</v>
      </c>
      <c r="M3">
        <v>322263.03999999998</v>
      </c>
      <c r="N3">
        <f t="shared" ref="N3:N52" si="5">M3-L3</f>
        <v>-436.96000000002095</v>
      </c>
      <c r="O3" s="5">
        <f t="shared" ref="O3:O52" si="6">IFERROR((N3)/L3, "")</f>
        <v>-1.3540749922529313E-3</v>
      </c>
      <c r="P3">
        <f t="shared" ref="P3:P52" si="7">IFERROR(RANK(O3, $O$2:$O$52, 1), "")</f>
        <v>37</v>
      </c>
    </row>
    <row r="4" spans="1:16" x14ac:dyDescent="0.4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ref="E4:E52" si="8">IFERROR((C4-B4)/B4, "")</f>
        <v>-4.9327413275443007E-3</v>
      </c>
      <c r="F4">
        <f t="shared" si="1"/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>
        <f t="shared" si="4"/>
        <v>36</v>
      </c>
      <c r="L4">
        <v>3662400</v>
      </c>
      <c r="M4">
        <v>3564983.04999999</v>
      </c>
      <c r="N4">
        <f t="shared" si="5"/>
        <v>-97416.950000009965</v>
      </c>
      <c r="O4" s="5">
        <f t="shared" si="6"/>
        <v>-2.6599210899959033E-2</v>
      </c>
      <c r="P4">
        <f t="shared" si="7"/>
        <v>25</v>
      </c>
    </row>
    <row r="5" spans="1:16" x14ac:dyDescent="0.4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8"/>
        <v>-9.4273968477453174E-2</v>
      </c>
      <c r="F5">
        <f t="shared" si="1"/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>
        <f t="shared" si="4"/>
        <v>5</v>
      </c>
      <c r="L5">
        <v>7759600</v>
      </c>
      <c r="M5">
        <v>7497322.9100000001</v>
      </c>
      <c r="N5">
        <f t="shared" si="5"/>
        <v>-262277.08999999985</v>
      </c>
      <c r="O5" s="5">
        <f t="shared" si="6"/>
        <v>-3.3800336357544182E-2</v>
      </c>
      <c r="P5">
        <f t="shared" si="7"/>
        <v>22</v>
      </c>
    </row>
    <row r="6" spans="1:16" x14ac:dyDescent="0.4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8"/>
        <v>-5.7149963352064452E-2</v>
      </c>
      <c r="F6">
        <f t="shared" si="1"/>
        <v>11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>
        <f t="shared" si="4"/>
        <v>44</v>
      </c>
      <c r="L6">
        <v>445200</v>
      </c>
      <c r="M6">
        <v>445114.28999999899</v>
      </c>
      <c r="N6">
        <f t="shared" si="5"/>
        <v>-85.710000001010485</v>
      </c>
      <c r="O6" s="5">
        <f t="shared" si="6"/>
        <v>-1.925202156356929E-4</v>
      </c>
      <c r="P6">
        <f t="shared" si="7"/>
        <v>39</v>
      </c>
    </row>
    <row r="7" spans="1:16" x14ac:dyDescent="0.4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8"/>
        <v>-0.11502817362571344</v>
      </c>
      <c r="F7">
        <f t="shared" si="1"/>
        <v>2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>
        <f t="shared" si="4"/>
        <v>8</v>
      </c>
      <c r="L7">
        <v>3345200</v>
      </c>
      <c r="M7">
        <v>2946440.08</v>
      </c>
      <c r="N7">
        <f t="shared" si="5"/>
        <v>-398759.91999999993</v>
      </c>
      <c r="O7" s="5">
        <f t="shared" si="6"/>
        <v>-0.11920361114432618</v>
      </c>
      <c r="P7">
        <f t="shared" si="7"/>
        <v>4</v>
      </c>
    </row>
    <row r="8" spans="1:16" x14ac:dyDescent="0.4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8"/>
        <v>-0.15235918433091292</v>
      </c>
      <c r="F8">
        <f t="shared" si="1"/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>
        <f t="shared" si="4"/>
        <v>4</v>
      </c>
      <c r="L8">
        <v>1579300</v>
      </c>
      <c r="M8">
        <v>1337735.3199999901</v>
      </c>
      <c r="N8">
        <f t="shared" si="5"/>
        <v>-241564.68000000995</v>
      </c>
      <c r="O8" s="5">
        <f t="shared" si="6"/>
        <v>-0.15295680364719175</v>
      </c>
      <c r="P8">
        <f t="shared" si="7"/>
        <v>2</v>
      </c>
    </row>
    <row r="9" spans="1:16" x14ac:dyDescent="0.4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8"/>
        <v>-4.2417130511048909E-2</v>
      </c>
      <c r="F9">
        <f t="shared" si="1"/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>
        <f t="shared" si="4"/>
        <v>7</v>
      </c>
      <c r="L9">
        <v>10790500</v>
      </c>
      <c r="M9">
        <v>9993599.52999999</v>
      </c>
      <c r="N9">
        <f t="shared" si="5"/>
        <v>-796900.47000000998</v>
      </c>
      <c r="O9" s="5">
        <f t="shared" si="6"/>
        <v>-7.3852043000788653E-2</v>
      </c>
      <c r="P9">
        <f t="shared" si="7"/>
        <v>9</v>
      </c>
    </row>
    <row r="10" spans="1:16" x14ac:dyDescent="0.4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8"/>
        <v>-8.1681998646514792E-2</v>
      </c>
      <c r="F10">
        <f t="shared" si="1"/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>
        <f t="shared" si="4"/>
        <v>17</v>
      </c>
      <c r="L10">
        <v>487500</v>
      </c>
      <c r="M10">
        <v>478318.92</v>
      </c>
      <c r="N10">
        <f t="shared" si="5"/>
        <v>-9181.0800000000163</v>
      </c>
      <c r="O10" s="5">
        <f t="shared" si="6"/>
        <v>-1.883298461538465E-2</v>
      </c>
      <c r="P10">
        <f t="shared" si="7"/>
        <v>29</v>
      </c>
    </row>
    <row r="11" spans="1:16" x14ac:dyDescent="0.4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8"/>
        <v/>
      </c>
      <c r="F11" t="str">
        <f t="shared" si="1"/>
        <v/>
      </c>
      <c r="G11">
        <v>0</v>
      </c>
      <c r="H11">
        <v>0</v>
      </c>
      <c r="I11">
        <f t="shared" si="2"/>
        <v>0</v>
      </c>
      <c r="J11" s="5" t="str">
        <f t="shared" si="3"/>
        <v/>
      </c>
      <c r="K11" t="str">
        <f t="shared" si="4"/>
        <v/>
      </c>
      <c r="L11">
        <v>375000</v>
      </c>
      <c r="M11">
        <v>63771.91</v>
      </c>
      <c r="N11">
        <f t="shared" si="5"/>
        <v>-311228.08999999997</v>
      </c>
      <c r="O11" s="5">
        <f t="shared" si="6"/>
        <v>-0.82994157333333329</v>
      </c>
      <c r="P11">
        <f t="shared" si="7"/>
        <v>1</v>
      </c>
    </row>
    <row r="12" spans="1:16" x14ac:dyDescent="0.4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8"/>
        <v>-5.0060657805601608E-2</v>
      </c>
      <c r="F12">
        <f t="shared" si="1"/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>
        <f t="shared" si="4"/>
        <v>6</v>
      </c>
      <c r="L12">
        <v>4677800</v>
      </c>
      <c r="M12">
        <v>4371713.1399999997</v>
      </c>
      <c r="N12">
        <f t="shared" si="5"/>
        <v>-306086.86000000034</v>
      </c>
      <c r="O12" s="5">
        <f t="shared" si="6"/>
        <v>-6.5433934755654441E-2</v>
      </c>
      <c r="P12">
        <f t="shared" si="7"/>
        <v>10</v>
      </c>
    </row>
    <row r="13" spans="1:16" x14ac:dyDescent="0.4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8"/>
        <v>-1.2912833886247806E-2</v>
      </c>
      <c r="F13">
        <f t="shared" si="1"/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>
        <f t="shared" si="4"/>
        <v>18</v>
      </c>
      <c r="L13">
        <v>6207300</v>
      </c>
      <c r="M13">
        <v>6056976.6699999999</v>
      </c>
      <c r="N13">
        <f t="shared" si="5"/>
        <v>-150323.33000000007</v>
      </c>
      <c r="O13" s="5">
        <f t="shared" si="6"/>
        <v>-2.4217184605222895E-2</v>
      </c>
      <c r="P13">
        <f t="shared" si="7"/>
        <v>27</v>
      </c>
    </row>
    <row r="14" spans="1:16" x14ac:dyDescent="0.4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8"/>
        <v>-1.3637949218750009E-2</v>
      </c>
      <c r="F14">
        <f t="shared" si="1"/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>
        <f t="shared" si="4"/>
        <v>40</v>
      </c>
      <c r="L14">
        <v>526200</v>
      </c>
      <c r="M14">
        <v>504989.88</v>
      </c>
      <c r="N14">
        <f t="shared" si="5"/>
        <v>-21210.119999999995</v>
      </c>
      <c r="O14" s="5">
        <f t="shared" si="6"/>
        <v>-4.0308095781071827E-2</v>
      </c>
      <c r="P14">
        <f t="shared" si="7"/>
        <v>19</v>
      </c>
    </row>
    <row r="15" spans="1:16" x14ac:dyDescent="0.4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8"/>
        <v>3.1837408866824991E-3</v>
      </c>
      <c r="F15">
        <f t="shared" si="1"/>
        <v>48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>
        <f t="shared" si="4"/>
        <v>24</v>
      </c>
      <c r="L15">
        <v>188953500</v>
      </c>
      <c r="M15">
        <v>184450910.84999901</v>
      </c>
      <c r="N15">
        <f t="shared" si="5"/>
        <v>-4502589.1500009894</v>
      </c>
      <c r="O15" s="5">
        <f t="shared" si="6"/>
        <v>-2.3829085727446114E-2</v>
      </c>
      <c r="P15">
        <f t="shared" si="7"/>
        <v>28</v>
      </c>
    </row>
    <row r="16" spans="1:16" x14ac:dyDescent="0.4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8"/>
        <v>-1.1850188616360429E-2</v>
      </c>
      <c r="F16">
        <f t="shared" si="1"/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>
        <f t="shared" si="4"/>
        <v>46</v>
      </c>
      <c r="L16">
        <v>7397200</v>
      </c>
      <c r="M16">
        <v>7397093</v>
      </c>
      <c r="N16">
        <f t="shared" si="5"/>
        <v>-107</v>
      </c>
      <c r="O16" s="5">
        <f t="shared" si="6"/>
        <v>-1.4464932677229222E-5</v>
      </c>
      <c r="P16">
        <f t="shared" si="7"/>
        <v>43</v>
      </c>
    </row>
    <row r="17" spans="1:16" ht="39" customHeight="1" x14ac:dyDescent="0.4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8"/>
        <v>-2.8351094826658003E-2</v>
      </c>
      <c r="F17">
        <f t="shared" si="1"/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>
        <f t="shared" si="4"/>
        <v>25</v>
      </c>
      <c r="L17">
        <v>15311800</v>
      </c>
      <c r="M17">
        <v>14346057.039999999</v>
      </c>
      <c r="N17">
        <f t="shared" si="5"/>
        <v>-965742.96000000089</v>
      </c>
      <c r="O17" s="5">
        <f t="shared" si="6"/>
        <v>-6.3071811282801551E-2</v>
      </c>
      <c r="P17">
        <f t="shared" si="7"/>
        <v>11</v>
      </c>
    </row>
    <row r="18" spans="1:16" x14ac:dyDescent="0.4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8"/>
        <v>-5.4037002206391245E-2</v>
      </c>
      <c r="F18">
        <f t="shared" si="1"/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>
        <f t="shared" si="4"/>
        <v>15</v>
      </c>
      <c r="L18">
        <v>2910600</v>
      </c>
      <c r="M18">
        <v>2535637.09</v>
      </c>
      <c r="N18">
        <f t="shared" si="5"/>
        <v>-374962.91000000015</v>
      </c>
      <c r="O18" s="5">
        <f t="shared" si="6"/>
        <v>-0.12882667147667154</v>
      </c>
      <c r="P18">
        <f t="shared" si="7"/>
        <v>3</v>
      </c>
    </row>
    <row r="19" spans="1:16" x14ac:dyDescent="0.4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8"/>
        <v>-4.258504294298146E-2</v>
      </c>
      <c r="F19">
        <f t="shared" si="1"/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>
        <f t="shared" si="4"/>
        <v>12</v>
      </c>
      <c r="L19">
        <v>9343000</v>
      </c>
      <c r="M19">
        <v>8766655.9100000001</v>
      </c>
      <c r="N19">
        <f t="shared" si="5"/>
        <v>-576344.08999999985</v>
      </c>
      <c r="O19" s="5">
        <f t="shared" si="6"/>
        <v>-6.1687262121374278E-2</v>
      </c>
      <c r="P19">
        <f t="shared" si="7"/>
        <v>12</v>
      </c>
    </row>
    <row r="20" spans="1:16" x14ac:dyDescent="0.4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8"/>
        <v>-1.2379538203300809E-5</v>
      </c>
      <c r="F20">
        <f t="shared" si="1"/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>
        <f t="shared" si="4"/>
        <v>47</v>
      </c>
      <c r="L20">
        <v>130621400</v>
      </c>
      <c r="M20">
        <v>130621283.53999899</v>
      </c>
      <c r="N20">
        <f t="shared" si="5"/>
        <v>-116.46000100672245</v>
      </c>
      <c r="O20" s="5">
        <f t="shared" si="6"/>
        <v>-8.9158438821450736E-7</v>
      </c>
      <c r="P20">
        <f t="shared" si="7"/>
        <v>46</v>
      </c>
    </row>
    <row r="21" spans="1:16" x14ac:dyDescent="0.4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8"/>
        <v>-7.9052463618023094E-2</v>
      </c>
      <c r="F21">
        <f t="shared" si="1"/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>
        <f t="shared" si="4"/>
        <v>11</v>
      </c>
      <c r="L21">
        <v>24323000</v>
      </c>
      <c r="M21">
        <v>23434073.089999899</v>
      </c>
      <c r="N21">
        <f t="shared" si="5"/>
        <v>-888926.91000010073</v>
      </c>
      <c r="O21" s="5">
        <f t="shared" si="6"/>
        <v>-3.6546762734864152E-2</v>
      </c>
      <c r="P21">
        <f t="shared" si="7"/>
        <v>21</v>
      </c>
    </row>
    <row r="22" spans="1:16" x14ac:dyDescent="0.4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8"/>
        <v>-1.3285502334437123E-2</v>
      </c>
      <c r="F22">
        <f t="shared" si="1"/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>
        <f t="shared" si="4"/>
        <v>38</v>
      </c>
      <c r="L22">
        <v>11935200</v>
      </c>
      <c r="M22">
        <v>11934454.77</v>
      </c>
      <c r="N22">
        <f t="shared" si="5"/>
        <v>-745.23000000044703</v>
      </c>
      <c r="O22" s="5">
        <f t="shared" si="6"/>
        <v>-6.2439674240938325E-5</v>
      </c>
      <c r="P22">
        <f t="shared" si="7"/>
        <v>42</v>
      </c>
    </row>
    <row r="23" spans="1:16" x14ac:dyDescent="0.4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8"/>
        <v>-3.9590110100806722E-2</v>
      </c>
      <c r="F23">
        <f t="shared" si="1"/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>
        <f t="shared" si="4"/>
        <v>26</v>
      </c>
      <c r="L23">
        <v>23220300</v>
      </c>
      <c r="M23">
        <v>22619057.440000001</v>
      </c>
      <c r="N23">
        <f t="shared" si="5"/>
        <v>-601242.55999999866</v>
      </c>
      <c r="O23" s="5">
        <f t="shared" si="6"/>
        <v>-2.5892971236375011E-2</v>
      </c>
      <c r="P23">
        <f t="shared" si="7"/>
        <v>26</v>
      </c>
    </row>
    <row r="24" spans="1:16" x14ac:dyDescent="0.4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8"/>
        <v>-1.3334943305713101E-2</v>
      </c>
      <c r="F24">
        <f t="shared" si="1"/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>
        <f t="shared" si="4"/>
        <v>28</v>
      </c>
      <c r="L24">
        <v>1112600</v>
      </c>
      <c r="M24">
        <v>1112527.1200000001</v>
      </c>
      <c r="N24">
        <f t="shared" si="5"/>
        <v>-72.879999999888241</v>
      </c>
      <c r="O24" s="5">
        <f t="shared" si="6"/>
        <v>-6.5504224339284781E-5</v>
      </c>
      <c r="P24">
        <f t="shared" si="7"/>
        <v>41</v>
      </c>
    </row>
    <row r="25" spans="1:16" x14ac:dyDescent="0.4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8"/>
        <v>-1.0226130964676661E-2</v>
      </c>
      <c r="F25">
        <f t="shared" si="1"/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>
        <f t="shared" si="4"/>
        <v>37</v>
      </c>
      <c r="L25">
        <v>496500</v>
      </c>
      <c r="M25">
        <v>494775.1</v>
      </c>
      <c r="N25">
        <f t="shared" si="5"/>
        <v>-1724.9000000000233</v>
      </c>
      <c r="O25" s="5">
        <f t="shared" si="6"/>
        <v>-3.4741188318228064E-3</v>
      </c>
      <c r="P25">
        <f t="shared" si="7"/>
        <v>35</v>
      </c>
    </row>
    <row r="26" spans="1:16" x14ac:dyDescent="0.4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8"/>
        <v>-8.5306091660634673E-2</v>
      </c>
      <c r="F26">
        <f t="shared" si="1"/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>
        <f t="shared" si="4"/>
        <v>16</v>
      </c>
      <c r="L26">
        <v>5430700</v>
      </c>
      <c r="M26">
        <v>5117235.21</v>
      </c>
      <c r="N26">
        <f t="shared" si="5"/>
        <v>-313464.79000000004</v>
      </c>
      <c r="O26" s="5">
        <f t="shared" si="6"/>
        <v>-5.7720881286022069E-2</v>
      </c>
      <c r="P26">
        <f t="shared" si="7"/>
        <v>13</v>
      </c>
    </row>
    <row r="27" spans="1:16" x14ac:dyDescent="0.4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8"/>
        <v/>
      </c>
      <c r="F27" t="str">
        <f t="shared" si="1"/>
        <v/>
      </c>
      <c r="G27">
        <v>0</v>
      </c>
      <c r="H27">
        <v>0</v>
      </c>
      <c r="I27">
        <f t="shared" si="2"/>
        <v>0</v>
      </c>
      <c r="J27" s="5" t="str">
        <f t="shared" si="3"/>
        <v/>
      </c>
      <c r="K27" t="str">
        <f t="shared" si="4"/>
        <v/>
      </c>
      <c r="L27">
        <v>0</v>
      </c>
      <c r="M27">
        <v>0</v>
      </c>
      <c r="N27">
        <f t="shared" si="5"/>
        <v>0</v>
      </c>
      <c r="O27" s="5" t="str">
        <f t="shared" si="6"/>
        <v/>
      </c>
      <c r="P27" t="str">
        <f t="shared" si="7"/>
        <v/>
      </c>
    </row>
    <row r="28" spans="1:16" x14ac:dyDescent="0.4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8"/>
        <v>-9.5782760864849215E-2</v>
      </c>
      <c r="F28">
        <f t="shared" si="1"/>
        <v>3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>
        <f t="shared" si="4"/>
        <v>2</v>
      </c>
      <c r="L28">
        <v>1525900</v>
      </c>
      <c r="M28">
        <v>1393285.06</v>
      </c>
      <c r="N28">
        <f t="shared" si="5"/>
        <v>-132614.93999999994</v>
      </c>
      <c r="O28" s="5">
        <f t="shared" si="6"/>
        <v>-8.6909325643882263E-2</v>
      </c>
      <c r="P28">
        <f t="shared" si="7"/>
        <v>7</v>
      </c>
    </row>
    <row r="29" spans="1:16" x14ac:dyDescent="0.4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8"/>
        <v>-1.4800253727847622E-2</v>
      </c>
      <c r="F29">
        <f t="shared" si="1"/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>
        <f t="shared" si="4"/>
        <v>27</v>
      </c>
      <c r="L29">
        <v>2889900</v>
      </c>
      <c r="M29">
        <v>2889864.67</v>
      </c>
      <c r="N29">
        <f t="shared" si="5"/>
        <v>-35.330000000074506</v>
      </c>
      <c r="O29" s="5">
        <f t="shared" si="6"/>
        <v>-1.2225336516860273E-5</v>
      </c>
      <c r="P29">
        <f t="shared" si="7"/>
        <v>44</v>
      </c>
    </row>
    <row r="30" spans="1:16" x14ac:dyDescent="0.4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8"/>
        <v>-8.3831374359143746E-3</v>
      </c>
      <c r="F30">
        <f t="shared" si="1"/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>
        <f t="shared" si="4"/>
        <v>42</v>
      </c>
      <c r="L30">
        <v>12861300</v>
      </c>
      <c r="M30">
        <v>12826009.609999999</v>
      </c>
      <c r="N30">
        <f t="shared" si="5"/>
        <v>-35290.390000000596</v>
      </c>
      <c r="O30" s="5">
        <f t="shared" si="6"/>
        <v>-2.7439209100169185E-3</v>
      </c>
      <c r="P30">
        <f t="shared" si="7"/>
        <v>36</v>
      </c>
    </row>
    <row r="31" spans="1:16" x14ac:dyDescent="0.4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8"/>
        <v>-1.4030533529678329E-2</v>
      </c>
      <c r="F31">
        <f t="shared" si="1"/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>
        <f t="shared" si="4"/>
        <v>32</v>
      </c>
      <c r="L31">
        <v>1870700</v>
      </c>
      <c r="M31">
        <v>1801391.34</v>
      </c>
      <c r="N31">
        <f t="shared" si="5"/>
        <v>-69308.659999999916</v>
      </c>
      <c r="O31" s="5">
        <f t="shared" si="6"/>
        <v>-3.7049585716576634E-2</v>
      </c>
      <c r="P31">
        <f t="shared" si="7"/>
        <v>20</v>
      </c>
    </row>
    <row r="32" spans="1:16" x14ac:dyDescent="0.4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8"/>
        <v>-1.2294942827617691E-2</v>
      </c>
      <c r="F32">
        <f t="shared" si="1"/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>
        <f t="shared" si="4"/>
        <v>35</v>
      </c>
      <c r="L32">
        <v>6157400</v>
      </c>
      <c r="M32">
        <v>5987572.0199999996</v>
      </c>
      <c r="N32">
        <f t="shared" si="5"/>
        <v>-169827.98000000045</v>
      </c>
      <c r="O32" s="5">
        <f t="shared" si="6"/>
        <v>-2.7581118653977402E-2</v>
      </c>
      <c r="P32">
        <f t="shared" si="7"/>
        <v>23</v>
      </c>
    </row>
    <row r="33" spans="1:16" x14ac:dyDescent="0.4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8"/>
        <v>-7.9969930789269058E-3</v>
      </c>
      <c r="F33">
        <f t="shared" si="1"/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>
        <f t="shared" si="4"/>
        <v>43</v>
      </c>
      <c r="L33">
        <v>989572899.99999905</v>
      </c>
      <c r="M33">
        <v>984116289.40999901</v>
      </c>
      <c r="N33">
        <f t="shared" si="5"/>
        <v>-5456610.5900000334</v>
      </c>
      <c r="O33" s="5">
        <f t="shared" si="6"/>
        <v>-5.5141067323084929E-3</v>
      </c>
      <c r="P33">
        <f t="shared" si="7"/>
        <v>34</v>
      </c>
    </row>
    <row r="34" spans="1:16" x14ac:dyDescent="0.4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8"/>
        <v>-1.8939149738619768E-2</v>
      </c>
      <c r="F34">
        <f t="shared" si="1"/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>
        <f t="shared" si="4"/>
        <v>21</v>
      </c>
      <c r="L34">
        <v>4345600</v>
      </c>
      <c r="M34">
        <v>4229801.51</v>
      </c>
      <c r="N34">
        <f t="shared" si="5"/>
        <v>-115798.49000000022</v>
      </c>
      <c r="O34" s="5">
        <f t="shared" si="6"/>
        <v>-2.6647296115611244E-2</v>
      </c>
      <c r="P34">
        <f t="shared" si="7"/>
        <v>24</v>
      </c>
    </row>
    <row r="35" spans="1:16" x14ac:dyDescent="0.4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8"/>
        <v/>
      </c>
      <c r="F35" t="str">
        <f t="shared" si="1"/>
        <v/>
      </c>
      <c r="G35">
        <v>0</v>
      </c>
      <c r="H35">
        <v>0</v>
      </c>
      <c r="I35">
        <f t="shared" si="2"/>
        <v>0</v>
      </c>
      <c r="J35" s="5" t="str">
        <f t="shared" si="3"/>
        <v/>
      </c>
      <c r="K35" t="str">
        <f t="shared" si="4"/>
        <v/>
      </c>
      <c r="L35">
        <v>0</v>
      </c>
      <c r="M35">
        <v>0</v>
      </c>
      <c r="N35">
        <f t="shared" si="5"/>
        <v>0</v>
      </c>
      <c r="O35" s="5" t="str">
        <f t="shared" si="6"/>
        <v/>
      </c>
      <c r="P35" t="str">
        <f t="shared" si="7"/>
        <v/>
      </c>
    </row>
    <row r="36" spans="1:16" x14ac:dyDescent="0.4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8"/>
        <v>-7.8647857679780775E-2</v>
      </c>
      <c r="F36">
        <f t="shared" si="1"/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>
        <f t="shared" si="4"/>
        <v>1</v>
      </c>
      <c r="L36">
        <v>878300</v>
      </c>
      <c r="M36">
        <v>777215.28999999899</v>
      </c>
      <c r="N36">
        <f t="shared" si="5"/>
        <v>-101084.71000000101</v>
      </c>
      <c r="O36" s="5">
        <f t="shared" si="6"/>
        <v>-0.11509132414892521</v>
      </c>
      <c r="P36">
        <f t="shared" si="7"/>
        <v>5</v>
      </c>
    </row>
    <row r="37" spans="1:16" x14ac:dyDescent="0.4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8"/>
        <v>-3.9444515758219188E-2</v>
      </c>
      <c r="F37">
        <f t="shared" si="1"/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>
        <f t="shared" si="4"/>
        <v>20</v>
      </c>
      <c r="L37">
        <v>2296900</v>
      </c>
      <c r="M37">
        <v>2108718.34</v>
      </c>
      <c r="N37">
        <f t="shared" si="5"/>
        <v>-188181.66000000015</v>
      </c>
      <c r="O37" s="5">
        <f t="shared" si="6"/>
        <v>-8.1928538464887526E-2</v>
      </c>
      <c r="P37">
        <f t="shared" si="7"/>
        <v>8</v>
      </c>
    </row>
    <row r="38" spans="1:16" x14ac:dyDescent="0.4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8"/>
        <v>-1.9443680579913542E-2</v>
      </c>
      <c r="F38">
        <f t="shared" si="1"/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>
        <f t="shared" si="4"/>
        <v>19</v>
      </c>
      <c r="L38">
        <v>777800</v>
      </c>
      <c r="M38">
        <v>777663.26</v>
      </c>
      <c r="N38">
        <f t="shared" si="5"/>
        <v>-136.73999999999069</v>
      </c>
      <c r="O38" s="5">
        <f t="shared" si="6"/>
        <v>-1.7580354847003174E-4</v>
      </c>
      <c r="P38">
        <f t="shared" si="7"/>
        <v>40</v>
      </c>
    </row>
    <row r="39" spans="1:16" x14ac:dyDescent="0.4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8"/>
        <v>-8.008952370177623E-2</v>
      </c>
      <c r="F39">
        <f t="shared" si="1"/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>
        <f t="shared" si="4"/>
        <v>3</v>
      </c>
      <c r="L39">
        <v>1759500</v>
      </c>
      <c r="M39">
        <v>1680463.8699999901</v>
      </c>
      <c r="N39">
        <f t="shared" si="5"/>
        <v>-79036.1300000099</v>
      </c>
      <c r="O39" s="5">
        <f t="shared" si="6"/>
        <v>-4.4919653310605226E-2</v>
      </c>
      <c r="P39">
        <f t="shared" si="7"/>
        <v>17</v>
      </c>
    </row>
    <row r="40" spans="1:16" x14ac:dyDescent="0.4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8"/>
        <v>-2.1279773539092578E-2</v>
      </c>
      <c r="F40">
        <f t="shared" si="1"/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>
        <f t="shared" si="4"/>
        <v>22</v>
      </c>
      <c r="L40">
        <v>40216700</v>
      </c>
      <c r="M40">
        <v>39606263.709999897</v>
      </c>
      <c r="N40">
        <f t="shared" si="5"/>
        <v>-610436.29000010341</v>
      </c>
      <c r="O40" s="5">
        <f t="shared" si="6"/>
        <v>-1.5178676768608648E-2</v>
      </c>
      <c r="P40">
        <f t="shared" si="7"/>
        <v>31</v>
      </c>
    </row>
    <row r="41" spans="1:16" x14ac:dyDescent="0.4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8"/>
        <v>-4.0110550149132493E-2</v>
      </c>
      <c r="F41">
        <f t="shared" si="1"/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>
        <f t="shared" si="4"/>
        <v>34</v>
      </c>
      <c r="L41">
        <v>4799900</v>
      </c>
      <c r="M41">
        <v>4717822.6500000004</v>
      </c>
      <c r="N41">
        <f t="shared" si="5"/>
        <v>-82077.349999999627</v>
      </c>
      <c r="O41" s="5">
        <f t="shared" si="6"/>
        <v>-1.7099804162586642E-2</v>
      </c>
      <c r="P41">
        <f t="shared" si="7"/>
        <v>30</v>
      </c>
    </row>
    <row r="42" spans="1:16" x14ac:dyDescent="0.4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8"/>
        <v>-2.2070943135841053E-4</v>
      </c>
      <c r="F42">
        <f t="shared" si="1"/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>
        <f t="shared" si="4"/>
        <v>39</v>
      </c>
      <c r="L42">
        <v>199954600</v>
      </c>
      <c r="M42">
        <v>199954563.74999899</v>
      </c>
      <c r="N42">
        <f t="shared" si="5"/>
        <v>-36.250001013278961</v>
      </c>
      <c r="O42" s="5">
        <f t="shared" si="6"/>
        <v>-1.8129115815929696E-7</v>
      </c>
      <c r="P42">
        <f t="shared" si="7"/>
        <v>47</v>
      </c>
    </row>
    <row r="43" spans="1:16" x14ac:dyDescent="0.4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8"/>
        <v>-2.0497353541313264E-2</v>
      </c>
      <c r="F43">
        <f t="shared" si="1"/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>
        <f t="shared" si="4"/>
        <v>23</v>
      </c>
      <c r="L43">
        <v>8497500</v>
      </c>
      <c r="M43">
        <v>8150982.5699999901</v>
      </c>
      <c r="N43">
        <f t="shared" si="5"/>
        <v>-346517.43000000995</v>
      </c>
      <c r="O43" s="5">
        <f t="shared" si="6"/>
        <v>-4.0778750220654303E-2</v>
      </c>
      <c r="P43">
        <f t="shared" si="7"/>
        <v>18</v>
      </c>
    </row>
    <row r="44" spans="1:16" x14ac:dyDescent="0.4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8"/>
        <v>-9.7760750186150751E-3</v>
      </c>
      <c r="F44">
        <f t="shared" si="1"/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>
        <f t="shared" si="4"/>
        <v>41</v>
      </c>
      <c r="L44">
        <v>31282200</v>
      </c>
      <c r="M44">
        <v>31282141.25</v>
      </c>
      <c r="N44">
        <f t="shared" si="5"/>
        <v>-58.75</v>
      </c>
      <c r="O44" s="5">
        <f t="shared" si="6"/>
        <v>-1.8780648419868168E-6</v>
      </c>
      <c r="P44">
        <f t="shared" si="7"/>
        <v>45</v>
      </c>
    </row>
    <row r="45" spans="1:16" x14ac:dyDescent="0.4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8"/>
        <v>-1.287514194887851E-2</v>
      </c>
      <c r="F45">
        <f t="shared" si="1"/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>
        <f t="shared" si="4"/>
        <v>30</v>
      </c>
      <c r="L45">
        <v>56027100</v>
      </c>
      <c r="M45">
        <v>55386549.6599999</v>
      </c>
      <c r="N45">
        <f t="shared" si="5"/>
        <v>-640550.34000010043</v>
      </c>
      <c r="O45" s="5">
        <f t="shared" si="6"/>
        <v>-1.1432866237947358E-2</v>
      </c>
      <c r="P45">
        <f t="shared" si="7"/>
        <v>32</v>
      </c>
    </row>
    <row r="46" spans="1:16" x14ac:dyDescent="0.4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8"/>
        <v>-3.0010420686993711E-3</v>
      </c>
      <c r="F46">
        <f t="shared" si="1"/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>
        <f t="shared" si="4"/>
        <v>33</v>
      </c>
      <c r="L46">
        <v>267100</v>
      </c>
      <c r="M46">
        <v>254753.15999999901</v>
      </c>
      <c r="N46">
        <f t="shared" si="5"/>
        <v>-12346.840000000986</v>
      </c>
      <c r="O46" s="5">
        <f t="shared" si="6"/>
        <v>-4.6225533508053113E-2</v>
      </c>
      <c r="P46">
        <f t="shared" si="7"/>
        <v>16</v>
      </c>
    </row>
    <row r="47" spans="1:16" x14ac:dyDescent="0.4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8"/>
        <v>-1.7435939690898361E-4</v>
      </c>
      <c r="F47">
        <f t="shared" si="1"/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>
        <f t="shared" si="4"/>
        <v>45</v>
      </c>
      <c r="L47">
        <v>75072800</v>
      </c>
      <c r="M47">
        <v>75050829.179999903</v>
      </c>
      <c r="N47">
        <f t="shared" si="5"/>
        <v>-21970.820000097156</v>
      </c>
      <c r="O47" s="5">
        <f t="shared" si="6"/>
        <v>-2.9266019117572752E-4</v>
      </c>
      <c r="P47">
        <f t="shared" si="7"/>
        <v>38</v>
      </c>
    </row>
    <row r="48" spans="1:16" x14ac:dyDescent="0.4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8"/>
        <v>-3.1133192323107857E-2</v>
      </c>
      <c r="F48">
        <f t="shared" si="1"/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>
        <f t="shared" si="4"/>
        <v>29</v>
      </c>
      <c r="L48">
        <v>7289800</v>
      </c>
      <c r="M48">
        <v>6882350.23999999</v>
      </c>
      <c r="N48">
        <f t="shared" si="5"/>
        <v>-407449.76000001002</v>
      </c>
      <c r="O48" s="5">
        <f t="shared" si="6"/>
        <v>-5.5893132870587676E-2</v>
      </c>
      <c r="P48">
        <f t="shared" si="7"/>
        <v>15</v>
      </c>
    </row>
    <row r="49" spans="1:16" x14ac:dyDescent="0.4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8"/>
        <v>-1.8444360086767971E-2</v>
      </c>
      <c r="F49">
        <f t="shared" si="1"/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>
        <f t="shared" si="4"/>
        <v>13</v>
      </c>
      <c r="L49">
        <v>0</v>
      </c>
      <c r="M49">
        <v>0</v>
      </c>
      <c r="N49">
        <f t="shared" si="5"/>
        <v>0</v>
      </c>
      <c r="O49" s="5" t="str">
        <f t="shared" si="6"/>
        <v/>
      </c>
      <c r="P49" t="str">
        <f t="shared" si="7"/>
        <v/>
      </c>
    </row>
    <row r="50" spans="1:16" x14ac:dyDescent="0.4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8"/>
        <v>0</v>
      </c>
      <c r="F50">
        <f t="shared" si="1"/>
        <v>47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>
        <f t="shared" si="4"/>
        <v>48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48</v>
      </c>
    </row>
    <row r="51" spans="1:16" x14ac:dyDescent="0.4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8"/>
        <v>-1.2785255822058129E-2</v>
      </c>
      <c r="F51">
        <f t="shared" si="1"/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>
        <f t="shared" si="4"/>
        <v>31</v>
      </c>
      <c r="L51">
        <v>8833900</v>
      </c>
      <c r="M51">
        <v>8735843.3100000005</v>
      </c>
      <c r="N51">
        <f t="shared" si="5"/>
        <v>-98056.689999999478</v>
      </c>
      <c r="O51" s="5">
        <f t="shared" si="6"/>
        <v>-1.1100045280114048E-2</v>
      </c>
      <c r="P51">
        <f t="shared" si="7"/>
        <v>33</v>
      </c>
    </row>
    <row r="52" spans="1:16" x14ac:dyDescent="0.4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8"/>
        <v>-8.009596083231342E-2</v>
      </c>
      <c r="F52">
        <f t="shared" si="1"/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>
        <f t="shared" si="4"/>
        <v>9</v>
      </c>
      <c r="L52">
        <v>2321600</v>
      </c>
      <c r="M52">
        <v>2056835.26</v>
      </c>
      <c r="N52">
        <f t="shared" si="5"/>
        <v>-264764.74</v>
      </c>
      <c r="O52" s="5">
        <f t="shared" si="6"/>
        <v>-0.11404408166781529</v>
      </c>
      <c r="P52">
        <f t="shared" si="7"/>
        <v>6</v>
      </c>
    </row>
    <row r="53" spans="1:16" x14ac:dyDescent="0.45">
      <c r="O53" s="5" t="str">
        <f t="shared" ref="O53:O62" si="9">IFERROR((M53-L53)/L53, "")</f>
        <v/>
      </c>
    </row>
    <row r="54" spans="1:16" x14ac:dyDescent="0.45">
      <c r="A54" s="2" t="s">
        <v>67</v>
      </c>
      <c r="O54" s="5" t="str">
        <f t="shared" si="9"/>
        <v/>
      </c>
    </row>
    <row r="55" spans="1:16" x14ac:dyDescent="0.45">
      <c r="A55" s="1" t="s">
        <v>0</v>
      </c>
      <c r="B55" s="1" t="s">
        <v>3</v>
      </c>
      <c r="C55" s="1" t="s">
        <v>8</v>
      </c>
      <c r="D55" s="1" t="s">
        <v>13</v>
      </c>
      <c r="O55" s="5" t="str">
        <f t="shared" si="9"/>
        <v/>
      </c>
    </row>
    <row r="56" spans="1:16" x14ac:dyDescent="0.45">
      <c r="A56" t="s">
        <v>24</v>
      </c>
      <c r="B56">
        <f>IFERROR(VLOOKUP(A56,$A$2:$D$52,4,FALSE),"")</f>
        <v>-36209.630000000005</v>
      </c>
      <c r="C56">
        <f>IFERROR(VLOOKUP(A56,A1:I52,9,FALSE),"")</f>
        <v>-27292.159999999974</v>
      </c>
      <c r="D56">
        <f>IFERROR(VLOOKUP(A56, A1:N52, 14, FALSE)," ")</f>
        <v>-9181.0800000000163</v>
      </c>
      <c r="O56" s="5" t="str">
        <f t="shared" si="9"/>
        <v/>
      </c>
    </row>
    <row r="57" spans="1:16" x14ac:dyDescent="0.45">
      <c r="A57" t="s">
        <v>25</v>
      </c>
      <c r="B57">
        <f>IFERROR(VLOOKUP(A57,$A$2:$D$52,4,FALSE),"")</f>
        <v>0</v>
      </c>
      <c r="C57">
        <f t="shared" ref="C57:C61" si="10">IFERROR(VLOOKUP(A57,A2:I53,9,FALSE),"")</f>
        <v>0</v>
      </c>
      <c r="D57">
        <f t="shared" ref="D57:D61" si="11">IFERROR(VLOOKUP(A57, A2:N53, 14, FALSE)," ")</f>
        <v>-311228.08999999997</v>
      </c>
      <c r="O57" s="5" t="str">
        <f t="shared" si="9"/>
        <v/>
      </c>
    </row>
    <row r="58" spans="1:16" x14ac:dyDescent="0.45">
      <c r="A58" t="s">
        <v>32</v>
      </c>
      <c r="B58">
        <f>IFERROR(VLOOKUP(A58,$A$2:$D$52,4,FALSE),"")</f>
        <v>-149396.10000000987</v>
      </c>
      <c r="C58">
        <f t="shared" si="10"/>
        <v>-189254.06000000006</v>
      </c>
      <c r="D58">
        <f t="shared" si="11"/>
        <v>-374962.91000000015</v>
      </c>
      <c r="O58" s="5" t="str">
        <f t="shared" si="9"/>
        <v/>
      </c>
    </row>
    <row r="59" spans="1:16" x14ac:dyDescent="0.45">
      <c r="A59" t="s">
        <v>38</v>
      </c>
      <c r="B59">
        <f t="shared" ref="B59:B61" si="12">IFERROR(VLOOKUP(A59,$A$2:$D$52,4,FALSE),"")</f>
        <v>-12230.810000000056</v>
      </c>
      <c r="C59">
        <f t="shared" si="10"/>
        <v>-45485.580000000075</v>
      </c>
      <c r="D59">
        <f t="shared" si="11"/>
        <v>-72.879999999888241</v>
      </c>
      <c r="O59" s="5" t="str">
        <f t="shared" si="9"/>
        <v/>
      </c>
    </row>
    <row r="60" spans="1:16" x14ac:dyDescent="0.45">
      <c r="A60" t="s">
        <v>39</v>
      </c>
      <c r="B60">
        <f t="shared" si="12"/>
        <v>-4950.4699999999721</v>
      </c>
      <c r="C60">
        <f t="shared" si="10"/>
        <v>-8005.7900000010268</v>
      </c>
      <c r="D60">
        <f t="shared" si="11"/>
        <v>-1724.9000000000233</v>
      </c>
      <c r="O60" s="5" t="str">
        <f t="shared" si="9"/>
        <v/>
      </c>
    </row>
    <row r="61" spans="1:16" x14ac:dyDescent="0.45">
      <c r="A61" t="s">
        <v>55</v>
      </c>
      <c r="B61">
        <f t="shared" si="12"/>
        <v>-184239.79000001028</v>
      </c>
      <c r="C61">
        <f t="shared" si="10"/>
        <v>-133456.33000001032</v>
      </c>
      <c r="D61">
        <f t="shared" si="11"/>
        <v>-82077.349999999627</v>
      </c>
      <c r="O61" s="5" t="str">
        <f t="shared" si="9"/>
        <v/>
      </c>
    </row>
    <row r="62" spans="1:16" x14ac:dyDescent="0.45">
      <c r="O62" s="5" t="str">
        <f t="shared" si="9"/>
        <v/>
      </c>
    </row>
    <row r="63" spans="1:16" x14ac:dyDescent="0.45">
      <c r="A63" s="6" t="s">
        <v>68</v>
      </c>
    </row>
    <row r="64" spans="1:16" x14ac:dyDescent="0.4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45">
      <c r="A65" t="s">
        <v>24</v>
      </c>
      <c r="B65">
        <f>_xlfn.XLOOKUP(A65, $A$2:$A$52, $D$2:$D$52, "", 0, 1)</f>
        <v>-36209.630000000005</v>
      </c>
      <c r="C65">
        <f>_xlfn.XLOOKUP(A65, $A$2:$A$52, $I$2:$I$52, "", 0, 1)</f>
        <v>-27292.159999999974</v>
      </c>
      <c r="D65">
        <f>_xlfn.XLOOKUP(A65, $A$2:$A$52, $N$2:$N$52, "", 0, 1)</f>
        <v>-9181.0800000000163</v>
      </c>
    </row>
    <row r="66" spans="1:4" x14ac:dyDescent="0.45">
      <c r="A66" t="s">
        <v>25</v>
      </c>
      <c r="B66">
        <f t="shared" ref="B66:B70" si="13">_xlfn.XLOOKUP(A66, $A$2:$A$52, $D$2:$D$52, "", 0, 1)</f>
        <v>0</v>
      </c>
      <c r="C66">
        <f t="shared" ref="C66:C70" si="14">_xlfn.XLOOKUP(A66, $A$2:$A$52, $I$2:$I$52, "", 0, 1)</f>
        <v>0</v>
      </c>
      <c r="D66">
        <f t="shared" ref="D66:D70" si="15">_xlfn.XLOOKUP(A66, $A$2:$A$52, $N$2:$N$52, "", 0, 1)</f>
        <v>-311228.08999999997</v>
      </c>
    </row>
    <row r="67" spans="1:4" x14ac:dyDescent="0.45">
      <c r="A67" t="s">
        <v>32</v>
      </c>
      <c r="B67">
        <f t="shared" si="13"/>
        <v>-149396.10000000987</v>
      </c>
      <c r="C67">
        <f t="shared" si="14"/>
        <v>-189254.06000000006</v>
      </c>
      <c r="D67">
        <f t="shared" si="15"/>
        <v>-374962.91000000015</v>
      </c>
    </row>
    <row r="68" spans="1:4" x14ac:dyDescent="0.45">
      <c r="A68" t="s">
        <v>38</v>
      </c>
      <c r="B68">
        <f t="shared" si="13"/>
        <v>-12230.810000000056</v>
      </c>
      <c r="C68">
        <f t="shared" si="14"/>
        <v>-45485.580000000075</v>
      </c>
      <c r="D68">
        <f t="shared" si="15"/>
        <v>-72.879999999888241</v>
      </c>
    </row>
    <row r="69" spans="1:4" x14ac:dyDescent="0.45">
      <c r="A69" t="s">
        <v>39</v>
      </c>
      <c r="B69">
        <f t="shared" si="13"/>
        <v>-4950.4699999999721</v>
      </c>
      <c r="C69">
        <f t="shared" si="14"/>
        <v>-8005.7900000010268</v>
      </c>
      <c r="D69">
        <f t="shared" si="15"/>
        <v>-1724.9000000000233</v>
      </c>
    </row>
    <row r="70" spans="1:4" x14ac:dyDescent="0.45">
      <c r="A70" t="s">
        <v>55</v>
      </c>
      <c r="B70">
        <f t="shared" si="13"/>
        <v>-184239.79000001028</v>
      </c>
      <c r="C70">
        <f t="shared" si="14"/>
        <v>-133456.33000001032</v>
      </c>
      <c r="D70">
        <f t="shared" si="15"/>
        <v>-82077.349999999627</v>
      </c>
    </row>
    <row r="72" spans="1:4" x14ac:dyDescent="0.45">
      <c r="A72" s="6" t="s">
        <v>69</v>
      </c>
    </row>
    <row r="73" spans="1:4" x14ac:dyDescent="0.4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45">
      <c r="A74" t="s">
        <v>24</v>
      </c>
      <c r="B74">
        <f>IFERROR(INDEX($D$2:$D$52, MATCH(A74, $A$2:$A$52, 0)), "")</f>
        <v>-36209.630000000005</v>
      </c>
      <c r="C74">
        <f>IFERROR(INDEX($I$2:$I$52, MATCH(A74, $A$2:$A$52, 0)), " ")</f>
        <v>-27292.159999999974</v>
      </c>
      <c r="D74">
        <f>IFERROR(INDEX($N$2:$N$52, MATCH(A74, $A$2:$A$52, 0)), "")</f>
        <v>-9181.0800000000163</v>
      </c>
    </row>
    <row r="75" spans="1:4" x14ac:dyDescent="0.45">
      <c r="A75" t="s">
        <v>25</v>
      </c>
      <c r="B75">
        <f t="shared" ref="B75:B79" si="16">IFERROR(INDEX($D$2:$D$52, MATCH(A75, $A$2:$A$52, 0)), "")</f>
        <v>0</v>
      </c>
      <c r="C75">
        <f t="shared" ref="C75:C79" si="17">IFERROR(INDEX($I$2:$I$52, MATCH(A75, $A$2:$A$52, 0)), " ")</f>
        <v>0</v>
      </c>
      <c r="D75">
        <f t="shared" ref="D75:D79" si="18">IFERROR(INDEX($N$2:$N$52, MATCH(A75, $A$2:$A$52, 0)), "")</f>
        <v>-311228.08999999997</v>
      </c>
    </row>
    <row r="76" spans="1:4" x14ac:dyDescent="0.45">
      <c r="A76" t="s">
        <v>32</v>
      </c>
      <c r="B76">
        <f t="shared" si="16"/>
        <v>-149396.10000000987</v>
      </c>
      <c r="C76">
        <f t="shared" si="17"/>
        <v>-189254.06000000006</v>
      </c>
      <c r="D76">
        <f t="shared" si="18"/>
        <v>-374962.91000000015</v>
      </c>
    </row>
    <row r="77" spans="1:4" x14ac:dyDescent="0.45">
      <c r="A77" t="s">
        <v>38</v>
      </c>
      <c r="B77">
        <f t="shared" si="16"/>
        <v>-12230.810000000056</v>
      </c>
      <c r="C77">
        <f t="shared" si="17"/>
        <v>-45485.580000000075</v>
      </c>
      <c r="D77">
        <f t="shared" si="18"/>
        <v>-72.879999999888241</v>
      </c>
    </row>
    <row r="78" spans="1:4" x14ac:dyDescent="0.45">
      <c r="A78" t="s">
        <v>39</v>
      </c>
      <c r="B78">
        <f t="shared" si="16"/>
        <v>-4950.4699999999721</v>
      </c>
      <c r="C78">
        <f t="shared" si="17"/>
        <v>-8005.7900000010268</v>
      </c>
      <c r="D78">
        <f t="shared" si="18"/>
        <v>-1724.9000000000233</v>
      </c>
    </row>
    <row r="79" spans="1:4" x14ac:dyDescent="0.45">
      <c r="A79" t="s">
        <v>55</v>
      </c>
      <c r="B79">
        <f t="shared" si="16"/>
        <v>-184239.79000001028</v>
      </c>
      <c r="C79">
        <f t="shared" si="17"/>
        <v>-133456.33000001032</v>
      </c>
      <c r="D79">
        <f t="shared" si="18"/>
        <v>-82077.349999999627</v>
      </c>
    </row>
    <row r="81" spans="1:7" x14ac:dyDescent="0.45">
      <c r="A81" s="6" t="s">
        <v>70</v>
      </c>
    </row>
    <row r="82" spans="1:7" x14ac:dyDescent="0.45">
      <c r="A82" t="s">
        <v>0</v>
      </c>
    </row>
    <row r="83" spans="1:7" x14ac:dyDescent="0.45">
      <c r="B83" s="1" t="s">
        <v>71</v>
      </c>
      <c r="C83" s="1" t="s">
        <v>72</v>
      </c>
    </row>
    <row r="84" spans="1:7" x14ac:dyDescent="0.45">
      <c r="A84" t="s">
        <v>73</v>
      </c>
      <c r="B84" s="9">
        <f>INDEX($B$2:$B$52, MATCH(B87, $A$2:$A$52))</f>
        <v>409300</v>
      </c>
      <c r="C84" s="9">
        <f>INDEX($C$2:$C$52, MATCH(B87, $A$2:$A$52, 0))</f>
        <v>385908.52</v>
      </c>
    </row>
    <row r="85" spans="1:7" x14ac:dyDescent="0.45">
      <c r="A85" t="s">
        <v>74</v>
      </c>
      <c r="B85" s="9">
        <f>INDEX($G$2:$G$52, MATCH(B87, $A$2:$A$52, 0))</f>
        <v>428500</v>
      </c>
      <c r="C85" s="9">
        <f>INDEX($H$2:$H$52, MATCH(B87, $A$2:$A$52,0))</f>
        <v>427758.64</v>
      </c>
    </row>
    <row r="86" spans="1:7" x14ac:dyDescent="0.45">
      <c r="A86" t="s">
        <v>75</v>
      </c>
      <c r="B86" s="8">
        <f>INDEX($L$2:$L$52, MATCH(B87, $A$2:$A$52, 0))</f>
        <v>445200</v>
      </c>
      <c r="C86" s="9">
        <f>INDEX($M$2:$M$52, MATCH(B87, $A$2:$A$52,0))</f>
        <v>445114.28999999899</v>
      </c>
    </row>
    <row r="87" spans="1:7" x14ac:dyDescent="0.45">
      <c r="B87" t="s">
        <v>20</v>
      </c>
    </row>
    <row r="88" spans="1:7" x14ac:dyDescent="0.45">
      <c r="A88" s="6" t="s">
        <v>76</v>
      </c>
    </row>
    <row r="89" spans="1:7" x14ac:dyDescent="0.45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45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45">
      <c r="A91" t="s">
        <v>73</v>
      </c>
      <c r="C91" s="5"/>
      <c r="E91" s="5"/>
      <c r="G91" s="5"/>
    </row>
    <row r="92" spans="1:7" x14ac:dyDescent="0.45">
      <c r="A92" t="s">
        <v>74</v>
      </c>
      <c r="C92" s="5"/>
      <c r="E92" s="5"/>
      <c r="G92" s="5"/>
    </row>
    <row r="93" spans="1:7" x14ac:dyDescent="0.45">
      <c r="A93" t="s">
        <v>75</v>
      </c>
      <c r="C93" s="5"/>
      <c r="E93" s="5"/>
      <c r="G93" s="5"/>
    </row>
    <row r="95" spans="1:7" x14ac:dyDescent="0.45">
      <c r="A95" s="6" t="s">
        <v>79</v>
      </c>
    </row>
    <row r="96" spans="1:7" x14ac:dyDescent="0.45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45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9" x14ac:dyDescent="0.45">
      <c r="A98" t="s">
        <v>73</v>
      </c>
      <c r="C98" s="4"/>
      <c r="E98" s="4"/>
      <c r="G98" s="4"/>
      <c r="I98" s="4"/>
    </row>
    <row r="99" spans="1:9" x14ac:dyDescent="0.45">
      <c r="A99" t="s">
        <v>74</v>
      </c>
      <c r="C99" s="4"/>
      <c r="E99" s="4"/>
      <c r="G99" s="4"/>
      <c r="I99" s="4"/>
    </row>
    <row r="100" spans="1:9" x14ac:dyDescent="0.4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2" sqref="B2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Cedric Sissom</cp:lastModifiedBy>
  <cp:revision/>
  <dcterms:created xsi:type="dcterms:W3CDTF">2020-02-26T17:00:38Z</dcterms:created>
  <dcterms:modified xsi:type="dcterms:W3CDTF">2023-05-24T04:21:12Z</dcterms:modified>
  <cp:category/>
  <cp:contentStatus/>
</cp:coreProperties>
</file>