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9"/>
  <workbookPr showInkAnnotation="0"/>
  <mc:AlternateContent xmlns:mc="http://schemas.openxmlformats.org/markup-compatibility/2006">
    <mc:Choice Requires="x15">
      <x15ac:absPath xmlns:x15ac="http://schemas.microsoft.com/office/spreadsheetml/2010/11/ac" url="/Users/biocomplexity/Desktop/PI FOLDERS/MARATHE M/IPM_NEPAL/"/>
    </mc:Choice>
  </mc:AlternateContent>
  <xr:revisionPtr revIDLastSave="0" documentId="13_ncr:1_{47543DBC-6F1D-D34B-BE65-5A161FAAE074}" xr6:coauthVersionLast="36" xr6:coauthVersionMax="36" xr10:uidLastSave="{00000000-0000-0000-0000-000000000000}"/>
  <bookViews>
    <workbookView xWindow="5840" yWindow="800" windowWidth="23260" windowHeight="18080" tabRatio="901" activeTab="1" xr2:uid="{00000000-000D-0000-FFFF-FFFF00000000}"/>
  </bookViews>
  <sheets>
    <sheet name="Notes" sheetId="22" r:id="rId1"/>
    <sheet name="Summary Page" sheetId="1" r:id="rId2"/>
    <sheet name="Personnel" sheetId="2" r:id="rId3"/>
    <sheet name="Labor Detail" sheetId="3" r:id="rId4"/>
    <sheet name="FTE Table" sheetId="25" r:id="rId5"/>
    <sheet name="Tuition" sheetId="16" r:id="rId6"/>
    <sheet name="Equipment" sheetId="9" state="hidden" r:id="rId7"/>
    <sheet name="Travel" sheetId="5" r:id="rId8"/>
    <sheet name="Trainees" sheetId="20" state="hidden" r:id="rId9"/>
    <sheet name="Materials" sheetId="21" r:id="rId10"/>
    <sheet name="Consultants" sheetId="8" state="hidden" r:id="rId11"/>
    <sheet name="Other Services" sheetId="17" r:id="rId12"/>
    <sheet name="Rental Facilities" sheetId="7" state="hidden" r:id="rId13"/>
    <sheet name="Renovations" sheetId="4" state="hidden" r:id="rId14"/>
    <sheet name="Patient" sheetId="18" state="hidden" r:id="rId15"/>
    <sheet name="Participant" sheetId="10" state="hidden" r:id="rId16"/>
    <sheet name="Other DC" sheetId="19" r:id="rId17"/>
    <sheet name="Subcontracts" sheetId="11" state="hidden" r:id="rId18"/>
    <sheet name="R&amp;R 424" sheetId="24" r:id="rId19"/>
    <sheet name="Rate Table" sheetId="23" r:id="rId20"/>
  </sheets>
  <definedNames>
    <definedName name="Salary_Cap" comment="SAalary cap limitation defined by sponsor and manual entered by the person preparing the proposal budget">Personnel!$E$2</definedName>
    <definedName name="Sub1_DC">Subcontracts!$D$5:$H$5</definedName>
    <definedName name="Sub1_TC">Subcontracts!$D$5:$H$6</definedName>
  </definedNames>
  <calcPr calcId="18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D47" i="2" l="1"/>
  <c r="B10" i="1" l="1"/>
  <c r="C9" i="1"/>
  <c r="F16" i="16" l="1"/>
  <c r="F17" i="16"/>
  <c r="F18" i="16"/>
  <c r="F19" i="16"/>
  <c r="F20" i="16"/>
  <c r="F21" i="16"/>
  <c r="F22" i="16"/>
  <c r="F23" i="16"/>
  <c r="F24" i="16"/>
  <c r="F25" i="16"/>
  <c r="F26" i="16"/>
  <c r="F27" i="16"/>
  <c r="D39" i="1" s="1"/>
  <c r="G16" i="16"/>
  <c r="G27" i="16" s="1"/>
  <c r="E39" i="1" s="1"/>
  <c r="G17" i="16"/>
  <c r="G18" i="16"/>
  <c r="G19" i="16"/>
  <c r="G20" i="16"/>
  <c r="G21" i="16"/>
  <c r="G22" i="16"/>
  <c r="G23" i="16"/>
  <c r="G24" i="16"/>
  <c r="G25" i="16"/>
  <c r="G26" i="16"/>
  <c r="H16" i="16"/>
  <c r="H17" i="16"/>
  <c r="H18" i="16"/>
  <c r="H19" i="16"/>
  <c r="H20" i="16"/>
  <c r="H21" i="16"/>
  <c r="H22" i="16"/>
  <c r="H23" i="16"/>
  <c r="H24" i="16"/>
  <c r="H25" i="16"/>
  <c r="H26" i="16"/>
  <c r="H27" i="16"/>
  <c r="F39" i="1" s="1"/>
  <c r="E16" i="16"/>
  <c r="E17" i="16"/>
  <c r="E18" i="16"/>
  <c r="E19" i="16"/>
  <c r="E20" i="16"/>
  <c r="E21" i="16"/>
  <c r="E22" i="16"/>
  <c r="E23" i="16"/>
  <c r="E24" i="16"/>
  <c r="E25" i="16"/>
  <c r="E26" i="16"/>
  <c r="E27" i="16"/>
  <c r="C39" i="1" s="1"/>
  <c r="D16" i="16"/>
  <c r="D27" i="16" s="1"/>
  <c r="B39" i="1" s="1"/>
  <c r="D17" i="16"/>
  <c r="D18" i="16"/>
  <c r="D19" i="16"/>
  <c r="D20" i="16"/>
  <c r="D21" i="16"/>
  <c r="D22" i="16"/>
  <c r="D23" i="16"/>
  <c r="D24" i="16"/>
  <c r="D25" i="16"/>
  <c r="D26" i="16"/>
  <c r="D68" i="2"/>
  <c r="D67" i="2"/>
  <c r="D66" i="2"/>
  <c r="D65" i="2"/>
  <c r="D64" i="2"/>
  <c r="D72" i="3" s="1"/>
  <c r="J72" i="3" s="1"/>
  <c r="D63" i="2"/>
  <c r="C71" i="3" s="1"/>
  <c r="D60" i="2"/>
  <c r="B66" i="3" s="1"/>
  <c r="D59" i="2"/>
  <c r="D58" i="2"/>
  <c r="D57" i="2"/>
  <c r="D56" i="2"/>
  <c r="D55" i="2"/>
  <c r="D52" i="2"/>
  <c r="D51" i="2"/>
  <c r="D50" i="2"/>
  <c r="D49" i="2"/>
  <c r="D48" i="2"/>
  <c r="B52" i="3" s="1"/>
  <c r="D44" i="2"/>
  <c r="D46" i="3" s="1"/>
  <c r="J46" i="3" s="1"/>
  <c r="D43" i="2"/>
  <c r="D42" i="2"/>
  <c r="D41" i="2"/>
  <c r="D40" i="2"/>
  <c r="D39" i="2"/>
  <c r="D38" i="2"/>
  <c r="D25" i="2"/>
  <c r="D25" i="3" s="1"/>
  <c r="J25" i="3" s="1"/>
  <c r="D24" i="2"/>
  <c r="D23" i="2"/>
  <c r="D22" i="2"/>
  <c r="C22" i="3" s="1"/>
  <c r="I22" i="3" s="1"/>
  <c r="D21" i="2"/>
  <c r="B21" i="3" s="1"/>
  <c r="H21" i="3" s="1"/>
  <c r="D20" i="2"/>
  <c r="C20" i="3" s="1"/>
  <c r="I20" i="3" s="1"/>
  <c r="D19" i="2"/>
  <c r="D18" i="2"/>
  <c r="D17" i="2"/>
  <c r="D16" i="2"/>
  <c r="D15" i="2"/>
  <c r="C15" i="3" s="1"/>
  <c r="I15" i="3" s="1"/>
  <c r="D14" i="2"/>
  <c r="F14" i="3" s="1"/>
  <c r="L14" i="3" s="1"/>
  <c r="D13" i="2"/>
  <c r="C13" i="3" s="1"/>
  <c r="I13" i="3" s="1"/>
  <c r="D12" i="2"/>
  <c r="D11" i="2"/>
  <c r="D10" i="2"/>
  <c r="C10" i="3" s="1"/>
  <c r="I10" i="3" s="1"/>
  <c r="D9" i="2"/>
  <c r="F9" i="3" s="1"/>
  <c r="L9" i="3" s="1"/>
  <c r="D8" i="2"/>
  <c r="E8" i="3" s="1"/>
  <c r="K8" i="3" s="1"/>
  <c r="D7" i="2"/>
  <c r="D6" i="2"/>
  <c r="D5" i="2"/>
  <c r="D5" i="3" s="1"/>
  <c r="H19" i="23"/>
  <c r="H11" i="23"/>
  <c r="H4" i="23"/>
  <c r="D15" i="8"/>
  <c r="D17" i="10"/>
  <c r="E17" i="10"/>
  <c r="F17" i="10"/>
  <c r="G17" i="10"/>
  <c r="H17" i="10"/>
  <c r="D18" i="10"/>
  <c r="E18" i="10"/>
  <c r="E15" i="10"/>
  <c r="E16" i="10"/>
  <c r="E19" i="10"/>
  <c r="E20" i="10"/>
  <c r="E21" i="10"/>
  <c r="E22" i="10"/>
  <c r="E23" i="10"/>
  <c r="E24" i="10"/>
  <c r="E25" i="10"/>
  <c r="E26" i="10"/>
  <c r="C38" i="1"/>
  <c r="F18" i="10"/>
  <c r="G18" i="10"/>
  <c r="H18" i="10"/>
  <c r="D19" i="10"/>
  <c r="D15" i="10"/>
  <c r="D16" i="10"/>
  <c r="D20" i="10"/>
  <c r="D21" i="10"/>
  <c r="D22" i="10"/>
  <c r="D23" i="10"/>
  <c r="D24" i="10"/>
  <c r="D25" i="10"/>
  <c r="D26" i="10"/>
  <c r="B38" i="1"/>
  <c r="F19" i="10"/>
  <c r="G19" i="10"/>
  <c r="H19" i="10"/>
  <c r="F20" i="10"/>
  <c r="G20" i="10"/>
  <c r="H20" i="10"/>
  <c r="F21" i="10"/>
  <c r="G21" i="10"/>
  <c r="H21" i="10"/>
  <c r="F22" i="10"/>
  <c r="G22" i="10"/>
  <c r="H22" i="10"/>
  <c r="F23" i="10"/>
  <c r="G23" i="10"/>
  <c r="H23" i="10"/>
  <c r="F24" i="10"/>
  <c r="G24" i="10"/>
  <c r="H24" i="10"/>
  <c r="F25" i="10"/>
  <c r="G25" i="10"/>
  <c r="H25" i="10"/>
  <c r="H16" i="10"/>
  <c r="H15" i="10"/>
  <c r="H26" i="10"/>
  <c r="F38" i="1"/>
  <c r="G16" i="10"/>
  <c r="G15" i="10"/>
  <c r="F16" i="10"/>
  <c r="F15" i="10"/>
  <c r="F26" i="10"/>
  <c r="D38" i="1"/>
  <c r="A6" i="3"/>
  <c r="A6" i="25"/>
  <c r="A7" i="3"/>
  <c r="A7" i="25" s="1"/>
  <c r="A8" i="3"/>
  <c r="A8" i="25"/>
  <c r="A9" i="3"/>
  <c r="A9" i="25" s="1"/>
  <c r="A10" i="3"/>
  <c r="A10" i="25" s="1"/>
  <c r="A11" i="3"/>
  <c r="A11" i="25" s="1"/>
  <c r="A12" i="3"/>
  <c r="A12" i="25" s="1"/>
  <c r="A13" i="3"/>
  <c r="A13" i="25" s="1"/>
  <c r="A14" i="3"/>
  <c r="A14" i="25"/>
  <c r="A15" i="3"/>
  <c r="A15" i="25"/>
  <c r="A16" i="3"/>
  <c r="A16" i="25"/>
  <c r="A17" i="3"/>
  <c r="A17" i="25" s="1"/>
  <c r="A18" i="3"/>
  <c r="A18" i="25"/>
  <c r="A19" i="3"/>
  <c r="A19" i="25" s="1"/>
  <c r="A20" i="3"/>
  <c r="A20" i="25"/>
  <c r="A21" i="3"/>
  <c r="A21" i="25"/>
  <c r="A22" i="3"/>
  <c r="A22" i="25"/>
  <c r="A23" i="3"/>
  <c r="A23" i="25" s="1"/>
  <c r="A24" i="3"/>
  <c r="A24" i="25"/>
  <c r="A25" i="3"/>
  <c r="A25" i="25" s="1"/>
  <c r="A26" i="3"/>
  <c r="A26" i="25" s="1"/>
  <c r="A27" i="3"/>
  <c r="A27" i="25"/>
  <c r="A28" i="3"/>
  <c r="A28" i="25"/>
  <c r="A29" i="3"/>
  <c r="A29" i="25" s="1"/>
  <c r="A30" i="3"/>
  <c r="A30" i="25"/>
  <c r="A31" i="3"/>
  <c r="A31" i="25" s="1"/>
  <c r="A32" i="3"/>
  <c r="A32" i="25"/>
  <c r="A33" i="3"/>
  <c r="A33" i="25" s="1"/>
  <c r="A34" i="3"/>
  <c r="A34" i="25"/>
  <c r="A35" i="3"/>
  <c r="A35" i="25" s="1"/>
  <c r="A36" i="25"/>
  <c r="A39" i="25"/>
  <c r="A40" i="3"/>
  <c r="A40" i="25"/>
  <c r="A41" i="3"/>
  <c r="A41" i="25" s="1"/>
  <c r="A42" i="3"/>
  <c r="A42" i="25" s="1"/>
  <c r="A43" i="3"/>
  <c r="A43" i="25"/>
  <c r="A44" i="3"/>
  <c r="A44" i="25" s="1"/>
  <c r="A45" i="3"/>
  <c r="A45" i="25"/>
  <c r="A46" i="3"/>
  <c r="A46" i="25"/>
  <c r="A47" i="25"/>
  <c r="A50" i="25"/>
  <c r="A51" i="3"/>
  <c r="A51" i="25" s="1"/>
  <c r="A52" i="3"/>
  <c r="A52" i="25" s="1"/>
  <c r="A53" i="3"/>
  <c r="A53" i="25" s="1"/>
  <c r="A54" i="3"/>
  <c r="A54" i="25" s="1"/>
  <c r="A55" i="3"/>
  <c r="A55" i="25"/>
  <c r="A56" i="3"/>
  <c r="A56" i="25"/>
  <c r="A57" i="25"/>
  <c r="A60" i="25"/>
  <c r="A61" i="3"/>
  <c r="A61" i="25"/>
  <c r="A62" i="3"/>
  <c r="A62" i="25"/>
  <c r="A63" i="3"/>
  <c r="A63" i="25" s="1"/>
  <c r="A64" i="3"/>
  <c r="A64" i="25" s="1"/>
  <c r="A65" i="3"/>
  <c r="A65" i="25"/>
  <c r="A66" i="3"/>
  <c r="A66" i="25" s="1"/>
  <c r="A67" i="25"/>
  <c r="A70" i="25"/>
  <c r="A71" i="3"/>
  <c r="A71" i="25" s="1"/>
  <c r="A72" i="3"/>
  <c r="A72" i="25" s="1"/>
  <c r="A73" i="3"/>
  <c r="A73" i="25"/>
  <c r="A74" i="3"/>
  <c r="A74" i="25"/>
  <c r="A75" i="3"/>
  <c r="A75" i="25"/>
  <c r="A76" i="3"/>
  <c r="A76" i="25"/>
  <c r="A77" i="25"/>
  <c r="A5" i="3"/>
  <c r="A5" i="25"/>
  <c r="B71" i="25"/>
  <c r="B72" i="25"/>
  <c r="B73" i="25"/>
  <c r="B74" i="25"/>
  <c r="B75" i="25"/>
  <c r="B76" i="25"/>
  <c r="C71" i="25"/>
  <c r="C72" i="25"/>
  <c r="I72" i="25" s="1"/>
  <c r="C73" i="25"/>
  <c r="I73" i="25" s="1"/>
  <c r="C74" i="25"/>
  <c r="O74" i="3" s="1"/>
  <c r="C75" i="25"/>
  <c r="C76" i="25"/>
  <c r="D71" i="25"/>
  <c r="D72" i="25"/>
  <c r="D73" i="25"/>
  <c r="D74" i="25"/>
  <c r="D75" i="25"/>
  <c r="J75" i="25" s="1"/>
  <c r="D76" i="25"/>
  <c r="J76" i="25" s="1"/>
  <c r="E71" i="25"/>
  <c r="E72" i="25"/>
  <c r="E77" i="25" s="1"/>
  <c r="E73" i="25"/>
  <c r="Q73" i="3" s="1"/>
  <c r="E74" i="25"/>
  <c r="Q74" i="3" s="1"/>
  <c r="E75" i="25"/>
  <c r="K75" i="25" s="1"/>
  <c r="E76" i="25"/>
  <c r="F71" i="25"/>
  <c r="F72" i="25"/>
  <c r="L72" i="25"/>
  <c r="F73" i="25"/>
  <c r="F74" i="25"/>
  <c r="L74" i="25" s="1"/>
  <c r="F75" i="25"/>
  <c r="F76" i="25"/>
  <c r="F77" i="25" s="1"/>
  <c r="D4" i="19"/>
  <c r="E4" i="19"/>
  <c r="E5" i="19"/>
  <c r="E6" i="19"/>
  <c r="E7" i="19"/>
  <c r="E8" i="19"/>
  <c r="E9" i="19"/>
  <c r="E10" i="19"/>
  <c r="E11" i="19"/>
  <c r="E12" i="19"/>
  <c r="E13" i="19"/>
  <c r="F4" i="19"/>
  <c r="G4" i="19"/>
  <c r="H4" i="19"/>
  <c r="B4" i="16"/>
  <c r="I4" i="16"/>
  <c r="E74" i="2"/>
  <c r="F74" i="2"/>
  <c r="X35" i="3"/>
  <c r="R35" i="25" s="1"/>
  <c r="L35" i="25" s="1"/>
  <c r="F35" i="25"/>
  <c r="W35" i="3"/>
  <c r="AC35" i="3" s="1"/>
  <c r="E35" i="25"/>
  <c r="V35" i="3"/>
  <c r="AB35" i="3" s="1"/>
  <c r="D35" i="25"/>
  <c r="U35" i="3"/>
  <c r="O35" i="25" s="1"/>
  <c r="T35" i="3"/>
  <c r="N35" i="25" s="1"/>
  <c r="B35" i="25"/>
  <c r="X34" i="3"/>
  <c r="R34" i="25" s="1"/>
  <c r="L34" i="25" s="1"/>
  <c r="W34" i="3"/>
  <c r="AC34" i="3" s="1"/>
  <c r="E34" i="25"/>
  <c r="V34" i="3"/>
  <c r="P34" i="25" s="1"/>
  <c r="J34" i="25" s="1"/>
  <c r="D34" i="25"/>
  <c r="U34" i="3"/>
  <c r="O34" i="25" s="1"/>
  <c r="I34" i="25" s="1"/>
  <c r="C34" i="25"/>
  <c r="T34" i="3"/>
  <c r="N34" i="25" s="1"/>
  <c r="H34" i="25" s="1"/>
  <c r="B34" i="25"/>
  <c r="X33" i="3"/>
  <c r="AD33" i="3" s="1"/>
  <c r="W33" i="3"/>
  <c r="AC33" i="3" s="1"/>
  <c r="E33" i="25"/>
  <c r="V33" i="3"/>
  <c r="P33" i="25" s="1"/>
  <c r="J33" i="25" s="1"/>
  <c r="U33" i="3"/>
  <c r="O33" i="25" s="1"/>
  <c r="I33" i="25" s="1"/>
  <c r="C33" i="25"/>
  <c r="T33" i="3"/>
  <c r="N33" i="25" s="1"/>
  <c r="H33" i="25" s="1"/>
  <c r="B33" i="25"/>
  <c r="N33" i="3" s="1"/>
  <c r="X32" i="3"/>
  <c r="R32" i="25" s="1"/>
  <c r="L32" i="25" s="1"/>
  <c r="W32" i="3"/>
  <c r="Q32" i="25" s="1"/>
  <c r="K32" i="25" s="1"/>
  <c r="E32" i="25"/>
  <c r="V32" i="3"/>
  <c r="P32" i="25" s="1"/>
  <c r="J32" i="25" s="1"/>
  <c r="D32" i="25"/>
  <c r="U32" i="3"/>
  <c r="O32" i="25" s="1"/>
  <c r="I32" i="25" s="1"/>
  <c r="C32" i="25"/>
  <c r="O32" i="3" s="1"/>
  <c r="T32" i="3"/>
  <c r="N32" i="25" s="1"/>
  <c r="X31" i="3"/>
  <c r="R31" i="25" s="1"/>
  <c r="F31" i="25"/>
  <c r="W31" i="3"/>
  <c r="AC31" i="3" s="1"/>
  <c r="V31" i="3"/>
  <c r="P31" i="25" s="1"/>
  <c r="J31" i="25" s="1"/>
  <c r="D31" i="25"/>
  <c r="U31" i="3"/>
  <c r="O31" i="25" s="1"/>
  <c r="I31" i="25" s="1"/>
  <c r="C31" i="25"/>
  <c r="O31" i="3" s="1"/>
  <c r="T31" i="3"/>
  <c r="Z31" i="3" s="1"/>
  <c r="B31" i="25"/>
  <c r="X30" i="3"/>
  <c r="AD30" i="3" s="1"/>
  <c r="F30" i="25"/>
  <c r="R30" i="3" s="1"/>
  <c r="W30" i="3"/>
  <c r="Q30" i="25" s="1"/>
  <c r="K30" i="25" s="1"/>
  <c r="E30" i="25"/>
  <c r="Q30" i="3" s="1"/>
  <c r="V30" i="3"/>
  <c r="AB30" i="3" s="1"/>
  <c r="U30" i="3"/>
  <c r="AA30" i="3" s="1"/>
  <c r="T30" i="3"/>
  <c r="N30" i="25" s="1"/>
  <c r="B30" i="25"/>
  <c r="X29" i="3"/>
  <c r="R29" i="25" s="1"/>
  <c r="L29" i="25" s="1"/>
  <c r="W29" i="3"/>
  <c r="AC29" i="3" s="1"/>
  <c r="V29" i="3"/>
  <c r="P29" i="25" s="1"/>
  <c r="D29" i="25"/>
  <c r="U29" i="3"/>
  <c r="O29" i="25" s="1"/>
  <c r="T29" i="3"/>
  <c r="N29" i="25" s="1"/>
  <c r="B29" i="25"/>
  <c r="N29" i="3"/>
  <c r="X27" i="3"/>
  <c r="R27" i="25" s="1"/>
  <c r="F27" i="25"/>
  <c r="R27" i="3" s="1"/>
  <c r="W27" i="3"/>
  <c r="AC27" i="3" s="1"/>
  <c r="E27" i="25"/>
  <c r="Q27" i="3" s="1"/>
  <c r="V27" i="3"/>
  <c r="P27" i="25" s="1"/>
  <c r="J27" i="25" s="1"/>
  <c r="D27" i="25"/>
  <c r="U27" i="3"/>
  <c r="O27" i="25" s="1"/>
  <c r="I27" i="25" s="1"/>
  <c r="C27" i="25"/>
  <c r="O27" i="3" s="1"/>
  <c r="T27" i="3"/>
  <c r="X26" i="3"/>
  <c r="R26" i="25" s="1"/>
  <c r="W26" i="3"/>
  <c r="AC26" i="3" s="1"/>
  <c r="E26" i="25"/>
  <c r="Q26" i="3" s="1"/>
  <c r="V26" i="3"/>
  <c r="P26" i="25" s="1"/>
  <c r="J26" i="25" s="1"/>
  <c r="D26" i="25"/>
  <c r="U26" i="3"/>
  <c r="O26" i="25" s="1"/>
  <c r="I26" i="25" s="1"/>
  <c r="C26" i="25"/>
  <c r="O26" i="3"/>
  <c r="T26" i="3"/>
  <c r="N26" i="25" s="1"/>
  <c r="B26" i="25"/>
  <c r="X25" i="3"/>
  <c r="R25" i="25" s="1"/>
  <c r="F25" i="25"/>
  <c r="R25" i="3" s="1"/>
  <c r="W25" i="3"/>
  <c r="AC25" i="3" s="1"/>
  <c r="E25" i="25"/>
  <c r="V25" i="3"/>
  <c r="P25" i="25" s="1"/>
  <c r="U25" i="3"/>
  <c r="O25" i="25" s="1"/>
  <c r="C25" i="25"/>
  <c r="T25" i="3"/>
  <c r="Z25" i="3" s="1"/>
  <c r="B25" i="25"/>
  <c r="N25" i="3" s="1"/>
  <c r="X24" i="3"/>
  <c r="R24" i="25" s="1"/>
  <c r="F24" i="25"/>
  <c r="R24" i="3" s="1"/>
  <c r="W24" i="3"/>
  <c r="AC24" i="3" s="1"/>
  <c r="V24" i="3"/>
  <c r="P24" i="25" s="1"/>
  <c r="J24" i="25" s="1"/>
  <c r="D24" i="25"/>
  <c r="U24" i="3"/>
  <c r="AA24" i="3" s="1"/>
  <c r="C24" i="25"/>
  <c r="O24" i="3" s="1"/>
  <c r="T24" i="3"/>
  <c r="N24" i="25" s="1"/>
  <c r="B24" i="25"/>
  <c r="N24" i="3" s="1"/>
  <c r="X23" i="3"/>
  <c r="AD23" i="3" s="1"/>
  <c r="R23" i="25"/>
  <c r="F23" i="25"/>
  <c r="R23" i="3" s="1"/>
  <c r="W23" i="3"/>
  <c r="AC23" i="3" s="1"/>
  <c r="Q23" i="25"/>
  <c r="K23" i="25" s="1"/>
  <c r="E23" i="25"/>
  <c r="V23" i="3"/>
  <c r="P23" i="25" s="1"/>
  <c r="D23" i="25"/>
  <c r="U23" i="3"/>
  <c r="O23" i="25" s="1"/>
  <c r="I23" i="25" s="1"/>
  <c r="C23" i="25"/>
  <c r="O23" i="3" s="1"/>
  <c r="T23" i="3"/>
  <c r="Z23" i="3" s="1"/>
  <c r="B23" i="25"/>
  <c r="X22" i="3"/>
  <c r="AD22" i="3" s="1"/>
  <c r="F22" i="25"/>
  <c r="W22" i="3"/>
  <c r="Q22" i="25" s="1"/>
  <c r="V22" i="3"/>
  <c r="P22" i="25" s="1"/>
  <c r="D22" i="25"/>
  <c r="U22" i="3"/>
  <c r="O22" i="25" s="1"/>
  <c r="I22" i="25" s="1"/>
  <c r="T22" i="3"/>
  <c r="Z22" i="3" s="1"/>
  <c r="N22" i="25"/>
  <c r="X21" i="3"/>
  <c r="R21" i="25" s="1"/>
  <c r="F21" i="25"/>
  <c r="W21" i="3"/>
  <c r="Q21" i="25" s="1"/>
  <c r="V21" i="3"/>
  <c r="P21" i="25" s="1"/>
  <c r="J21" i="25" s="1"/>
  <c r="D21" i="25"/>
  <c r="U21" i="3"/>
  <c r="O21" i="25" s="1"/>
  <c r="I21" i="25" s="1"/>
  <c r="C21" i="25"/>
  <c r="O21" i="3" s="1"/>
  <c r="T21" i="3"/>
  <c r="Z21" i="3" s="1"/>
  <c r="X20" i="3"/>
  <c r="R20" i="25" s="1"/>
  <c r="W20" i="3"/>
  <c r="Q20" i="25" s="1"/>
  <c r="E20" i="25"/>
  <c r="Q20" i="3" s="1"/>
  <c r="V20" i="3"/>
  <c r="P20" i="25" s="1"/>
  <c r="U20" i="3"/>
  <c r="AA20" i="3" s="1"/>
  <c r="C20" i="25"/>
  <c r="T20" i="3"/>
  <c r="N20" i="25" s="1"/>
  <c r="B20" i="25"/>
  <c r="X19" i="3"/>
  <c r="R19" i="25" s="1"/>
  <c r="W19" i="3"/>
  <c r="Q19" i="25" s="1"/>
  <c r="E19" i="25"/>
  <c r="Q19" i="3" s="1"/>
  <c r="V19" i="3"/>
  <c r="AB19" i="3" s="1"/>
  <c r="D19" i="25"/>
  <c r="P19" i="3" s="1"/>
  <c r="U19" i="3"/>
  <c r="O19" i="25" s="1"/>
  <c r="C19" i="25"/>
  <c r="T19" i="3"/>
  <c r="Z19" i="3" s="1"/>
  <c r="B19" i="25"/>
  <c r="N19" i="3" s="1"/>
  <c r="X18" i="3"/>
  <c r="AD18" i="3" s="1"/>
  <c r="F18" i="25"/>
  <c r="W18" i="3"/>
  <c r="AC18" i="3" s="1"/>
  <c r="V18" i="3"/>
  <c r="P18" i="25" s="1"/>
  <c r="D18" i="25"/>
  <c r="U18" i="3"/>
  <c r="AA18" i="3" s="1"/>
  <c r="C18" i="25"/>
  <c r="O18" i="3" s="1"/>
  <c r="T18" i="3"/>
  <c r="Z18" i="3" s="1"/>
  <c r="X17" i="3"/>
  <c r="AD17" i="3" s="1"/>
  <c r="R17" i="25"/>
  <c r="F17" i="25"/>
  <c r="R17" i="3" s="1"/>
  <c r="W17" i="3"/>
  <c r="Q17" i="25"/>
  <c r="E17" i="25"/>
  <c r="Q17" i="3" s="1"/>
  <c r="K17" i="25"/>
  <c r="V17" i="3"/>
  <c r="AB17" i="3" s="1"/>
  <c r="D17" i="25"/>
  <c r="P17" i="3" s="1"/>
  <c r="U17" i="3"/>
  <c r="O17" i="25" s="1"/>
  <c r="C17" i="25"/>
  <c r="T17" i="3"/>
  <c r="N17" i="25" s="1"/>
  <c r="B17" i="25"/>
  <c r="X16" i="3"/>
  <c r="R16" i="25" s="1"/>
  <c r="W16" i="3"/>
  <c r="AC16" i="3" s="1"/>
  <c r="Q16" i="25"/>
  <c r="E16" i="25"/>
  <c r="Q16" i="3"/>
  <c r="V16" i="3"/>
  <c r="P16" i="25" s="1"/>
  <c r="D16" i="25"/>
  <c r="P16" i="3" s="1"/>
  <c r="U16" i="3"/>
  <c r="O16" i="25" s="1"/>
  <c r="T16" i="3"/>
  <c r="N16" i="25"/>
  <c r="B16" i="25"/>
  <c r="N16" i="3" s="1"/>
  <c r="X15" i="3"/>
  <c r="AD15" i="3" s="1"/>
  <c r="F15" i="25"/>
  <c r="W15" i="3"/>
  <c r="AC15" i="3" s="1"/>
  <c r="E15" i="25"/>
  <c r="Q15" i="3" s="1"/>
  <c r="V15" i="3"/>
  <c r="AB15" i="3" s="1"/>
  <c r="P15" i="25"/>
  <c r="D15" i="25"/>
  <c r="P15" i="3" s="1"/>
  <c r="U15" i="3"/>
  <c r="O15" i="25" s="1"/>
  <c r="I15" i="25" s="1"/>
  <c r="C15" i="25"/>
  <c r="O15" i="3" s="1"/>
  <c r="T15" i="3"/>
  <c r="N15" i="25" s="1"/>
  <c r="Z15" i="3"/>
  <c r="X14" i="3"/>
  <c r="R14" i="25" s="1"/>
  <c r="F14" i="25"/>
  <c r="W14" i="3"/>
  <c r="Q14" i="25" s="1"/>
  <c r="V14" i="3"/>
  <c r="P14" i="25" s="1"/>
  <c r="D14" i="25"/>
  <c r="P14" i="3" s="1"/>
  <c r="U14" i="3"/>
  <c r="O14" i="25" s="1"/>
  <c r="C14" i="25"/>
  <c r="O14" i="3" s="1"/>
  <c r="T14" i="3"/>
  <c r="N14" i="25" s="1"/>
  <c r="H14" i="25" s="1"/>
  <c r="B14" i="25"/>
  <c r="X13" i="3"/>
  <c r="R13" i="25" s="1"/>
  <c r="F13" i="25"/>
  <c r="W13" i="3"/>
  <c r="Q13" i="25" s="1"/>
  <c r="V13" i="3"/>
  <c r="P13" i="25" s="1"/>
  <c r="D13" i="25"/>
  <c r="P13" i="3" s="1"/>
  <c r="U13" i="3"/>
  <c r="O13" i="25"/>
  <c r="C13" i="25"/>
  <c r="T13" i="3"/>
  <c r="Z13" i="3" s="1"/>
  <c r="X12" i="3"/>
  <c r="R12" i="25" s="1"/>
  <c r="L12" i="25" s="1"/>
  <c r="F12" i="25"/>
  <c r="W12" i="3"/>
  <c r="AC12" i="3" s="1"/>
  <c r="V12" i="3"/>
  <c r="P12" i="25" s="1"/>
  <c r="U12" i="3"/>
  <c r="O12" i="25" s="1"/>
  <c r="I12" i="25" s="1"/>
  <c r="C12" i="25"/>
  <c r="O12" i="3" s="1"/>
  <c r="T12" i="3"/>
  <c r="Z12" i="3" s="1"/>
  <c r="N12" i="25"/>
  <c r="B12" i="25"/>
  <c r="N12" i="3" s="1"/>
  <c r="X11" i="3"/>
  <c r="R11" i="25" s="1"/>
  <c r="F11" i="25"/>
  <c r="W11" i="3"/>
  <c r="Q11" i="25" s="1"/>
  <c r="K11" i="25" s="1"/>
  <c r="E11" i="25"/>
  <c r="V11" i="3"/>
  <c r="P11" i="25" s="1"/>
  <c r="U11" i="3"/>
  <c r="O11" i="25" s="1"/>
  <c r="I11" i="25" s="1"/>
  <c r="C11" i="25"/>
  <c r="T11" i="3"/>
  <c r="N11" i="25" s="1"/>
  <c r="B11" i="25"/>
  <c r="H11" i="25" s="1"/>
  <c r="X10" i="3"/>
  <c r="AD10" i="3" s="1"/>
  <c r="R10" i="25"/>
  <c r="F10" i="25"/>
  <c r="W10" i="3"/>
  <c r="Q10" i="25" s="1"/>
  <c r="K10" i="25" s="1"/>
  <c r="E10" i="25"/>
  <c r="Q10" i="3" s="1"/>
  <c r="V10" i="3"/>
  <c r="P10" i="25" s="1"/>
  <c r="D10" i="25"/>
  <c r="U10" i="3"/>
  <c r="AA10" i="3" s="1"/>
  <c r="C10" i="25"/>
  <c r="T10" i="3"/>
  <c r="N10" i="25" s="1"/>
  <c r="B10" i="25"/>
  <c r="N10" i="3" s="1"/>
  <c r="X9" i="3"/>
  <c r="R9" i="25" s="1"/>
  <c r="L9" i="25" s="1"/>
  <c r="F9" i="25"/>
  <c r="W9" i="3"/>
  <c r="AC9" i="3" s="1"/>
  <c r="E9" i="25"/>
  <c r="V9" i="3"/>
  <c r="P9" i="25" s="1"/>
  <c r="D9" i="25"/>
  <c r="P9" i="3" s="1"/>
  <c r="U9" i="3"/>
  <c r="AA9" i="3" s="1"/>
  <c r="O9" i="25"/>
  <c r="C9" i="25"/>
  <c r="O9" i="3" s="1"/>
  <c r="T9" i="3"/>
  <c r="N9" i="25" s="1"/>
  <c r="X8" i="3"/>
  <c r="R8" i="25" s="1"/>
  <c r="L8" i="25" s="1"/>
  <c r="F8" i="25"/>
  <c r="W8" i="3"/>
  <c r="Q8" i="25"/>
  <c r="K8" i="25" s="1"/>
  <c r="E8" i="25"/>
  <c r="V8" i="3"/>
  <c r="P8" i="25" s="1"/>
  <c r="J8" i="25" s="1"/>
  <c r="D8" i="25"/>
  <c r="U8" i="3"/>
  <c r="O8" i="25"/>
  <c r="I8" i="25" s="1"/>
  <c r="C8" i="25"/>
  <c r="T8" i="3"/>
  <c r="Z8" i="3" s="1"/>
  <c r="B8" i="25"/>
  <c r="X7" i="3"/>
  <c r="R7" i="25" s="1"/>
  <c r="L7" i="25" s="1"/>
  <c r="W7" i="3"/>
  <c r="Q7" i="25" s="1"/>
  <c r="K7" i="25" s="1"/>
  <c r="E7" i="25"/>
  <c r="Q7" i="3"/>
  <c r="V7" i="3"/>
  <c r="P7" i="25" s="1"/>
  <c r="J7" i="25" s="1"/>
  <c r="D7" i="25"/>
  <c r="U7" i="3"/>
  <c r="AA7" i="3" s="1"/>
  <c r="T7" i="3"/>
  <c r="Z7" i="3" s="1"/>
  <c r="B7" i="25"/>
  <c r="N7" i="3" s="1"/>
  <c r="E40" i="25"/>
  <c r="E41" i="25"/>
  <c r="E42" i="25"/>
  <c r="E43" i="25"/>
  <c r="Q43" i="3" s="1"/>
  <c r="E44" i="25"/>
  <c r="E45" i="25"/>
  <c r="E46" i="25"/>
  <c r="E47" i="25"/>
  <c r="D5" i="25"/>
  <c r="D6" i="25"/>
  <c r="D40" i="25"/>
  <c r="P40" i="3"/>
  <c r="D41" i="25"/>
  <c r="P41" i="3"/>
  <c r="D42" i="25"/>
  <c r="P42" i="3"/>
  <c r="D43" i="25"/>
  <c r="P43" i="3"/>
  <c r="D44" i="25"/>
  <c r="D47" i="25" s="1"/>
  <c r="P44" i="3"/>
  <c r="D46" i="25"/>
  <c r="P46" i="3"/>
  <c r="J71" i="25"/>
  <c r="C5" i="25"/>
  <c r="C6" i="25"/>
  <c r="C7" i="25"/>
  <c r="C16" i="25"/>
  <c r="O16" i="3" s="1"/>
  <c r="C22" i="25"/>
  <c r="C28" i="25"/>
  <c r="O28" i="3" s="1"/>
  <c r="C29" i="25"/>
  <c r="O29" i="3" s="1"/>
  <c r="C30" i="25"/>
  <c r="C35" i="25"/>
  <c r="O35" i="3"/>
  <c r="C40" i="25"/>
  <c r="C41" i="25"/>
  <c r="C42" i="25"/>
  <c r="B5" i="25"/>
  <c r="B6" i="25"/>
  <c r="B9" i="25"/>
  <c r="N9" i="3" s="1"/>
  <c r="B40" i="25"/>
  <c r="B41" i="25"/>
  <c r="B42" i="25"/>
  <c r="H71" i="25"/>
  <c r="H72" i="25"/>
  <c r="H73" i="25"/>
  <c r="H74" i="25"/>
  <c r="H75" i="25"/>
  <c r="H77" i="25" s="1"/>
  <c r="H76" i="25"/>
  <c r="L76" i="25"/>
  <c r="K76" i="25"/>
  <c r="I76" i="25"/>
  <c r="I75" i="25"/>
  <c r="J74" i="25"/>
  <c r="J73" i="25"/>
  <c r="L71" i="25"/>
  <c r="F66" i="25"/>
  <c r="L66" i="25"/>
  <c r="E66" i="25"/>
  <c r="K66" i="25" s="1"/>
  <c r="D66" i="25"/>
  <c r="J66" i="25" s="1"/>
  <c r="C66" i="25"/>
  <c r="I66" i="25" s="1"/>
  <c r="B66" i="25"/>
  <c r="H66" i="25" s="1"/>
  <c r="F65" i="25"/>
  <c r="L65" i="25"/>
  <c r="E65" i="25"/>
  <c r="K65" i="25"/>
  <c r="D65" i="25"/>
  <c r="J65" i="25" s="1"/>
  <c r="C65" i="25"/>
  <c r="I65" i="25" s="1"/>
  <c r="B65" i="25"/>
  <c r="H65" i="25" s="1"/>
  <c r="F64" i="25"/>
  <c r="L64" i="25" s="1"/>
  <c r="E64" i="25"/>
  <c r="K64" i="25"/>
  <c r="D64" i="25"/>
  <c r="J64" i="25"/>
  <c r="C64" i="25"/>
  <c r="I64" i="25" s="1"/>
  <c r="B64" i="25"/>
  <c r="H64" i="25" s="1"/>
  <c r="F63" i="25"/>
  <c r="L63" i="25" s="1"/>
  <c r="E63" i="25"/>
  <c r="K63" i="25" s="1"/>
  <c r="D63" i="25"/>
  <c r="J63" i="25"/>
  <c r="C63" i="25"/>
  <c r="I63" i="25"/>
  <c r="B63" i="25"/>
  <c r="H63" i="25" s="1"/>
  <c r="F62" i="25"/>
  <c r="L62" i="25" s="1"/>
  <c r="E62" i="25"/>
  <c r="K62" i="25" s="1"/>
  <c r="D62" i="25"/>
  <c r="J62" i="25" s="1"/>
  <c r="C62" i="25"/>
  <c r="I62" i="25"/>
  <c r="B62" i="25"/>
  <c r="H62" i="25"/>
  <c r="F61" i="25"/>
  <c r="L61" i="25" s="1"/>
  <c r="L67" i="25" s="1"/>
  <c r="E61" i="25"/>
  <c r="K61" i="25" s="1"/>
  <c r="K67" i="25" s="1"/>
  <c r="D61" i="25"/>
  <c r="J61" i="25"/>
  <c r="C61" i="25"/>
  <c r="I61" i="25"/>
  <c r="B61" i="25"/>
  <c r="H61" i="25"/>
  <c r="F56" i="25"/>
  <c r="R56" i="3" s="1"/>
  <c r="L56" i="25"/>
  <c r="E56" i="25"/>
  <c r="K56" i="25" s="1"/>
  <c r="D56" i="25"/>
  <c r="J56" i="25" s="1"/>
  <c r="C56" i="25"/>
  <c r="I56" i="25" s="1"/>
  <c r="B56" i="25"/>
  <c r="H56" i="25" s="1"/>
  <c r="F55" i="25"/>
  <c r="F57" i="25" s="1"/>
  <c r="L55" i="25"/>
  <c r="E55" i="25"/>
  <c r="Q55" i="3" s="1"/>
  <c r="K55" i="25"/>
  <c r="D55" i="25"/>
  <c r="J55" i="25" s="1"/>
  <c r="C55" i="25"/>
  <c r="I55" i="25"/>
  <c r="B55" i="25"/>
  <c r="H55" i="25" s="1"/>
  <c r="F54" i="25"/>
  <c r="L54" i="25" s="1"/>
  <c r="E54" i="25"/>
  <c r="K54" i="25"/>
  <c r="D54" i="25"/>
  <c r="P54" i="3" s="1"/>
  <c r="J54" i="25"/>
  <c r="C54" i="25"/>
  <c r="I54" i="25" s="1"/>
  <c r="B54" i="25"/>
  <c r="H54" i="25"/>
  <c r="F53" i="25"/>
  <c r="L53" i="25" s="1"/>
  <c r="E53" i="25"/>
  <c r="K53" i="25" s="1"/>
  <c r="D53" i="25"/>
  <c r="J53" i="25"/>
  <c r="C53" i="25"/>
  <c r="I53" i="25"/>
  <c r="B53" i="25"/>
  <c r="H53" i="25" s="1"/>
  <c r="F52" i="25"/>
  <c r="L52" i="25"/>
  <c r="E52" i="25"/>
  <c r="K52" i="25" s="1"/>
  <c r="E51" i="25"/>
  <c r="K51" i="25"/>
  <c r="D52" i="25"/>
  <c r="P52" i="3" s="1"/>
  <c r="J52" i="25"/>
  <c r="C52" i="25"/>
  <c r="O52" i="3" s="1"/>
  <c r="I52" i="25"/>
  <c r="C51" i="25"/>
  <c r="I51" i="25"/>
  <c r="B52" i="25"/>
  <c r="H52" i="25" s="1"/>
  <c r="F51" i="25"/>
  <c r="L51" i="25"/>
  <c r="D51" i="25"/>
  <c r="J51" i="25"/>
  <c r="B51" i="25"/>
  <c r="N51" i="3" s="1"/>
  <c r="H51" i="25"/>
  <c r="L3" i="3"/>
  <c r="R3" i="3"/>
  <c r="F3" i="25"/>
  <c r="X3" i="3"/>
  <c r="K3" i="3"/>
  <c r="Q3" i="3"/>
  <c r="E3" i="25"/>
  <c r="W3" i="3"/>
  <c r="AC3" i="3"/>
  <c r="J3" i="3"/>
  <c r="P3" i="3"/>
  <c r="D3" i="25"/>
  <c r="V3" i="3"/>
  <c r="I3" i="3"/>
  <c r="O3" i="3"/>
  <c r="C3" i="25"/>
  <c r="U3" i="3"/>
  <c r="H3" i="3"/>
  <c r="N3" i="3"/>
  <c r="B3" i="25"/>
  <c r="T3" i="3"/>
  <c r="D11" i="25"/>
  <c r="P11" i="3" s="1"/>
  <c r="Q3" i="25"/>
  <c r="F40" i="25"/>
  <c r="F41" i="25"/>
  <c r="F42" i="25"/>
  <c r="R42" i="3" s="1"/>
  <c r="F43" i="25"/>
  <c r="F44" i="25"/>
  <c r="R44" i="3" s="1"/>
  <c r="F45" i="25"/>
  <c r="F46" i="25"/>
  <c r="R46" i="3" s="1"/>
  <c r="F47" i="25"/>
  <c r="F5" i="25"/>
  <c r="F6" i="25"/>
  <c r="F7" i="25"/>
  <c r="F16" i="25"/>
  <c r="F19" i="25"/>
  <c r="R19" i="3" s="1"/>
  <c r="F20" i="25"/>
  <c r="R20" i="3" s="1"/>
  <c r="F26" i="25"/>
  <c r="F28" i="25"/>
  <c r="R28" i="3" s="1"/>
  <c r="F29" i="25"/>
  <c r="F32" i="25"/>
  <c r="R32" i="3" s="1"/>
  <c r="F33" i="25"/>
  <c r="F34" i="25"/>
  <c r="R34" i="3" s="1"/>
  <c r="K71" i="25"/>
  <c r="E57" i="25"/>
  <c r="E5" i="25"/>
  <c r="Q5" i="3"/>
  <c r="E6" i="25"/>
  <c r="Q6" i="3"/>
  <c r="Q8" i="3"/>
  <c r="Q9" i="3"/>
  <c r="Q11" i="3"/>
  <c r="E12" i="25"/>
  <c r="Q12" i="3" s="1"/>
  <c r="E13" i="25"/>
  <c r="E14" i="25"/>
  <c r="Q14" i="3" s="1"/>
  <c r="E18" i="25"/>
  <c r="Q18" i="3"/>
  <c r="E21" i="25"/>
  <c r="Q21" i="3"/>
  <c r="E22" i="25"/>
  <c r="Q22" i="3" s="1"/>
  <c r="Q23" i="3"/>
  <c r="E24" i="25"/>
  <c r="Q24" i="3" s="1"/>
  <c r="Q25" i="3"/>
  <c r="E28" i="25"/>
  <c r="Q28" i="3" s="1"/>
  <c r="E29" i="25"/>
  <c r="Q29" i="3"/>
  <c r="E31" i="25"/>
  <c r="Q31" i="3" s="1"/>
  <c r="Q32" i="3"/>
  <c r="Q33" i="3"/>
  <c r="D45" i="25"/>
  <c r="D12" i="25"/>
  <c r="P12" i="3" s="1"/>
  <c r="D20" i="25"/>
  <c r="P20" i="3" s="1"/>
  <c r="D25" i="25"/>
  <c r="D28" i="25"/>
  <c r="P28" i="3" s="1"/>
  <c r="D30" i="25"/>
  <c r="D33" i="25"/>
  <c r="C67" i="25"/>
  <c r="C43" i="25"/>
  <c r="C44" i="25"/>
  <c r="C45" i="25"/>
  <c r="C46" i="25"/>
  <c r="C47" i="25"/>
  <c r="B77" i="25"/>
  <c r="B43" i="25"/>
  <c r="N43" i="3" s="1"/>
  <c r="B44" i="25"/>
  <c r="B45" i="25"/>
  <c r="B46" i="25"/>
  <c r="B13" i="25"/>
  <c r="B15" i="25"/>
  <c r="B18" i="25"/>
  <c r="B21" i="25"/>
  <c r="N21" i="3" s="1"/>
  <c r="B22" i="25"/>
  <c r="N22" i="3" s="1"/>
  <c r="B27" i="25"/>
  <c r="N27" i="3" s="1"/>
  <c r="B28" i="25"/>
  <c r="N28" i="3" s="1"/>
  <c r="B32" i="25"/>
  <c r="N32" i="3" s="1"/>
  <c r="I15" i="17"/>
  <c r="I16" i="17"/>
  <c r="I17" i="17"/>
  <c r="I18" i="17"/>
  <c r="I19" i="17"/>
  <c r="I20" i="17"/>
  <c r="I21" i="17"/>
  <c r="I22" i="17"/>
  <c r="I23" i="17"/>
  <c r="I24" i="17"/>
  <c r="I25" i="17"/>
  <c r="H15" i="17"/>
  <c r="H16" i="17"/>
  <c r="H17" i="17"/>
  <c r="H18" i="17"/>
  <c r="H19" i="17"/>
  <c r="H20" i="17"/>
  <c r="H21" i="17"/>
  <c r="H22" i="17"/>
  <c r="H23" i="17"/>
  <c r="H24" i="17"/>
  <c r="H25" i="17"/>
  <c r="G15" i="17"/>
  <c r="G26" i="17" s="1"/>
  <c r="D34" i="1" s="1"/>
  <c r="G16" i="17"/>
  <c r="G17" i="17"/>
  <c r="G18" i="17"/>
  <c r="G19" i="17"/>
  <c r="G20" i="17"/>
  <c r="G21" i="17"/>
  <c r="G22" i="17"/>
  <c r="G23" i="17"/>
  <c r="G24" i="17"/>
  <c r="G25" i="17"/>
  <c r="F15" i="17"/>
  <c r="F26" i="17" s="1"/>
  <c r="C34" i="1" s="1"/>
  <c r="F16" i="17"/>
  <c r="F17" i="17"/>
  <c r="F18" i="17"/>
  <c r="F19" i="17"/>
  <c r="F20" i="17"/>
  <c r="F21" i="17"/>
  <c r="F22" i="17"/>
  <c r="F23" i="17"/>
  <c r="F24" i="17"/>
  <c r="F25" i="17"/>
  <c r="E15" i="17"/>
  <c r="E16" i="17"/>
  <c r="E17" i="17"/>
  <c r="E18" i="17"/>
  <c r="E19" i="17"/>
  <c r="E20" i="17"/>
  <c r="E21" i="17"/>
  <c r="E22" i="17"/>
  <c r="E23" i="17"/>
  <c r="E24" i="17"/>
  <c r="E25" i="17"/>
  <c r="E26" i="17"/>
  <c r="B34" i="1" s="1"/>
  <c r="E45" i="2"/>
  <c r="D26" i="2"/>
  <c r="D27" i="2"/>
  <c r="D28" i="2"/>
  <c r="D29" i="2"/>
  <c r="D29" i="3" s="1"/>
  <c r="B29" i="3"/>
  <c r="H29" i="3" s="1"/>
  <c r="D30" i="2"/>
  <c r="F30" i="3" s="1"/>
  <c r="L30" i="3" s="1"/>
  <c r="D31" i="2"/>
  <c r="F31" i="3" s="1"/>
  <c r="L31" i="3" s="1"/>
  <c r="D32" i="2"/>
  <c r="B32" i="3" s="1"/>
  <c r="H32" i="3" s="1"/>
  <c r="D33" i="2"/>
  <c r="D34" i="2"/>
  <c r="D35" i="2"/>
  <c r="B42" i="3"/>
  <c r="H42" i="3" s="1"/>
  <c r="B54" i="3"/>
  <c r="H54" i="3"/>
  <c r="B62" i="3"/>
  <c r="H62" i="3" s="1"/>
  <c r="B75" i="3"/>
  <c r="H75" i="3"/>
  <c r="D19" i="5"/>
  <c r="D29" i="5"/>
  <c r="D20" i="5"/>
  <c r="D32" i="5" s="1"/>
  <c r="D21" i="5"/>
  <c r="D22" i="5"/>
  <c r="D23" i="5"/>
  <c r="D24" i="5"/>
  <c r="D25" i="5"/>
  <c r="D26" i="5"/>
  <c r="D27" i="5"/>
  <c r="D28" i="5"/>
  <c r="D31" i="5"/>
  <c r="D41" i="5"/>
  <c r="D33" i="5"/>
  <c r="D34" i="5"/>
  <c r="D35" i="5"/>
  <c r="D36" i="5"/>
  <c r="D37" i="5"/>
  <c r="D38" i="5"/>
  <c r="D39" i="5"/>
  <c r="D40" i="5"/>
  <c r="D5" i="19"/>
  <c r="D6" i="19"/>
  <c r="I6" i="19" s="1"/>
  <c r="D7" i="19"/>
  <c r="D8" i="19"/>
  <c r="D9" i="19"/>
  <c r="D10" i="19"/>
  <c r="D11" i="19"/>
  <c r="D12" i="19"/>
  <c r="D13" i="19"/>
  <c r="I13" i="19" s="1"/>
  <c r="F13" i="19"/>
  <c r="G13" i="19"/>
  <c r="H13" i="19"/>
  <c r="B33" i="1"/>
  <c r="E15" i="7"/>
  <c r="D15" i="21"/>
  <c r="B32" i="1"/>
  <c r="L5" i="11"/>
  <c r="L7" i="11"/>
  <c r="L9" i="11"/>
  <c r="L11" i="11"/>
  <c r="L13" i="11"/>
  <c r="L15" i="11"/>
  <c r="L16" i="11"/>
  <c r="L17" i="11"/>
  <c r="M17" i="11"/>
  <c r="M18" i="11"/>
  <c r="L19" i="11"/>
  <c r="L21" i="11"/>
  <c r="L23" i="11"/>
  <c r="L25" i="11"/>
  <c r="L27" i="11"/>
  <c r="L29" i="11"/>
  <c r="L31" i="11"/>
  <c r="L6" i="11"/>
  <c r="L8" i="11"/>
  <c r="L10" i="11"/>
  <c r="L12" i="11"/>
  <c r="L18" i="11"/>
  <c r="L20" i="11"/>
  <c r="L22" i="11"/>
  <c r="L24" i="11"/>
  <c r="L26" i="11"/>
  <c r="L28" i="11"/>
  <c r="L30" i="11"/>
  <c r="L32" i="11"/>
  <c r="B5" i="16"/>
  <c r="I5" i="16"/>
  <c r="E19" i="5"/>
  <c r="E29" i="5"/>
  <c r="E20" i="5"/>
  <c r="E15" i="5" s="1"/>
  <c r="E21" i="5"/>
  <c r="E22" i="5"/>
  <c r="E23" i="5"/>
  <c r="E24" i="5"/>
  <c r="E25" i="5"/>
  <c r="E26" i="5"/>
  <c r="E27" i="5"/>
  <c r="E28" i="5"/>
  <c r="E31" i="5"/>
  <c r="E41" i="5"/>
  <c r="E33" i="5"/>
  <c r="E34" i="5"/>
  <c r="E35" i="5"/>
  <c r="E36" i="5"/>
  <c r="E37" i="5"/>
  <c r="E38" i="5"/>
  <c r="E39" i="5"/>
  <c r="E40" i="5"/>
  <c r="F6" i="19"/>
  <c r="G6" i="19"/>
  <c r="H6" i="19"/>
  <c r="F7" i="19"/>
  <c r="G7" i="19"/>
  <c r="H7" i="19"/>
  <c r="E15" i="8"/>
  <c r="F15" i="7"/>
  <c r="E15" i="21"/>
  <c r="C32" i="1" s="1"/>
  <c r="M7" i="11"/>
  <c r="M9" i="11"/>
  <c r="M11" i="11"/>
  <c r="M19" i="11"/>
  <c r="M21" i="11"/>
  <c r="M23" i="11"/>
  <c r="M27" i="11"/>
  <c r="M29" i="11"/>
  <c r="M31" i="11"/>
  <c r="M8" i="11"/>
  <c r="M12" i="11"/>
  <c r="M20" i="11"/>
  <c r="M22" i="11"/>
  <c r="M28" i="11"/>
  <c r="M30" i="11"/>
  <c r="B6" i="16"/>
  <c r="I6" i="16"/>
  <c r="F19" i="5"/>
  <c r="F29" i="5"/>
  <c r="F20" i="5"/>
  <c r="F21" i="5"/>
  <c r="F22" i="5"/>
  <c r="F23" i="5"/>
  <c r="F24" i="5"/>
  <c r="F25" i="5"/>
  <c r="F26" i="5"/>
  <c r="F27" i="5"/>
  <c r="F28" i="5"/>
  <c r="F31" i="5"/>
  <c r="F41" i="5"/>
  <c r="F33" i="5"/>
  <c r="F34" i="5"/>
  <c r="F35" i="5"/>
  <c r="F36" i="5"/>
  <c r="F37" i="5"/>
  <c r="F38" i="5"/>
  <c r="F39" i="5"/>
  <c r="F40" i="5"/>
  <c r="F5" i="19"/>
  <c r="F8" i="19"/>
  <c r="G8" i="19"/>
  <c r="H8" i="19"/>
  <c r="F9" i="19"/>
  <c r="F10" i="19"/>
  <c r="F11" i="19"/>
  <c r="F12" i="19"/>
  <c r="F15" i="8"/>
  <c r="G15" i="7"/>
  <c r="F15" i="21"/>
  <c r="D32" i="1" s="1"/>
  <c r="N7" i="11"/>
  <c r="N11" i="11"/>
  <c r="N19" i="11"/>
  <c r="N21" i="11"/>
  <c r="N27" i="11"/>
  <c r="N29" i="11"/>
  <c r="N8" i="11"/>
  <c r="N12" i="11"/>
  <c r="N22" i="11"/>
  <c r="N30" i="11"/>
  <c r="G19" i="5"/>
  <c r="G29" i="5"/>
  <c r="G20" i="5"/>
  <c r="G32" i="5" s="1"/>
  <c r="G21" i="5"/>
  <c r="G22" i="5"/>
  <c r="G23" i="5"/>
  <c r="G24" i="5"/>
  <c r="G25" i="5"/>
  <c r="G26" i="5"/>
  <c r="G27" i="5"/>
  <c r="G28" i="5"/>
  <c r="G31" i="5"/>
  <c r="G41" i="5"/>
  <c r="G33" i="5"/>
  <c r="G34" i="5"/>
  <c r="G35" i="5"/>
  <c r="G36" i="5"/>
  <c r="G37" i="5"/>
  <c r="G38" i="5"/>
  <c r="G39" i="5"/>
  <c r="G40" i="5"/>
  <c r="G5" i="19"/>
  <c r="H5" i="19"/>
  <c r="H9" i="19"/>
  <c r="H10" i="19"/>
  <c r="H11" i="19"/>
  <c r="H12" i="19"/>
  <c r="G9" i="19"/>
  <c r="G10" i="19"/>
  <c r="G11" i="19"/>
  <c r="G12" i="19"/>
  <c r="G15" i="8"/>
  <c r="H15" i="7"/>
  <c r="G15" i="21"/>
  <c r="E32" i="1" s="1"/>
  <c r="O7" i="11"/>
  <c r="O11" i="11"/>
  <c r="O19" i="11"/>
  <c r="O20" i="11"/>
  <c r="O21" i="11"/>
  <c r="O27" i="11"/>
  <c r="O28" i="11"/>
  <c r="O29" i="11"/>
  <c r="O8" i="11"/>
  <c r="O12" i="11"/>
  <c r="O22" i="11"/>
  <c r="O30" i="11"/>
  <c r="H19" i="5"/>
  <c r="H29" i="5"/>
  <c r="H20" i="5"/>
  <c r="H32" i="5" s="1"/>
  <c r="H17" i="5" s="1"/>
  <c r="F30" i="1" s="1"/>
  <c r="H21" i="5"/>
  <c r="H22" i="5"/>
  <c r="H23" i="5"/>
  <c r="H24" i="5"/>
  <c r="H25" i="5"/>
  <c r="H26" i="5"/>
  <c r="H27" i="5"/>
  <c r="H28" i="5"/>
  <c r="H31" i="5"/>
  <c r="H41" i="5"/>
  <c r="H33" i="5"/>
  <c r="H34" i="5"/>
  <c r="H35" i="5"/>
  <c r="H36" i="5"/>
  <c r="H37" i="5"/>
  <c r="H38" i="5"/>
  <c r="H39" i="5"/>
  <c r="H40" i="5"/>
  <c r="H15" i="8"/>
  <c r="I15" i="7"/>
  <c r="H15" i="21"/>
  <c r="F32" i="1" s="1"/>
  <c r="P7" i="11"/>
  <c r="P8" i="11"/>
  <c r="P11" i="11"/>
  <c r="P21" i="11"/>
  <c r="P22" i="11"/>
  <c r="P29" i="11"/>
  <c r="P30" i="11"/>
  <c r="P12" i="11"/>
  <c r="C56" i="24"/>
  <c r="I3" i="8"/>
  <c r="I4" i="8"/>
  <c r="I5" i="8"/>
  <c r="I6" i="8"/>
  <c r="I7" i="8"/>
  <c r="I8" i="8"/>
  <c r="I9" i="8"/>
  <c r="I10" i="8"/>
  <c r="I11" i="8"/>
  <c r="I12" i="8"/>
  <c r="I13" i="8"/>
  <c r="J3" i="7"/>
  <c r="J4" i="7"/>
  <c r="J5" i="7"/>
  <c r="J6" i="7"/>
  <c r="J7" i="7"/>
  <c r="J8" i="7"/>
  <c r="J9" i="7"/>
  <c r="J10" i="7"/>
  <c r="J11" i="7"/>
  <c r="J12" i="7"/>
  <c r="J13" i="7"/>
  <c r="I3" i="4"/>
  <c r="I4" i="4"/>
  <c r="I5" i="4"/>
  <c r="I6" i="4"/>
  <c r="I7" i="4"/>
  <c r="I8" i="4"/>
  <c r="I9" i="4"/>
  <c r="I10" i="4"/>
  <c r="I11" i="4"/>
  <c r="I12" i="4"/>
  <c r="I13" i="4"/>
  <c r="D15" i="9"/>
  <c r="B27" i="1"/>
  <c r="E15" i="9"/>
  <c r="C27" i="1"/>
  <c r="F15" i="9"/>
  <c r="D27" i="1"/>
  <c r="G15" i="9"/>
  <c r="E27" i="1"/>
  <c r="H15" i="9"/>
  <c r="F27" i="1"/>
  <c r="G27" i="1"/>
  <c r="L21" i="24"/>
  <c r="L14" i="24"/>
  <c r="L11" i="24"/>
  <c r="A15" i="24"/>
  <c r="A17" i="24" s="1"/>
  <c r="A13" i="24"/>
  <c r="A12" i="24"/>
  <c r="B9" i="1"/>
  <c r="D15" i="4"/>
  <c r="D16" i="4"/>
  <c r="D17" i="4"/>
  <c r="D18" i="4"/>
  <c r="D19" i="4"/>
  <c r="D20" i="4"/>
  <c r="D21" i="4"/>
  <c r="D22" i="4"/>
  <c r="D23" i="4"/>
  <c r="D24" i="4"/>
  <c r="D25" i="4"/>
  <c r="D15" i="18"/>
  <c r="E15" i="4"/>
  <c r="E15" i="18"/>
  <c r="F15" i="4"/>
  <c r="F15" i="18"/>
  <c r="G15" i="4"/>
  <c r="G15" i="18"/>
  <c r="H15" i="4"/>
  <c r="H15" i="18"/>
  <c r="Q3" i="5"/>
  <c r="Q13" i="5"/>
  <c r="Q12" i="5"/>
  <c r="Q11" i="5"/>
  <c r="Q10" i="5"/>
  <c r="Q9" i="5"/>
  <c r="Q8" i="5"/>
  <c r="Q7" i="5"/>
  <c r="Q6" i="5"/>
  <c r="Q5" i="5"/>
  <c r="Q4" i="5"/>
  <c r="B14" i="16"/>
  <c r="I14" i="16"/>
  <c r="B13" i="16"/>
  <c r="I13" i="16"/>
  <c r="B12" i="16"/>
  <c r="I12" i="16"/>
  <c r="B11" i="16"/>
  <c r="I11" i="16"/>
  <c r="B10" i="16"/>
  <c r="I10" i="16"/>
  <c r="B9" i="16"/>
  <c r="I9" i="16"/>
  <c r="B8" i="16"/>
  <c r="I8" i="16"/>
  <c r="B7" i="16"/>
  <c r="I7" i="16"/>
  <c r="I3" i="10"/>
  <c r="I4" i="10"/>
  <c r="I5" i="10"/>
  <c r="I6" i="10"/>
  <c r="I7" i="10"/>
  <c r="I8" i="10"/>
  <c r="I9" i="10"/>
  <c r="I10" i="10"/>
  <c r="I11" i="10"/>
  <c r="I12" i="10"/>
  <c r="I13" i="10"/>
  <c r="I3" i="18"/>
  <c r="I4" i="18"/>
  <c r="I5" i="18"/>
  <c r="I6" i="18"/>
  <c r="I7" i="18"/>
  <c r="I8" i="18"/>
  <c r="I9" i="18"/>
  <c r="I10" i="18"/>
  <c r="I11" i="18"/>
  <c r="I12" i="18"/>
  <c r="I13" i="18"/>
  <c r="I26" i="18"/>
  <c r="H16" i="18"/>
  <c r="H17" i="18"/>
  <c r="H18" i="18"/>
  <c r="H19" i="18"/>
  <c r="H20" i="18"/>
  <c r="H21" i="18"/>
  <c r="H22" i="18"/>
  <c r="H23" i="18"/>
  <c r="H24" i="18"/>
  <c r="H25" i="18"/>
  <c r="H26" i="18"/>
  <c r="G16" i="18"/>
  <c r="G17" i="18"/>
  <c r="G18" i="18"/>
  <c r="G19" i="18"/>
  <c r="G20" i="18"/>
  <c r="G21" i="18"/>
  <c r="G22" i="18"/>
  <c r="G23" i="18"/>
  <c r="G24" i="18"/>
  <c r="G25" i="18"/>
  <c r="F16" i="18"/>
  <c r="F17" i="18"/>
  <c r="F18" i="18"/>
  <c r="F19" i="18"/>
  <c r="F20" i="18"/>
  <c r="F21" i="18"/>
  <c r="F22" i="18"/>
  <c r="F23" i="18"/>
  <c r="F24" i="18"/>
  <c r="F25" i="18"/>
  <c r="E16" i="18"/>
  <c r="E17" i="18"/>
  <c r="E18" i="18"/>
  <c r="E19" i="18"/>
  <c r="E20" i="18"/>
  <c r="E21" i="18"/>
  <c r="E22" i="18"/>
  <c r="E23" i="18"/>
  <c r="E24" i="18"/>
  <c r="E25" i="18"/>
  <c r="D16" i="18"/>
  <c r="D17" i="18"/>
  <c r="D18" i="18"/>
  <c r="D19" i="18"/>
  <c r="D20" i="18"/>
  <c r="D21" i="18"/>
  <c r="D22" i="18"/>
  <c r="D23" i="18"/>
  <c r="D24" i="18"/>
  <c r="D25" i="18"/>
  <c r="D26" i="18"/>
  <c r="B37" i="1"/>
  <c r="H16" i="4"/>
  <c r="H17" i="4"/>
  <c r="H18" i="4"/>
  <c r="H19" i="4"/>
  <c r="H20" i="4"/>
  <c r="H21" i="4"/>
  <c r="H22" i="4"/>
  <c r="H23" i="4"/>
  <c r="H24" i="4"/>
  <c r="H25" i="4"/>
  <c r="H26" i="4"/>
  <c r="F36" i="1"/>
  <c r="G16" i="4"/>
  <c r="G17" i="4"/>
  <c r="G18" i="4"/>
  <c r="G19" i="4"/>
  <c r="G20" i="4"/>
  <c r="G21" i="4"/>
  <c r="G22" i="4"/>
  <c r="G23" i="4"/>
  <c r="G24" i="4"/>
  <c r="G25" i="4"/>
  <c r="F16" i="4"/>
  <c r="F17" i="4"/>
  <c r="F18" i="4"/>
  <c r="F19" i="4"/>
  <c r="F20" i="4"/>
  <c r="F21" i="4"/>
  <c r="F22" i="4"/>
  <c r="F23" i="4"/>
  <c r="F24" i="4"/>
  <c r="F25" i="4"/>
  <c r="F26" i="4"/>
  <c r="D36" i="1"/>
  <c r="E16" i="4"/>
  <c r="E17" i="4"/>
  <c r="E18" i="4"/>
  <c r="E19" i="4"/>
  <c r="E20" i="4"/>
  <c r="E21" i="4"/>
  <c r="E22" i="4"/>
  <c r="E23" i="4"/>
  <c r="E24" i="4"/>
  <c r="E25" i="4"/>
  <c r="I16" i="7"/>
  <c r="I17" i="7"/>
  <c r="I18" i="7"/>
  <c r="I19" i="7"/>
  <c r="I20" i="7"/>
  <c r="I21" i="7"/>
  <c r="I22" i="7"/>
  <c r="I23" i="7"/>
  <c r="I24" i="7"/>
  <c r="I25" i="7"/>
  <c r="I26" i="7"/>
  <c r="F35" i="1"/>
  <c r="H16" i="7"/>
  <c r="H17" i="7"/>
  <c r="H18" i="7"/>
  <c r="H19" i="7"/>
  <c r="H20" i="7"/>
  <c r="H21" i="7"/>
  <c r="H22" i="7"/>
  <c r="H23" i="7"/>
  <c r="H24" i="7"/>
  <c r="H25" i="7"/>
  <c r="H26" i="7"/>
  <c r="E35" i="1"/>
  <c r="G16" i="7"/>
  <c r="G17" i="7"/>
  <c r="G18" i="7"/>
  <c r="G19" i="7"/>
  <c r="G20" i="7"/>
  <c r="G21" i="7"/>
  <c r="G22" i="7"/>
  <c r="G23" i="7"/>
  <c r="G24" i="7"/>
  <c r="G25" i="7"/>
  <c r="F16" i="7"/>
  <c r="F17" i="7"/>
  <c r="F18" i="7"/>
  <c r="F19" i="7"/>
  <c r="F20" i="7"/>
  <c r="F21" i="7"/>
  <c r="F22" i="7"/>
  <c r="F23" i="7"/>
  <c r="F24" i="7"/>
  <c r="F25" i="7"/>
  <c r="E16" i="7"/>
  <c r="E17" i="7"/>
  <c r="E18" i="7"/>
  <c r="E19" i="7"/>
  <c r="E20" i="7"/>
  <c r="E21" i="7"/>
  <c r="E22" i="7"/>
  <c r="E23" i="7"/>
  <c r="E24" i="7"/>
  <c r="E25" i="7"/>
  <c r="E26" i="7"/>
  <c r="B35" i="1"/>
  <c r="J3" i="17"/>
  <c r="J4" i="17"/>
  <c r="J5" i="17"/>
  <c r="J6" i="17"/>
  <c r="J7" i="17"/>
  <c r="J8" i="17"/>
  <c r="J9" i="17"/>
  <c r="J10" i="17"/>
  <c r="J11" i="17"/>
  <c r="J12" i="17"/>
  <c r="J13" i="17"/>
  <c r="H25" i="8"/>
  <c r="G25" i="8"/>
  <c r="F25" i="8"/>
  <c r="E25" i="8"/>
  <c r="D25" i="8"/>
  <c r="H24" i="8"/>
  <c r="G24" i="8"/>
  <c r="F24" i="8"/>
  <c r="E24" i="8"/>
  <c r="D24" i="8"/>
  <c r="H23" i="8"/>
  <c r="G23" i="8"/>
  <c r="F23" i="8"/>
  <c r="E23" i="8"/>
  <c r="D23" i="8"/>
  <c r="H22" i="8"/>
  <c r="G22" i="8"/>
  <c r="F22" i="8"/>
  <c r="E22" i="8"/>
  <c r="D22" i="8"/>
  <c r="H21" i="8"/>
  <c r="G21" i="8"/>
  <c r="F21" i="8"/>
  <c r="E21" i="8"/>
  <c r="D21" i="8"/>
  <c r="H20" i="8"/>
  <c r="G20" i="8"/>
  <c r="F20" i="8"/>
  <c r="E20" i="8"/>
  <c r="D20" i="8"/>
  <c r="H19" i="8"/>
  <c r="G19" i="8"/>
  <c r="F19" i="8"/>
  <c r="E19" i="8"/>
  <c r="D19" i="8"/>
  <c r="H18" i="8"/>
  <c r="G18" i="8"/>
  <c r="G16" i="8"/>
  <c r="G17" i="8"/>
  <c r="G26" i="8"/>
  <c r="F18" i="8"/>
  <c r="E18" i="8"/>
  <c r="D18" i="8"/>
  <c r="H17" i="8"/>
  <c r="H16" i="8"/>
  <c r="H26" i="8"/>
  <c r="F17" i="8"/>
  <c r="E17" i="8"/>
  <c r="D17" i="8"/>
  <c r="F16" i="8"/>
  <c r="E16" i="8"/>
  <c r="D16" i="8"/>
  <c r="I3" i="21"/>
  <c r="I4" i="21"/>
  <c r="I5" i="21"/>
  <c r="I6" i="21"/>
  <c r="I7" i="21"/>
  <c r="I8" i="21"/>
  <c r="I9" i="21"/>
  <c r="I10" i="21"/>
  <c r="I11" i="21"/>
  <c r="I12" i="21"/>
  <c r="I13" i="21"/>
  <c r="H16" i="21"/>
  <c r="H17" i="21"/>
  <c r="H18" i="21"/>
  <c r="H19" i="21"/>
  <c r="H20" i="21"/>
  <c r="H21" i="21"/>
  <c r="H22" i="21"/>
  <c r="H23" i="21"/>
  <c r="H24" i="21"/>
  <c r="H25" i="21"/>
  <c r="G16" i="21"/>
  <c r="G17" i="21"/>
  <c r="G18" i="21"/>
  <c r="G19" i="21"/>
  <c r="G20" i="21"/>
  <c r="G21" i="21"/>
  <c r="G22" i="21"/>
  <c r="G23" i="21"/>
  <c r="G24" i="21"/>
  <c r="G25" i="21"/>
  <c r="F16" i="21"/>
  <c r="F17" i="21"/>
  <c r="F18" i="21"/>
  <c r="F19" i="21"/>
  <c r="F20" i="21"/>
  <c r="F21" i="21"/>
  <c r="F26" i="21" s="1"/>
  <c r="F22" i="21"/>
  <c r="F23" i="21"/>
  <c r="F24" i="21"/>
  <c r="F25" i="21"/>
  <c r="E16" i="21"/>
  <c r="E17" i="21"/>
  <c r="E18" i="21"/>
  <c r="E19" i="21"/>
  <c r="E20" i="21"/>
  <c r="E21" i="21"/>
  <c r="E22" i="21"/>
  <c r="E23" i="21"/>
  <c r="E24" i="21"/>
  <c r="E25" i="21"/>
  <c r="D16" i="21"/>
  <c r="D17" i="21"/>
  <c r="D18" i="21"/>
  <c r="D19" i="21"/>
  <c r="D20" i="21"/>
  <c r="D21" i="21"/>
  <c r="D22" i="21"/>
  <c r="D23" i="21"/>
  <c r="D24" i="21"/>
  <c r="D25" i="21"/>
  <c r="J3" i="20"/>
  <c r="J4" i="20"/>
  <c r="J5" i="20"/>
  <c r="J6" i="20"/>
  <c r="J7" i="20"/>
  <c r="J8" i="20"/>
  <c r="J9" i="20"/>
  <c r="J10" i="20"/>
  <c r="J11" i="20"/>
  <c r="J12" i="20"/>
  <c r="J13" i="20"/>
  <c r="J26" i="20"/>
  <c r="I15" i="20"/>
  <c r="I16" i="20"/>
  <c r="I17" i="20"/>
  <c r="I18" i="20"/>
  <c r="I19" i="20"/>
  <c r="I20" i="20"/>
  <c r="I21" i="20"/>
  <c r="I22" i="20"/>
  <c r="I23" i="20"/>
  <c r="I24" i="20"/>
  <c r="I25" i="20"/>
  <c r="H15" i="20"/>
  <c r="H16" i="20"/>
  <c r="H17" i="20"/>
  <c r="H18" i="20"/>
  <c r="H19" i="20"/>
  <c r="H20" i="20"/>
  <c r="H21" i="20"/>
  <c r="H22" i="20"/>
  <c r="H23" i="20"/>
  <c r="H24" i="20"/>
  <c r="H25" i="20"/>
  <c r="H26" i="20"/>
  <c r="E31" i="1"/>
  <c r="G15" i="20"/>
  <c r="G16" i="20"/>
  <c r="G17" i="20"/>
  <c r="G18" i="20"/>
  <c r="G19" i="20"/>
  <c r="G20" i="20"/>
  <c r="G21" i="20"/>
  <c r="G22" i="20"/>
  <c r="G23" i="20"/>
  <c r="G24" i="20"/>
  <c r="G25" i="20"/>
  <c r="F15" i="20"/>
  <c r="F16" i="20"/>
  <c r="F17" i="20"/>
  <c r="F18" i="20"/>
  <c r="F19" i="20"/>
  <c r="F20" i="20"/>
  <c r="F21" i="20"/>
  <c r="F22" i="20"/>
  <c r="F23" i="20"/>
  <c r="F24" i="20"/>
  <c r="F25" i="20"/>
  <c r="F26" i="20"/>
  <c r="C31" i="1"/>
  <c r="E15" i="20"/>
  <c r="E16" i="20"/>
  <c r="E17" i="20"/>
  <c r="E18" i="20"/>
  <c r="E19" i="20"/>
  <c r="E20" i="20"/>
  <c r="E21" i="20"/>
  <c r="E22" i="20"/>
  <c r="E23" i="20"/>
  <c r="E24" i="20"/>
  <c r="E25" i="20"/>
  <c r="I3" i="9"/>
  <c r="I4" i="9"/>
  <c r="I5" i="9"/>
  <c r="I6" i="9"/>
  <c r="I7" i="9"/>
  <c r="I8" i="9"/>
  <c r="I9" i="9"/>
  <c r="I10" i="9"/>
  <c r="I11" i="9"/>
  <c r="I12" i="9"/>
  <c r="I13" i="9"/>
  <c r="I26" i="9"/>
  <c r="H16" i="9"/>
  <c r="H17" i="9"/>
  <c r="H18" i="9"/>
  <c r="H19" i="9"/>
  <c r="H20" i="9"/>
  <c r="H21" i="9"/>
  <c r="H22" i="9"/>
  <c r="H23" i="9"/>
  <c r="H24" i="9"/>
  <c r="H25" i="9"/>
  <c r="H26" i="9"/>
  <c r="G16" i="9"/>
  <c r="G17" i="9"/>
  <c r="G18" i="9"/>
  <c r="G19" i="9"/>
  <c r="G20" i="9"/>
  <c r="G21" i="9"/>
  <c r="G22" i="9"/>
  <c r="G23" i="9"/>
  <c r="G24" i="9"/>
  <c r="G25" i="9"/>
  <c r="G26" i="9"/>
  <c r="F16" i="9"/>
  <c r="F17" i="9"/>
  <c r="F18" i="9"/>
  <c r="F19" i="9"/>
  <c r="F20" i="9"/>
  <c r="F21" i="9"/>
  <c r="F22" i="9"/>
  <c r="F23" i="9"/>
  <c r="F24" i="9"/>
  <c r="F25" i="9"/>
  <c r="E16" i="9"/>
  <c r="E17" i="9"/>
  <c r="E18" i="9"/>
  <c r="E19" i="9"/>
  <c r="E20" i="9"/>
  <c r="E21" i="9"/>
  <c r="E22" i="9"/>
  <c r="E23" i="9"/>
  <c r="E24" i="9"/>
  <c r="E25" i="9"/>
  <c r="E26" i="9"/>
  <c r="D16" i="9"/>
  <c r="D17" i="9"/>
  <c r="D18" i="9"/>
  <c r="D19" i="9"/>
  <c r="D20" i="9"/>
  <c r="D21" i="9"/>
  <c r="D22" i="9"/>
  <c r="D23" i="9"/>
  <c r="D24" i="9"/>
  <c r="D25" i="9"/>
  <c r="I36" i="2"/>
  <c r="I69" i="2"/>
  <c r="I61" i="2"/>
  <c r="I53" i="2"/>
  <c r="I45" i="2"/>
  <c r="H36" i="2"/>
  <c r="H72" i="2" s="1"/>
  <c r="H61" i="2"/>
  <c r="H53" i="2"/>
  <c r="H45" i="2"/>
  <c r="H69" i="2"/>
  <c r="G36" i="2"/>
  <c r="G61" i="2"/>
  <c r="G53" i="2"/>
  <c r="G45" i="2"/>
  <c r="G69" i="2"/>
  <c r="F36" i="2"/>
  <c r="F61" i="2"/>
  <c r="F53" i="2"/>
  <c r="F45" i="2"/>
  <c r="F69" i="2"/>
  <c r="E36" i="2"/>
  <c r="E61" i="2"/>
  <c r="E53" i="2"/>
  <c r="E69" i="2"/>
  <c r="J13" i="19"/>
  <c r="J12" i="19"/>
  <c r="J11" i="19"/>
  <c r="J10" i="19"/>
  <c r="J9" i="19"/>
  <c r="J8" i="19"/>
  <c r="J7" i="19"/>
  <c r="J6" i="19"/>
  <c r="J5" i="19"/>
  <c r="J4" i="19"/>
  <c r="J3" i="19"/>
  <c r="R35" i="3"/>
  <c r="P35" i="3"/>
  <c r="N35" i="3"/>
  <c r="O34" i="3"/>
  <c r="P34" i="3"/>
  <c r="N34" i="3"/>
  <c r="R33" i="3"/>
  <c r="P33" i="3"/>
  <c r="O33" i="3"/>
  <c r="P32" i="3"/>
  <c r="R31" i="3"/>
  <c r="P31" i="3"/>
  <c r="N31" i="3"/>
  <c r="O30" i="3"/>
  <c r="P30" i="3"/>
  <c r="N30" i="3"/>
  <c r="R29" i="3"/>
  <c r="P27" i="3"/>
  <c r="R26" i="3"/>
  <c r="P26" i="3"/>
  <c r="P25" i="3"/>
  <c r="O25" i="3"/>
  <c r="P24" i="3"/>
  <c r="P23" i="3"/>
  <c r="O22" i="3"/>
  <c r="R22" i="3"/>
  <c r="P22" i="3"/>
  <c r="R21" i="3"/>
  <c r="P21" i="3"/>
  <c r="O20" i="3"/>
  <c r="N20" i="3"/>
  <c r="O19" i="3"/>
  <c r="R18" i="3"/>
  <c r="N18" i="3"/>
  <c r="N17" i="3"/>
  <c r="R15" i="3"/>
  <c r="N15" i="3"/>
  <c r="R14" i="3"/>
  <c r="N14" i="3"/>
  <c r="R13" i="3"/>
  <c r="N13" i="3"/>
  <c r="R12" i="3"/>
  <c r="R11" i="3"/>
  <c r="R10" i="3"/>
  <c r="P10" i="3"/>
  <c r="O10" i="3"/>
  <c r="R9" i="3"/>
  <c r="R8" i="3"/>
  <c r="N8" i="3"/>
  <c r="P8" i="3"/>
  <c r="O8" i="3"/>
  <c r="P7" i="3"/>
  <c r="R7" i="3"/>
  <c r="O7" i="3"/>
  <c r="R6" i="3"/>
  <c r="N6" i="3"/>
  <c r="P6" i="3"/>
  <c r="H4" i="11"/>
  <c r="G4" i="11"/>
  <c r="F4" i="11"/>
  <c r="E4" i="11"/>
  <c r="D4" i="11"/>
  <c r="F3" i="3"/>
  <c r="E3" i="3"/>
  <c r="D3" i="3"/>
  <c r="C3" i="3"/>
  <c r="B3" i="3"/>
  <c r="O46" i="3"/>
  <c r="N46" i="3"/>
  <c r="Q44" i="3"/>
  <c r="O44" i="3"/>
  <c r="N44" i="3"/>
  <c r="R43" i="3"/>
  <c r="O43" i="3"/>
  <c r="Q42" i="3"/>
  <c r="O42" i="3"/>
  <c r="R41" i="3"/>
  <c r="O41" i="3"/>
  <c r="Q40" i="3"/>
  <c r="N40" i="3"/>
  <c r="S36" i="3"/>
  <c r="M36" i="3"/>
  <c r="G36" i="3"/>
  <c r="F53" i="1"/>
  <c r="R66" i="3"/>
  <c r="Q66" i="3"/>
  <c r="P66" i="3"/>
  <c r="O66" i="3"/>
  <c r="N66" i="3"/>
  <c r="R65" i="3"/>
  <c r="Q65" i="3"/>
  <c r="P65" i="3"/>
  <c r="O65" i="3"/>
  <c r="N65" i="3"/>
  <c r="R64" i="3"/>
  <c r="Q64" i="3"/>
  <c r="P64" i="3"/>
  <c r="O64" i="3"/>
  <c r="N64" i="3"/>
  <c r="R63" i="3"/>
  <c r="Q63" i="3"/>
  <c r="Q67" i="3" s="1"/>
  <c r="Q61" i="3"/>
  <c r="Q62" i="3"/>
  <c r="P63" i="3"/>
  <c r="O63" i="3"/>
  <c r="N63" i="3"/>
  <c r="N67" i="3" s="1"/>
  <c r="R62" i="3"/>
  <c r="R67" i="3" s="1"/>
  <c r="P62" i="3"/>
  <c r="O62" i="3"/>
  <c r="O61" i="3"/>
  <c r="O67" i="3"/>
  <c r="N62" i="3"/>
  <c r="R61" i="3"/>
  <c r="P61" i="3"/>
  <c r="P67" i="3"/>
  <c r="N61" i="3"/>
  <c r="P56" i="3"/>
  <c r="O56" i="3"/>
  <c r="N56" i="3"/>
  <c r="R55" i="3"/>
  <c r="O55" i="3"/>
  <c r="N55" i="3"/>
  <c r="R54" i="3"/>
  <c r="Q54" i="3"/>
  <c r="N54" i="3"/>
  <c r="R53" i="3"/>
  <c r="R51" i="3"/>
  <c r="R52" i="3"/>
  <c r="Q53" i="3"/>
  <c r="P53" i="3"/>
  <c r="O53" i="3"/>
  <c r="N53" i="3"/>
  <c r="Q52" i="3"/>
  <c r="N52" i="3"/>
  <c r="Q51" i="3"/>
  <c r="P51" i="3"/>
  <c r="Q76" i="3"/>
  <c r="P76" i="3"/>
  <c r="P77" i="3" s="1"/>
  <c r="O76" i="3"/>
  <c r="N76" i="3"/>
  <c r="R75" i="3"/>
  <c r="Q75" i="3"/>
  <c r="P75" i="3"/>
  <c r="P71" i="3"/>
  <c r="P72" i="3"/>
  <c r="P73" i="3"/>
  <c r="P74" i="3"/>
  <c r="O75" i="3"/>
  <c r="N75" i="3"/>
  <c r="R74" i="3"/>
  <c r="Q71" i="3"/>
  <c r="Q72" i="3"/>
  <c r="N74" i="3"/>
  <c r="R73" i="3"/>
  <c r="N73" i="3"/>
  <c r="N72" i="3"/>
  <c r="N71" i="3"/>
  <c r="R71" i="3"/>
  <c r="O6" i="3"/>
  <c r="H37" i="11"/>
  <c r="G37" i="11"/>
  <c r="F37" i="11"/>
  <c r="E37" i="11"/>
  <c r="D37" i="11"/>
  <c r="I37" i="11"/>
  <c r="H36" i="11"/>
  <c r="G36" i="11"/>
  <c r="F36" i="11"/>
  <c r="E36" i="11"/>
  <c r="D36" i="11"/>
  <c r="I5" i="11"/>
  <c r="I6"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32" i="11"/>
  <c r="I34" i="11"/>
  <c r="D34" i="11"/>
  <c r="E34" i="11"/>
  <c r="F34" i="11"/>
  <c r="G34" i="11"/>
  <c r="H34" i="11"/>
  <c r="R5" i="3"/>
  <c r="R40" i="3"/>
  <c r="O51" i="3"/>
  <c r="O40" i="3"/>
  <c r="O47" i="3" s="1"/>
  <c r="Q29" i="11"/>
  <c r="Q30" i="11"/>
  <c r="Q12" i="11"/>
  <c r="Q22" i="11"/>
  <c r="Q11" i="11"/>
  <c r="Q21" i="11"/>
  <c r="Q8" i="11"/>
  <c r="Q7" i="11"/>
  <c r="T45" i="3"/>
  <c r="Z45" i="3"/>
  <c r="N45" i="25" s="1"/>
  <c r="T42" i="3"/>
  <c r="Z42" i="3"/>
  <c r="N42" i="25" s="1"/>
  <c r="T28" i="3"/>
  <c r="N28" i="25" s="1"/>
  <c r="T44" i="3"/>
  <c r="Z44" i="3" s="1"/>
  <c r="N44" i="25" s="1"/>
  <c r="H44" i="25" s="1"/>
  <c r="T40" i="3"/>
  <c r="Z40" i="3" s="1"/>
  <c r="T41" i="3"/>
  <c r="Z41" i="3" s="1"/>
  <c r="N41" i="25" s="1"/>
  <c r="T6" i="3"/>
  <c r="Z6" i="3" s="1"/>
  <c r="T46" i="3"/>
  <c r="Z46" i="3"/>
  <c r="N46" i="25" s="1"/>
  <c r="H46" i="25" s="1"/>
  <c r="T43" i="3"/>
  <c r="Z43" i="3" s="1"/>
  <c r="N43" i="25" s="1"/>
  <c r="H43" i="25" s="1"/>
  <c r="P5" i="3"/>
  <c r="T5" i="3"/>
  <c r="Z5" i="3" s="1"/>
  <c r="U5" i="3"/>
  <c r="O5" i="25" s="1"/>
  <c r="U41" i="3"/>
  <c r="AA41" i="3" s="1"/>
  <c r="O41" i="25" s="1"/>
  <c r="I41" i="25" s="1"/>
  <c r="U44" i="3"/>
  <c r="AA44" i="3" s="1"/>
  <c r="O44" i="25" s="1"/>
  <c r="I44" i="25" s="1"/>
  <c r="U28" i="3"/>
  <c r="O28" i="25" s="1"/>
  <c r="I28" i="25" s="1"/>
  <c r="U40" i="3"/>
  <c r="AA40" i="3" s="1"/>
  <c r="U45" i="3"/>
  <c r="AA45" i="3"/>
  <c r="O45" i="25" s="1"/>
  <c r="I45" i="25" s="1"/>
  <c r="U6" i="3"/>
  <c r="AA6" i="3" s="1"/>
  <c r="O6" i="25"/>
  <c r="I6" i="25"/>
  <c r="U46" i="3"/>
  <c r="AA46" i="3"/>
  <c r="O46" i="25" s="1"/>
  <c r="I46" i="25" s="1"/>
  <c r="U42" i="3"/>
  <c r="AA42" i="3"/>
  <c r="O42" i="25"/>
  <c r="I42" i="25"/>
  <c r="U43" i="3"/>
  <c r="AA43" i="3" s="1"/>
  <c r="O43" i="25" s="1"/>
  <c r="I43" i="25" s="1"/>
  <c r="AA21" i="3"/>
  <c r="V40" i="3"/>
  <c r="AB40" i="3" s="1"/>
  <c r="P40" i="25" s="1"/>
  <c r="J40" i="25" s="1"/>
  <c r="V44" i="3"/>
  <c r="AB44" i="3" s="1"/>
  <c r="P44" i="25" s="1"/>
  <c r="V42" i="3"/>
  <c r="AB42" i="3"/>
  <c r="P42" i="25"/>
  <c r="J42" i="25" s="1"/>
  <c r="V45" i="3"/>
  <c r="AB45" i="3"/>
  <c r="P45" i="25" s="1"/>
  <c r="J45" i="25" s="1"/>
  <c r="V28" i="3"/>
  <c r="P28" i="25" s="1"/>
  <c r="J28" i="25" s="1"/>
  <c r="V6" i="3"/>
  <c r="P6" i="25"/>
  <c r="J6" i="25" s="1"/>
  <c r="V43" i="3"/>
  <c r="AB43" i="3" s="1"/>
  <c r="P43" i="25" s="1"/>
  <c r="V46" i="3"/>
  <c r="AB46" i="3" s="1"/>
  <c r="P46" i="25" s="1"/>
  <c r="J46" i="25" s="1"/>
  <c r="V41" i="3"/>
  <c r="AB41" i="3" s="1"/>
  <c r="V5" i="3"/>
  <c r="AB5" i="3" s="1"/>
  <c r="AA12" i="3"/>
  <c r="AA11" i="3"/>
  <c r="W46" i="3"/>
  <c r="AC46" i="3" s="1"/>
  <c r="Q46" i="25" s="1"/>
  <c r="W42" i="3"/>
  <c r="AC42" i="3"/>
  <c r="Q42" i="25" s="1"/>
  <c r="K42" i="25" s="1"/>
  <c r="W43" i="3"/>
  <c r="AC43" i="3" s="1"/>
  <c r="Q43" i="25" s="1"/>
  <c r="K43" i="25" s="1"/>
  <c r="W28" i="3"/>
  <c r="AC28" i="3" s="1"/>
  <c r="W6" i="3"/>
  <c r="AC6" i="3"/>
  <c r="W41" i="3"/>
  <c r="AC41" i="3"/>
  <c r="Q41" i="25" s="1"/>
  <c r="K41" i="25" s="1"/>
  <c r="W44" i="3"/>
  <c r="AC44" i="3"/>
  <c r="Q44" i="25" s="1"/>
  <c r="K44" i="25" s="1"/>
  <c r="W45" i="3"/>
  <c r="AC45" i="3" s="1"/>
  <c r="Q45" i="25" s="1"/>
  <c r="W40" i="3"/>
  <c r="AC40" i="3" s="1"/>
  <c r="W5" i="3"/>
  <c r="AC5" i="3"/>
  <c r="AB33" i="3"/>
  <c r="X42" i="3"/>
  <c r="AD42" i="3"/>
  <c r="R42" i="25" s="1"/>
  <c r="L42" i="25" s="1"/>
  <c r="X46" i="3"/>
  <c r="AD46" i="3" s="1"/>
  <c r="R46" i="25" s="1"/>
  <c r="X43" i="3"/>
  <c r="AD43" i="3" s="1"/>
  <c r="R43" i="25" s="1"/>
  <c r="L43" i="25" s="1"/>
  <c r="X28" i="3"/>
  <c r="AD28" i="3" s="1"/>
  <c r="X44" i="3"/>
  <c r="AD44" i="3" s="1"/>
  <c r="R44" i="25" s="1"/>
  <c r="L44" i="25" s="1"/>
  <c r="X40" i="3"/>
  <c r="AD40" i="3" s="1"/>
  <c r="X45" i="3"/>
  <c r="AD45" i="3"/>
  <c r="R45" i="25"/>
  <c r="X41" i="3"/>
  <c r="AD41" i="3"/>
  <c r="R41" i="25"/>
  <c r="L41" i="25" s="1"/>
  <c r="X6" i="3"/>
  <c r="AD6" i="3" s="1"/>
  <c r="R6" i="25"/>
  <c r="L6" i="25"/>
  <c r="X5" i="3"/>
  <c r="R5" i="25" s="1"/>
  <c r="H26" i="17"/>
  <c r="E34" i="1"/>
  <c r="J26" i="17"/>
  <c r="AB32" i="3"/>
  <c r="N27" i="25"/>
  <c r="Z27" i="3"/>
  <c r="I26" i="10"/>
  <c r="F3" i="19"/>
  <c r="J72" i="25"/>
  <c r="R72" i="3"/>
  <c r="K74" i="25"/>
  <c r="H3" i="19"/>
  <c r="D77" i="25"/>
  <c r="O71" i="3"/>
  <c r="G3" i="19"/>
  <c r="D26" i="8"/>
  <c r="E33" i="1"/>
  <c r="C33" i="1"/>
  <c r="E26" i="8"/>
  <c r="F33" i="1"/>
  <c r="D33" i="1"/>
  <c r="F26" i="8"/>
  <c r="F26" i="7"/>
  <c r="C35" i="1"/>
  <c r="G26" i="7"/>
  <c r="D35" i="1"/>
  <c r="N17" i="11"/>
  <c r="O17" i="11"/>
  <c r="O18" i="11"/>
  <c r="M15" i="11"/>
  <c r="N15" i="11"/>
  <c r="N16" i="11"/>
  <c r="M13" i="11"/>
  <c r="M14" i="11"/>
  <c r="L14" i="11"/>
  <c r="D40" i="11"/>
  <c r="B44" i="1"/>
  <c r="I36" i="11"/>
  <c r="I71" i="25"/>
  <c r="E3" i="19"/>
  <c r="G26" i="18"/>
  <c r="E37" i="1"/>
  <c r="F37" i="1"/>
  <c r="F26" i="18"/>
  <c r="D37" i="1"/>
  <c r="E26" i="4"/>
  <c r="C36" i="1"/>
  <c r="G26" i="4"/>
  <c r="E36" i="1"/>
  <c r="J26" i="7"/>
  <c r="L44" i="24"/>
  <c r="I26" i="8"/>
  <c r="L41" i="24"/>
  <c r="E26" i="20"/>
  <c r="B31" i="1"/>
  <c r="I26" i="20"/>
  <c r="F31" i="1"/>
  <c r="G26" i="20"/>
  <c r="D31" i="1"/>
  <c r="G15" i="5"/>
  <c r="E28" i="1" s="1"/>
  <c r="D26" i="9"/>
  <c r="F26" i="9"/>
  <c r="G35" i="1"/>
  <c r="M16" i="11"/>
  <c r="O15" i="11"/>
  <c r="O16" i="11"/>
  <c r="N13" i="11"/>
  <c r="N14" i="11"/>
  <c r="Z29" i="3"/>
  <c r="AA27" i="3"/>
  <c r="Z34" i="3"/>
  <c r="AB29" i="3"/>
  <c r="C7" i="3"/>
  <c r="I7" i="3"/>
  <c r="C42" i="3"/>
  <c r="I42" i="3" s="1"/>
  <c r="C51" i="3"/>
  <c r="I51" i="3" s="1"/>
  <c r="G74" i="2"/>
  <c r="C75" i="3"/>
  <c r="I75" i="3"/>
  <c r="C41" i="3"/>
  <c r="I41" i="3"/>
  <c r="B65" i="3"/>
  <c r="H65" i="3" s="1"/>
  <c r="B61" i="3"/>
  <c r="H61" i="3" s="1"/>
  <c r="B53" i="3"/>
  <c r="H53" i="3"/>
  <c r="B45" i="3"/>
  <c r="H45" i="3" s="1"/>
  <c r="B41" i="3"/>
  <c r="H41" i="3"/>
  <c r="B24" i="3"/>
  <c r="H24" i="3" s="1"/>
  <c r="B16" i="3"/>
  <c r="H16" i="3" s="1"/>
  <c r="B12" i="3"/>
  <c r="H12" i="3"/>
  <c r="G31" i="1"/>
  <c r="B64" i="3"/>
  <c r="H64" i="3" s="1"/>
  <c r="B44" i="3"/>
  <c r="H44" i="3"/>
  <c r="B35" i="3"/>
  <c r="H35" i="3" s="1"/>
  <c r="B27" i="3"/>
  <c r="H27" i="3"/>
  <c r="C23" i="3"/>
  <c r="I23" i="3" s="1"/>
  <c r="AB25" i="3"/>
  <c r="B76" i="3"/>
  <c r="H76" i="3"/>
  <c r="B55" i="3"/>
  <c r="H55" i="3" s="1"/>
  <c r="B51" i="3"/>
  <c r="H51" i="3"/>
  <c r="B43" i="3"/>
  <c r="H43" i="3"/>
  <c r="B34" i="3"/>
  <c r="H34" i="3" s="1"/>
  <c r="C26" i="3"/>
  <c r="I26" i="3" s="1"/>
  <c r="B18" i="3"/>
  <c r="H18" i="3" s="1"/>
  <c r="AA32" i="3"/>
  <c r="AC30" i="3"/>
  <c r="P15" i="11"/>
  <c r="P16" i="11"/>
  <c r="O13" i="11"/>
  <c r="O14" i="11"/>
  <c r="P17" i="11"/>
  <c r="N18" i="11"/>
  <c r="G33" i="1"/>
  <c r="Q16" i="11"/>
  <c r="I26" i="17"/>
  <c r="F34" i="1"/>
  <c r="J3" i="25"/>
  <c r="AB3" i="3"/>
  <c r="P3" i="25"/>
  <c r="M25" i="11"/>
  <c r="M26" i="11"/>
  <c r="D39" i="11"/>
  <c r="P19" i="11"/>
  <c r="N20" i="11"/>
  <c r="D33" i="3"/>
  <c r="J33" i="3" s="1"/>
  <c r="D17" i="3"/>
  <c r="J17" i="3"/>
  <c r="K3" i="25"/>
  <c r="L75" i="25"/>
  <c r="E26" i="18"/>
  <c r="C37" i="1"/>
  <c r="G37" i="1"/>
  <c r="I3" i="25"/>
  <c r="AA3" i="3"/>
  <c r="O3" i="25"/>
  <c r="Q41" i="3"/>
  <c r="D26" i="4"/>
  <c r="B36" i="1"/>
  <c r="G36" i="1"/>
  <c r="I26" i="4"/>
  <c r="L45" i="24"/>
  <c r="N23" i="11"/>
  <c r="M24" i="11"/>
  <c r="N9" i="11"/>
  <c r="O9" i="11"/>
  <c r="O10" i="11"/>
  <c r="M10" i="11"/>
  <c r="Z3" i="3"/>
  <c r="N3" i="25"/>
  <c r="H3" i="25"/>
  <c r="G26" i="10"/>
  <c r="E38" i="1"/>
  <c r="G38" i="1"/>
  <c r="O5" i="3"/>
  <c r="P27" i="11"/>
  <c r="N28" i="11"/>
  <c r="N31" i="11"/>
  <c r="O31" i="11"/>
  <c r="O32" i="11"/>
  <c r="M32" i="11"/>
  <c r="M5" i="11"/>
  <c r="AD3" i="3"/>
  <c r="R3" i="25"/>
  <c r="L3" i="25"/>
  <c r="L73" i="25"/>
  <c r="D56" i="3"/>
  <c r="J56" i="3" s="1"/>
  <c r="D7" i="3"/>
  <c r="J7" i="3"/>
  <c r="D11" i="3"/>
  <c r="J11" i="3"/>
  <c r="D63" i="3"/>
  <c r="J63" i="3" s="1"/>
  <c r="C18" i="3"/>
  <c r="I18" i="3" s="1"/>
  <c r="AC14" i="3"/>
  <c r="D18" i="3"/>
  <c r="J18" i="3" s="1"/>
  <c r="AC11" i="3"/>
  <c r="D61" i="3"/>
  <c r="J61" i="3" s="1"/>
  <c r="AA33" i="3"/>
  <c r="AA31" i="3"/>
  <c r="AA23" i="3"/>
  <c r="AA13" i="3"/>
  <c r="C65" i="3"/>
  <c r="I65" i="3" s="1"/>
  <c r="B26" i="3"/>
  <c r="H26" i="3" s="1"/>
  <c r="Z26" i="3"/>
  <c r="AB26" i="3"/>
  <c r="C61" i="3"/>
  <c r="I61" i="3" s="1"/>
  <c r="D65" i="3"/>
  <c r="J65" i="3"/>
  <c r="C29" i="3"/>
  <c r="I29" i="3"/>
  <c r="B17" i="3"/>
  <c r="H17" i="3" s="1"/>
  <c r="AB24" i="3"/>
  <c r="D26" i="3"/>
  <c r="J26" i="3" s="1"/>
  <c r="AD34" i="3"/>
  <c r="C12" i="3"/>
  <c r="I12" i="3" s="1"/>
  <c r="AD27" i="3"/>
  <c r="C17" i="3"/>
  <c r="I17" i="3" s="1"/>
  <c r="C35" i="3"/>
  <c r="I35" i="3" s="1"/>
  <c r="D35" i="3"/>
  <c r="J35" i="3"/>
  <c r="C27" i="3"/>
  <c r="I27" i="3" s="1"/>
  <c r="AC17" i="3"/>
  <c r="D27" i="3"/>
  <c r="J27" i="3" s="1"/>
  <c r="D28" i="3"/>
  <c r="J28" i="3" s="1"/>
  <c r="C44" i="3"/>
  <c r="I44" i="3" s="1"/>
  <c r="C64" i="3"/>
  <c r="I64" i="3" s="1"/>
  <c r="C28" i="3"/>
  <c r="I28" i="3" s="1"/>
  <c r="D64" i="3"/>
  <c r="J64" i="3"/>
  <c r="D44" i="3"/>
  <c r="J44" i="3"/>
  <c r="D54" i="3"/>
  <c r="J54" i="3"/>
  <c r="C56" i="3"/>
  <c r="I56" i="3" s="1"/>
  <c r="D24" i="3"/>
  <c r="J24" i="3"/>
  <c r="AB7" i="3"/>
  <c r="C53" i="3"/>
  <c r="I53" i="3"/>
  <c r="D53" i="3"/>
  <c r="J53" i="3" s="1"/>
  <c r="D8" i="3"/>
  <c r="J8" i="3" s="1"/>
  <c r="C24" i="3"/>
  <c r="I24" i="3"/>
  <c r="D75" i="3"/>
  <c r="J75" i="3"/>
  <c r="B56" i="3"/>
  <c r="H56" i="3" s="1"/>
  <c r="B73" i="3"/>
  <c r="H73" i="3"/>
  <c r="AC8" i="3"/>
  <c r="D73" i="3"/>
  <c r="J73" i="3" s="1"/>
  <c r="AB12" i="3"/>
  <c r="AD16" i="3"/>
  <c r="AA34" i="3"/>
  <c r="C54" i="3"/>
  <c r="I54" i="3"/>
  <c r="C73" i="3"/>
  <c r="I73" i="3" s="1"/>
  <c r="C34" i="3"/>
  <c r="I34" i="3" s="1"/>
  <c r="AA25" i="3"/>
  <c r="B6" i="3"/>
  <c r="H6" i="3" s="1"/>
  <c r="Z14" i="3"/>
  <c r="AB6" i="3"/>
  <c r="B7" i="3"/>
  <c r="H7" i="3" s="1"/>
  <c r="AB13" i="3"/>
  <c r="AB23" i="3"/>
  <c r="Z24" i="3"/>
  <c r="C6" i="3"/>
  <c r="I6" i="3" s="1"/>
  <c r="B28" i="3"/>
  <c r="H28" i="3" s="1"/>
  <c r="Z28" i="3"/>
  <c r="D6" i="3"/>
  <c r="J6" i="3"/>
  <c r="AA15" i="3"/>
  <c r="D45" i="3"/>
  <c r="J45" i="3" s="1"/>
  <c r="D22" i="3"/>
  <c r="J22" i="3"/>
  <c r="AD9" i="3"/>
  <c r="AA17" i="3"/>
  <c r="C76" i="3"/>
  <c r="I76" i="3"/>
  <c r="Z20" i="3"/>
  <c r="D62" i="3"/>
  <c r="J62" i="3" s="1"/>
  <c r="C45" i="3"/>
  <c r="I45" i="3" s="1"/>
  <c r="Q5" i="25"/>
  <c r="K5" i="25"/>
  <c r="Q6" i="25"/>
  <c r="K6" i="25"/>
  <c r="C62" i="3"/>
  <c r="I62" i="3"/>
  <c r="AA26" i="3"/>
  <c r="AA22" i="3"/>
  <c r="AA8" i="3"/>
  <c r="D43" i="3"/>
  <c r="J43" i="3" s="1"/>
  <c r="B11" i="3"/>
  <c r="H11" i="3"/>
  <c r="Z16" i="3"/>
  <c r="C43" i="3"/>
  <c r="I43" i="3" s="1"/>
  <c r="AD35" i="3"/>
  <c r="C11" i="3"/>
  <c r="I11" i="3" s="1"/>
  <c r="AB28" i="3"/>
  <c r="D55" i="3"/>
  <c r="J55" i="3"/>
  <c r="V47" i="3"/>
  <c r="D34" i="3"/>
  <c r="J34" i="3" s="1"/>
  <c r="B74" i="3"/>
  <c r="H74" i="3"/>
  <c r="B23" i="3"/>
  <c r="H23" i="3"/>
  <c r="D23" i="3"/>
  <c r="J23" i="3" s="1"/>
  <c r="C55" i="3"/>
  <c r="D74" i="3"/>
  <c r="J74" i="3"/>
  <c r="C74" i="3"/>
  <c r="I74" i="3"/>
  <c r="C16" i="3"/>
  <c r="I16" i="3" s="1"/>
  <c r="AC7" i="3"/>
  <c r="D16" i="3"/>
  <c r="J16" i="3" s="1"/>
  <c r="B19" i="3"/>
  <c r="H19" i="3" s="1"/>
  <c r="B72" i="3"/>
  <c r="H72" i="3" s="1"/>
  <c r="B63" i="3"/>
  <c r="H63" i="3" s="1"/>
  <c r="B33" i="3"/>
  <c r="H33" i="3"/>
  <c r="N23" i="25"/>
  <c r="O24" i="25"/>
  <c r="C40" i="3"/>
  <c r="B40" i="3"/>
  <c r="D40" i="3"/>
  <c r="C33" i="3"/>
  <c r="I33" i="3" s="1"/>
  <c r="C63" i="3"/>
  <c r="D19" i="3"/>
  <c r="J19" i="3"/>
  <c r="C19" i="3"/>
  <c r="I19" i="3" s="1"/>
  <c r="H74" i="2"/>
  <c r="D51" i="3"/>
  <c r="J51" i="3"/>
  <c r="D10" i="3"/>
  <c r="J10" i="3" s="1"/>
  <c r="D42" i="3"/>
  <c r="J42" i="3"/>
  <c r="D12" i="3"/>
  <c r="J12" i="3"/>
  <c r="D76" i="3"/>
  <c r="J76" i="3"/>
  <c r="D41" i="3"/>
  <c r="J41" i="3"/>
  <c r="N10" i="11"/>
  <c r="P9" i="11"/>
  <c r="P10" i="11"/>
  <c r="P20" i="11"/>
  <c r="Q20" i="11"/>
  <c r="Q19" i="11"/>
  <c r="P28" i="11"/>
  <c r="Q27" i="11"/>
  <c r="N24" i="11"/>
  <c r="N32" i="11"/>
  <c r="P31" i="11"/>
  <c r="P32" i="11"/>
  <c r="Q32" i="11"/>
  <c r="P18" i="11"/>
  <c r="Q18" i="11"/>
  <c r="M6" i="11"/>
  <c r="E39" i="11"/>
  <c r="C43" i="1"/>
  <c r="N5" i="11"/>
  <c r="O5" i="11"/>
  <c r="Q28" i="11"/>
  <c r="Q10" i="11"/>
  <c r="O23" i="11"/>
  <c r="O24" i="11"/>
  <c r="P13" i="11"/>
  <c r="B43" i="1"/>
  <c r="N25" i="11"/>
  <c r="Q15" i="11"/>
  <c r="Q17" i="11"/>
  <c r="I55" i="3"/>
  <c r="I63" i="3"/>
  <c r="I40" i="3"/>
  <c r="H40" i="3"/>
  <c r="E35" i="3"/>
  <c r="K35" i="3"/>
  <c r="E51" i="3"/>
  <c r="K51" i="3" s="1"/>
  <c r="I74" i="2"/>
  <c r="E42" i="3"/>
  <c r="K42" i="3"/>
  <c r="E41" i="3"/>
  <c r="K41" i="3"/>
  <c r="E12" i="3"/>
  <c r="K12" i="3"/>
  <c r="E65" i="3"/>
  <c r="K65" i="3"/>
  <c r="J49" i="2"/>
  <c r="E28" i="3"/>
  <c r="K28" i="3" s="1"/>
  <c r="E18" i="3"/>
  <c r="K18" i="3" s="1"/>
  <c r="E76" i="3"/>
  <c r="K76" i="3"/>
  <c r="E44" i="3"/>
  <c r="K44" i="3" s="1"/>
  <c r="E56" i="3"/>
  <c r="K56" i="3" s="1"/>
  <c r="E34" i="3"/>
  <c r="K34" i="3"/>
  <c r="J56" i="2"/>
  <c r="E43" i="3"/>
  <c r="K43" i="3"/>
  <c r="E23" i="3"/>
  <c r="K23" i="3" s="1"/>
  <c r="E55" i="3"/>
  <c r="K55" i="3" s="1"/>
  <c r="E74" i="3"/>
  <c r="K74" i="3"/>
  <c r="E63" i="3"/>
  <c r="K63" i="3" s="1"/>
  <c r="E26" i="3"/>
  <c r="K26" i="3" s="1"/>
  <c r="E61" i="3"/>
  <c r="J52" i="2"/>
  <c r="E75" i="3"/>
  <c r="K75" i="3"/>
  <c r="E7" i="3"/>
  <c r="K7" i="3" s="1"/>
  <c r="E45" i="3"/>
  <c r="K45" i="3"/>
  <c r="E73" i="3"/>
  <c r="K73" i="3" s="1"/>
  <c r="E17" i="3"/>
  <c r="K17" i="3" s="1"/>
  <c r="E29" i="3"/>
  <c r="K29" i="3" s="1"/>
  <c r="E24" i="3"/>
  <c r="K24" i="3"/>
  <c r="E27" i="3"/>
  <c r="K27" i="3" s="1"/>
  <c r="E64" i="3"/>
  <c r="K64" i="3" s="1"/>
  <c r="E53" i="3"/>
  <c r="K53" i="3" s="1"/>
  <c r="E54" i="3"/>
  <c r="K54" i="3"/>
  <c r="J48" i="2"/>
  <c r="E6" i="3"/>
  <c r="K6" i="3" s="1"/>
  <c r="E33" i="3"/>
  <c r="K33" i="3" s="1"/>
  <c r="E19" i="3"/>
  <c r="K19" i="3"/>
  <c r="E40" i="3"/>
  <c r="E62" i="3"/>
  <c r="K62" i="3"/>
  <c r="E11" i="3"/>
  <c r="K11" i="3"/>
  <c r="E16" i="3"/>
  <c r="K16" i="3" s="1"/>
  <c r="O6" i="11"/>
  <c r="N26" i="11"/>
  <c r="B45" i="1"/>
  <c r="O25" i="11"/>
  <c r="O26" i="11"/>
  <c r="P23" i="11"/>
  <c r="P24" i="11"/>
  <c r="Q24" i="11"/>
  <c r="Q31" i="11"/>
  <c r="Q9" i="11"/>
  <c r="N6" i="11"/>
  <c r="F40" i="11"/>
  <c r="D44" i="1"/>
  <c r="F39" i="11"/>
  <c r="D43" i="1"/>
  <c r="P5" i="11"/>
  <c r="P14" i="11"/>
  <c r="Q14" i="11"/>
  <c r="Q13" i="11"/>
  <c r="Q5" i="11"/>
  <c r="E40" i="11"/>
  <c r="J40" i="2"/>
  <c r="F41" i="3"/>
  <c r="L41" i="3"/>
  <c r="F42" i="3"/>
  <c r="L42" i="3"/>
  <c r="F75" i="3"/>
  <c r="L75" i="3"/>
  <c r="F6" i="3"/>
  <c r="L6" i="3"/>
  <c r="F71" i="3"/>
  <c r="F18" i="3"/>
  <c r="L18" i="3"/>
  <c r="F51" i="3"/>
  <c r="L51" i="3" s="1"/>
  <c r="F76" i="3"/>
  <c r="L76" i="3"/>
  <c r="F7" i="3"/>
  <c r="L7" i="3" s="1"/>
  <c r="F40" i="3"/>
  <c r="F61" i="3"/>
  <c r="F65" i="3"/>
  <c r="L65" i="3" s="1"/>
  <c r="F29" i="3"/>
  <c r="L29" i="3" s="1"/>
  <c r="F45" i="3"/>
  <c r="L45" i="3"/>
  <c r="F11" i="3"/>
  <c r="L11" i="3" s="1"/>
  <c r="F34" i="3"/>
  <c r="L34" i="3" s="1"/>
  <c r="F33" i="3"/>
  <c r="L33" i="3" s="1"/>
  <c r="F63" i="3"/>
  <c r="L63" i="3"/>
  <c r="F26" i="3"/>
  <c r="L26" i="3" s="1"/>
  <c r="F64" i="3"/>
  <c r="L64" i="3" s="1"/>
  <c r="F56" i="3"/>
  <c r="L56" i="3" s="1"/>
  <c r="F24" i="3"/>
  <c r="L24" i="3" s="1"/>
  <c r="F73" i="3"/>
  <c r="L73" i="3"/>
  <c r="F54" i="3"/>
  <c r="L54" i="3" s="1"/>
  <c r="F43" i="3"/>
  <c r="L43" i="3"/>
  <c r="F10" i="3"/>
  <c r="L10" i="3" s="1"/>
  <c r="F12" i="3"/>
  <c r="L12" i="3" s="1"/>
  <c r="F53" i="3"/>
  <c r="L53" i="3" s="1"/>
  <c r="F62" i="3"/>
  <c r="L62" i="3" s="1"/>
  <c r="F35" i="3"/>
  <c r="L35" i="3" s="1"/>
  <c r="F19" i="3"/>
  <c r="L19" i="3" s="1"/>
  <c r="F28" i="3"/>
  <c r="L28" i="3" s="1"/>
  <c r="F74" i="3"/>
  <c r="L74" i="3"/>
  <c r="F44" i="3"/>
  <c r="L44" i="3"/>
  <c r="F16" i="3"/>
  <c r="L16" i="3" s="1"/>
  <c r="F23" i="3"/>
  <c r="L23" i="3"/>
  <c r="F17" i="3"/>
  <c r="L17" i="3" s="1"/>
  <c r="F27" i="3"/>
  <c r="L27" i="3" s="1"/>
  <c r="F22" i="3"/>
  <c r="L22" i="3" s="1"/>
  <c r="F55" i="3"/>
  <c r="L55" i="3" s="1"/>
  <c r="J67" i="2"/>
  <c r="J43" i="2"/>
  <c r="K61" i="3"/>
  <c r="J39" i="2"/>
  <c r="K40" i="3"/>
  <c r="J41" i="2"/>
  <c r="J45" i="2" s="1"/>
  <c r="J66" i="2"/>
  <c r="J59" i="2"/>
  <c r="J57" i="2"/>
  <c r="J50" i="2"/>
  <c r="J58" i="2"/>
  <c r="J47" i="2"/>
  <c r="J53" i="2" s="1"/>
  <c r="J51" i="2"/>
  <c r="J42" i="2"/>
  <c r="J68" i="2"/>
  <c r="J63" i="2"/>
  <c r="J65" i="2"/>
  <c r="C44" i="1"/>
  <c r="G39" i="11"/>
  <c r="P6" i="11"/>
  <c r="Q23" i="11"/>
  <c r="P25" i="11"/>
  <c r="P26" i="11"/>
  <c r="Q26" i="11"/>
  <c r="G40" i="11"/>
  <c r="E44" i="1"/>
  <c r="D45" i="1"/>
  <c r="L61" i="3"/>
  <c r="L40" i="3"/>
  <c r="E43" i="1"/>
  <c r="Q25" i="11"/>
  <c r="H39" i="11"/>
  <c r="F43" i="1"/>
  <c r="H40" i="11"/>
  <c r="F44" i="1"/>
  <c r="G44" i="1"/>
  <c r="Q6" i="11"/>
  <c r="C45" i="1"/>
  <c r="I40" i="11"/>
  <c r="F45" i="1"/>
  <c r="I39" i="11"/>
  <c r="E45" i="1"/>
  <c r="G43" i="1"/>
  <c r="G45" i="1"/>
  <c r="L43" i="24"/>
  <c r="N77" i="3" l="1"/>
  <c r="H15" i="5"/>
  <c r="AD8" i="3"/>
  <c r="AB9" i="3"/>
  <c r="N8" i="25"/>
  <c r="O7" i="25"/>
  <c r="I7" i="25" s="1"/>
  <c r="AC10" i="3"/>
  <c r="P17" i="25"/>
  <c r="Q31" i="25"/>
  <c r="K31" i="25" s="1"/>
  <c r="AD32" i="3"/>
  <c r="AB11" i="3"/>
  <c r="H26" i="25"/>
  <c r="AD26" i="3"/>
  <c r="Q12" i="25"/>
  <c r="K12" i="25" s="1"/>
  <c r="R28" i="25"/>
  <c r="L28" i="25" s="1"/>
  <c r="I13" i="25"/>
  <c r="L26" i="25"/>
  <c r="AB31" i="3"/>
  <c r="N31" i="25"/>
  <c r="H31" i="25" s="1"/>
  <c r="Q27" i="25"/>
  <c r="K27" i="25" s="1"/>
  <c r="K34" i="25"/>
  <c r="P30" i="25"/>
  <c r="J30" i="25" s="1"/>
  <c r="Q34" i="25"/>
  <c r="Q26" i="25"/>
  <c r="O30" i="25"/>
  <c r="Z35" i="3"/>
  <c r="P19" i="25"/>
  <c r="J19" i="25" s="1"/>
  <c r="Q24" i="25"/>
  <c r="K24" i="25" s="1"/>
  <c r="R33" i="25"/>
  <c r="L33" i="25" s="1"/>
  <c r="AA35" i="3"/>
  <c r="Q18" i="25"/>
  <c r="K18" i="25" s="1"/>
  <c r="Q35" i="25"/>
  <c r="K35" i="25" s="1"/>
  <c r="N19" i="25"/>
  <c r="N25" i="25"/>
  <c r="H25" i="25" s="1"/>
  <c r="AA29" i="3"/>
  <c r="Q9" i="25"/>
  <c r="K9" i="25" s="1"/>
  <c r="AB22" i="3"/>
  <c r="AD11" i="3"/>
  <c r="AA28" i="3"/>
  <c r="I35" i="25"/>
  <c r="Z32" i="3"/>
  <c r="I30" i="25"/>
  <c r="Q29" i="25"/>
  <c r="K29" i="25" s="1"/>
  <c r="R30" i="25"/>
  <c r="Z30" i="3"/>
  <c r="AB18" i="3"/>
  <c r="AC22" i="3"/>
  <c r="K13" i="25"/>
  <c r="J18" i="25"/>
  <c r="Z33" i="3"/>
  <c r="N21" i="25"/>
  <c r="H21" i="25" s="1"/>
  <c r="F15" i="5"/>
  <c r="D17" i="5"/>
  <c r="B30" i="1" s="1"/>
  <c r="F32" i="5"/>
  <c r="F17" i="5" s="1"/>
  <c r="D30" i="1" s="1"/>
  <c r="G16" i="5"/>
  <c r="E29" i="1" s="1"/>
  <c r="H26" i="21"/>
  <c r="G34" i="1"/>
  <c r="L30" i="25"/>
  <c r="L21" i="25"/>
  <c r="L23" i="25"/>
  <c r="L27" i="25"/>
  <c r="L31" i="25"/>
  <c r="P18" i="3"/>
  <c r="P36" i="3" s="1"/>
  <c r="H22" i="25"/>
  <c r="H30" i="25"/>
  <c r="Q28" i="25"/>
  <c r="K28" i="25" s="1"/>
  <c r="K19" i="25"/>
  <c r="AB20" i="3"/>
  <c r="C32" i="3"/>
  <c r="I32" i="3" s="1"/>
  <c r="F13" i="3"/>
  <c r="L13" i="3" s="1"/>
  <c r="D32" i="3"/>
  <c r="J32" i="3" s="1"/>
  <c r="H17" i="25"/>
  <c r="R18" i="25"/>
  <c r="L18" i="25" s="1"/>
  <c r="AD19" i="3"/>
  <c r="H29" i="25"/>
  <c r="H35" i="25"/>
  <c r="F15" i="3"/>
  <c r="L15" i="3" s="1"/>
  <c r="Q13" i="3"/>
  <c r="I17" i="25"/>
  <c r="L19" i="25"/>
  <c r="E15" i="3"/>
  <c r="K15" i="3" s="1"/>
  <c r="B15" i="3"/>
  <c r="H15" i="3" s="1"/>
  <c r="I25" i="25"/>
  <c r="J28" i="2"/>
  <c r="AB21" i="3"/>
  <c r="I16" i="25"/>
  <c r="J29" i="25"/>
  <c r="AC32" i="3"/>
  <c r="L25" i="25"/>
  <c r="F32" i="3"/>
  <c r="L32" i="3" s="1"/>
  <c r="E32" i="3"/>
  <c r="AA19" i="3"/>
  <c r="AD29" i="3"/>
  <c r="J17" i="25"/>
  <c r="P35" i="25"/>
  <c r="J35" i="25" s="1"/>
  <c r="D15" i="3"/>
  <c r="J15" i="3" s="1"/>
  <c r="J27" i="2"/>
  <c r="N26" i="3"/>
  <c r="N13" i="25"/>
  <c r="H13" i="25" s="1"/>
  <c r="O18" i="25"/>
  <c r="O20" i="25"/>
  <c r="O10" i="25"/>
  <c r="I10" i="25" s="1"/>
  <c r="J29" i="3"/>
  <c r="J29" i="2"/>
  <c r="L24" i="25"/>
  <c r="D31" i="3"/>
  <c r="J31" i="3" s="1"/>
  <c r="J16" i="25"/>
  <c r="B14" i="3"/>
  <c r="H14" i="3" s="1"/>
  <c r="H27" i="25"/>
  <c r="N11" i="3"/>
  <c r="Q35" i="3"/>
  <c r="C36" i="25"/>
  <c r="J14" i="25"/>
  <c r="H19" i="25"/>
  <c r="L17" i="25"/>
  <c r="C25" i="3"/>
  <c r="I25" i="3" s="1"/>
  <c r="Q34" i="3"/>
  <c r="J9" i="25"/>
  <c r="J13" i="25"/>
  <c r="H20" i="25"/>
  <c r="Z17" i="3"/>
  <c r="B13" i="3"/>
  <c r="H13" i="3" s="1"/>
  <c r="C30" i="3"/>
  <c r="I30" i="3" s="1"/>
  <c r="H32" i="25"/>
  <c r="K26" i="25"/>
  <c r="B31" i="3"/>
  <c r="H31" i="3" s="1"/>
  <c r="D36" i="25"/>
  <c r="J12" i="25"/>
  <c r="K16" i="25"/>
  <c r="J22" i="25"/>
  <c r="I9" i="25"/>
  <c r="D13" i="3"/>
  <c r="J13" i="3" s="1"/>
  <c r="E31" i="3"/>
  <c r="K31" i="3" s="1"/>
  <c r="J11" i="25"/>
  <c r="I19" i="25"/>
  <c r="I20" i="25"/>
  <c r="D14" i="3"/>
  <c r="J14" i="3" s="1"/>
  <c r="D30" i="3"/>
  <c r="J30" i="3" s="1"/>
  <c r="AB16" i="3"/>
  <c r="AB27" i="3"/>
  <c r="E36" i="25"/>
  <c r="F36" i="25"/>
  <c r="H28" i="25"/>
  <c r="I29" i="25"/>
  <c r="AB14" i="3"/>
  <c r="L13" i="25"/>
  <c r="L14" i="25"/>
  <c r="H16" i="25"/>
  <c r="AA16" i="3"/>
  <c r="Q33" i="25"/>
  <c r="K33" i="25" s="1"/>
  <c r="AD24" i="3"/>
  <c r="F25" i="3"/>
  <c r="L25" i="3" s="1"/>
  <c r="E13" i="3"/>
  <c r="K13" i="3" s="1"/>
  <c r="E30" i="3"/>
  <c r="K30" i="3" s="1"/>
  <c r="C14" i="3"/>
  <c r="I14" i="3" s="1"/>
  <c r="B30" i="3"/>
  <c r="AC19" i="3"/>
  <c r="O13" i="3"/>
  <c r="O17" i="3"/>
  <c r="B25" i="3"/>
  <c r="H25" i="3" s="1"/>
  <c r="J20" i="25"/>
  <c r="J25" i="25"/>
  <c r="E14" i="3"/>
  <c r="K14" i="3" s="1"/>
  <c r="C31" i="3"/>
  <c r="I31" i="3" s="1"/>
  <c r="P29" i="3"/>
  <c r="H15" i="25"/>
  <c r="K21" i="25"/>
  <c r="J26" i="2"/>
  <c r="E25" i="3"/>
  <c r="K25" i="3" s="1"/>
  <c r="AD31" i="3"/>
  <c r="L10" i="25"/>
  <c r="L11" i="25"/>
  <c r="K20" i="25"/>
  <c r="J15" i="25"/>
  <c r="AB34" i="3"/>
  <c r="H10" i="25"/>
  <c r="L20" i="25"/>
  <c r="H9" i="25"/>
  <c r="L77" i="25"/>
  <c r="J77" i="25"/>
  <c r="Q77" i="3"/>
  <c r="R57" i="3"/>
  <c r="N57" i="3"/>
  <c r="X47" i="3"/>
  <c r="P47" i="3"/>
  <c r="W47" i="3"/>
  <c r="AD14" i="3"/>
  <c r="AD20" i="3"/>
  <c r="Q15" i="25"/>
  <c r="K15" i="25" s="1"/>
  <c r="AC20" i="3"/>
  <c r="W36" i="3"/>
  <c r="Q25" i="25"/>
  <c r="K25" i="25" s="1"/>
  <c r="L16" i="25"/>
  <c r="J23" i="25"/>
  <c r="AD25" i="3"/>
  <c r="AC21" i="3"/>
  <c r="AD13" i="3"/>
  <c r="Z10" i="3"/>
  <c r="N18" i="25"/>
  <c r="H18" i="25" s="1"/>
  <c r="G39" i="1"/>
  <c r="I27" i="16"/>
  <c r="D15" i="5"/>
  <c r="B28" i="1" s="1"/>
  <c r="G28" i="1" s="1"/>
  <c r="Q15" i="5"/>
  <c r="F16" i="5"/>
  <c r="D29" i="1" s="1"/>
  <c r="D28" i="1"/>
  <c r="C28" i="1"/>
  <c r="E32" i="5"/>
  <c r="E17" i="5" s="1"/>
  <c r="C30" i="1" s="1"/>
  <c r="H16" i="5"/>
  <c r="F29" i="1" s="1"/>
  <c r="F28" i="1"/>
  <c r="G17" i="5"/>
  <c r="I26" i="21"/>
  <c r="E26" i="21"/>
  <c r="D26" i="21"/>
  <c r="G32" i="1"/>
  <c r="L39" i="24" s="1"/>
  <c r="G26" i="21"/>
  <c r="I11" i="19"/>
  <c r="I9" i="19"/>
  <c r="I5" i="19"/>
  <c r="H45" i="25"/>
  <c r="L45" i="25"/>
  <c r="H41" i="25"/>
  <c r="K45" i="25"/>
  <c r="J43" i="25"/>
  <c r="K22" i="25"/>
  <c r="H23" i="25"/>
  <c r="H24" i="25"/>
  <c r="H52" i="3"/>
  <c r="H57" i="3" s="1"/>
  <c r="B22" i="1" s="1"/>
  <c r="B57" i="3"/>
  <c r="B14" i="1" s="1"/>
  <c r="I57" i="25"/>
  <c r="L57" i="25"/>
  <c r="J57" i="25"/>
  <c r="H57" i="25"/>
  <c r="Q57" i="3"/>
  <c r="K57" i="25"/>
  <c r="O54" i="3"/>
  <c r="O57" i="3" s="1"/>
  <c r="C57" i="25"/>
  <c r="C52" i="3"/>
  <c r="Q56" i="3"/>
  <c r="B57" i="25"/>
  <c r="P55" i="3"/>
  <c r="P57" i="3" s="1"/>
  <c r="D57" i="25"/>
  <c r="F52" i="3"/>
  <c r="E52" i="3"/>
  <c r="D52" i="3"/>
  <c r="F15" i="19"/>
  <c r="D40" i="1" s="1"/>
  <c r="E72" i="3"/>
  <c r="K72" i="3" s="1"/>
  <c r="O72" i="3"/>
  <c r="O77" i="3" s="1"/>
  <c r="K73" i="25"/>
  <c r="H15" i="19"/>
  <c r="F40" i="1" s="1"/>
  <c r="K72" i="25"/>
  <c r="F72" i="2"/>
  <c r="I74" i="25"/>
  <c r="I77" i="25" s="1"/>
  <c r="G15" i="19"/>
  <c r="E40" i="1" s="1"/>
  <c r="E15" i="19"/>
  <c r="C40" i="1" s="1"/>
  <c r="O73" i="3"/>
  <c r="R76" i="3"/>
  <c r="R77" i="3" s="1"/>
  <c r="G13" i="24"/>
  <c r="J64" i="2"/>
  <c r="C72" i="3"/>
  <c r="I72" i="3" s="1"/>
  <c r="F72" i="3"/>
  <c r="L72" i="3" s="1"/>
  <c r="C77" i="25"/>
  <c r="G12" i="24" s="1"/>
  <c r="I7" i="19"/>
  <c r="I10" i="19"/>
  <c r="F77" i="3"/>
  <c r="F16" i="1" s="1"/>
  <c r="I8" i="19"/>
  <c r="I12" i="19"/>
  <c r="I71" i="3"/>
  <c r="C77" i="3"/>
  <c r="C16" i="1" s="1"/>
  <c r="L71" i="3"/>
  <c r="L77" i="3" s="1"/>
  <c r="E71" i="3"/>
  <c r="I4" i="19"/>
  <c r="B71" i="3"/>
  <c r="D71" i="3"/>
  <c r="H66" i="3"/>
  <c r="H67" i="3" s="1"/>
  <c r="B23" i="1" s="1"/>
  <c r="B67" i="3"/>
  <c r="I67" i="25"/>
  <c r="H67" i="25"/>
  <c r="C67" i="3"/>
  <c r="C15" i="1" s="1"/>
  <c r="J67" i="25"/>
  <c r="F67" i="25"/>
  <c r="E67" i="25"/>
  <c r="E66" i="3"/>
  <c r="K66" i="3" s="1"/>
  <c r="K67" i="3" s="1"/>
  <c r="E23" i="1" s="1"/>
  <c r="C66" i="3"/>
  <c r="I66" i="3" s="1"/>
  <c r="I67" i="3" s="1"/>
  <c r="C23" i="1" s="1"/>
  <c r="D67" i="25"/>
  <c r="J60" i="2"/>
  <c r="E67" i="3"/>
  <c r="E15" i="1" s="1"/>
  <c r="J55" i="2"/>
  <c r="J61" i="2" s="1"/>
  <c r="D66" i="3"/>
  <c r="J66" i="3" s="1"/>
  <c r="J67" i="3" s="1"/>
  <c r="D23" i="1" s="1"/>
  <c r="B67" i="25"/>
  <c r="F66" i="3"/>
  <c r="R40" i="25"/>
  <c r="AD47" i="3"/>
  <c r="AB47" i="3"/>
  <c r="P41" i="25"/>
  <c r="H42" i="25"/>
  <c r="K46" i="25"/>
  <c r="Q40" i="25"/>
  <c r="AC47" i="3"/>
  <c r="R47" i="3"/>
  <c r="AA47" i="3"/>
  <c r="O40" i="25"/>
  <c r="F47" i="3"/>
  <c r="F13" i="1" s="1"/>
  <c r="D47" i="3"/>
  <c r="D13" i="1" s="1"/>
  <c r="N40" i="25"/>
  <c r="N47" i="25" s="1"/>
  <c r="Z47" i="3"/>
  <c r="B47" i="25"/>
  <c r="N41" i="3"/>
  <c r="N47" i="3" s="1"/>
  <c r="J44" i="25"/>
  <c r="E46" i="3"/>
  <c r="C46" i="3"/>
  <c r="L46" i="25"/>
  <c r="N42" i="3"/>
  <c r="I72" i="2"/>
  <c r="Q46" i="3"/>
  <c r="Q47" i="3" s="1"/>
  <c r="G72" i="2"/>
  <c r="J40" i="3"/>
  <c r="J47" i="3" s="1"/>
  <c r="D21" i="1" s="1"/>
  <c r="J44" i="2"/>
  <c r="F46" i="3"/>
  <c r="L46" i="3" s="1"/>
  <c r="L47" i="3" s="1"/>
  <c r="F21" i="1" s="1"/>
  <c r="E72" i="2"/>
  <c r="B46" i="3"/>
  <c r="H46" i="3" s="1"/>
  <c r="H47" i="3" s="1"/>
  <c r="B21" i="1" s="1"/>
  <c r="T47" i="3"/>
  <c r="U47" i="3"/>
  <c r="J10" i="25"/>
  <c r="I14" i="25"/>
  <c r="N23" i="3"/>
  <c r="I24" i="25"/>
  <c r="F21" i="3"/>
  <c r="L21" i="3" s="1"/>
  <c r="B10" i="3"/>
  <c r="H10" i="3" s="1"/>
  <c r="O11" i="3"/>
  <c r="R16" i="3"/>
  <c r="R36" i="3" s="1"/>
  <c r="AB10" i="3"/>
  <c r="C21" i="3"/>
  <c r="I21" i="3" s="1"/>
  <c r="K14" i="25"/>
  <c r="Z11" i="3"/>
  <c r="AA14" i="3"/>
  <c r="AC13" i="3"/>
  <c r="V36" i="3"/>
  <c r="E21" i="3"/>
  <c r="K21" i="3" s="1"/>
  <c r="E22" i="3"/>
  <c r="K22" i="3" s="1"/>
  <c r="D20" i="3"/>
  <c r="J20" i="3" s="1"/>
  <c r="R22" i="25"/>
  <c r="L22" i="25" s="1"/>
  <c r="H12" i="25"/>
  <c r="B20" i="3"/>
  <c r="H20" i="3" s="1"/>
  <c r="AD12" i="3"/>
  <c r="AD21" i="3"/>
  <c r="F20" i="3"/>
  <c r="L20" i="3" s="1"/>
  <c r="E20" i="3"/>
  <c r="K20" i="3" s="1"/>
  <c r="E10" i="3"/>
  <c r="K10" i="3" s="1"/>
  <c r="R15" i="25"/>
  <c r="L15" i="25" s="1"/>
  <c r="D21" i="3"/>
  <c r="J21" i="3" s="1"/>
  <c r="B22" i="3"/>
  <c r="H22" i="3" s="1"/>
  <c r="N6" i="25"/>
  <c r="H6" i="25" s="1"/>
  <c r="H8" i="25"/>
  <c r="N7" i="25"/>
  <c r="H7" i="25" s="1"/>
  <c r="B36" i="25"/>
  <c r="Z9" i="3"/>
  <c r="N5" i="25"/>
  <c r="H5" i="25" s="1"/>
  <c r="N5" i="3"/>
  <c r="D9" i="3"/>
  <c r="J9" i="3" s="1"/>
  <c r="B9" i="3"/>
  <c r="H9" i="3" s="1"/>
  <c r="C9" i="3"/>
  <c r="I9" i="3" s="1"/>
  <c r="E9" i="3"/>
  <c r="K9" i="3" s="1"/>
  <c r="C8" i="3"/>
  <c r="I8" i="3" s="1"/>
  <c r="AB8" i="3"/>
  <c r="B8" i="3"/>
  <c r="H8" i="3" s="1"/>
  <c r="F8" i="3"/>
  <c r="L8" i="3" s="1"/>
  <c r="AD7" i="3"/>
  <c r="X36" i="3"/>
  <c r="T36" i="3"/>
  <c r="L5" i="25"/>
  <c r="J5" i="3"/>
  <c r="I5" i="25"/>
  <c r="U36" i="3"/>
  <c r="P5" i="25"/>
  <c r="E5" i="3"/>
  <c r="AD5" i="3"/>
  <c r="F5" i="3"/>
  <c r="C5" i="3"/>
  <c r="B5" i="3"/>
  <c r="AA5" i="3"/>
  <c r="J56" i="24"/>
  <c r="D41" i="1" l="1"/>
  <c r="D16" i="5"/>
  <c r="B29" i="1" s="1"/>
  <c r="E79" i="25"/>
  <c r="F79" i="25"/>
  <c r="D79" i="25"/>
  <c r="O36" i="25"/>
  <c r="I18" i="25"/>
  <c r="Q36" i="3"/>
  <c r="P79" i="3"/>
  <c r="J31" i="2"/>
  <c r="K32" i="3"/>
  <c r="AB36" i="3"/>
  <c r="J30" i="2"/>
  <c r="H30" i="3"/>
  <c r="O36" i="3"/>
  <c r="O79" i="3" s="1"/>
  <c r="D36" i="3"/>
  <c r="D12" i="1" s="1"/>
  <c r="AC36" i="3"/>
  <c r="J36" i="3"/>
  <c r="D20" i="1" s="1"/>
  <c r="Z36" i="3"/>
  <c r="K36" i="25"/>
  <c r="N36" i="25"/>
  <c r="AA36" i="3"/>
  <c r="K77" i="25"/>
  <c r="C79" i="25"/>
  <c r="B79" i="25"/>
  <c r="L36" i="25"/>
  <c r="L79" i="25" s="1"/>
  <c r="Q36" i="25"/>
  <c r="N36" i="3"/>
  <c r="N79" i="3" s="1"/>
  <c r="F41" i="1"/>
  <c r="E16" i="5"/>
  <c r="E30" i="1"/>
  <c r="G30" i="1" s="1"/>
  <c r="L25" i="24"/>
  <c r="AD36" i="3"/>
  <c r="J52" i="3"/>
  <c r="J57" i="3" s="1"/>
  <c r="D22" i="1" s="1"/>
  <c r="D57" i="3"/>
  <c r="D14" i="1" s="1"/>
  <c r="K52" i="3"/>
  <c r="K57" i="3" s="1"/>
  <c r="E57" i="3"/>
  <c r="E14" i="1" s="1"/>
  <c r="L52" i="3"/>
  <c r="L57" i="3" s="1"/>
  <c r="F22" i="1" s="1"/>
  <c r="F57" i="3"/>
  <c r="F14" i="1" s="1"/>
  <c r="C57" i="3"/>
  <c r="C14" i="1" s="1"/>
  <c r="I52" i="3"/>
  <c r="I57" i="3" s="1"/>
  <c r="C22" i="1" s="1"/>
  <c r="R79" i="3"/>
  <c r="I77" i="3"/>
  <c r="E77" i="3"/>
  <c r="E16" i="1" s="1"/>
  <c r="K71" i="3"/>
  <c r="K77" i="3" s="1"/>
  <c r="D77" i="3"/>
  <c r="D16" i="1" s="1"/>
  <c r="J71" i="3"/>
  <c r="J77" i="3" s="1"/>
  <c r="B77" i="3"/>
  <c r="H71" i="3"/>
  <c r="H77" i="3" s="1"/>
  <c r="D3" i="19" s="1"/>
  <c r="F67" i="3"/>
  <c r="F15" i="1" s="1"/>
  <c r="L66" i="3"/>
  <c r="L67" i="3" s="1"/>
  <c r="F23" i="1" s="1"/>
  <c r="G23" i="1" s="1"/>
  <c r="D67" i="3"/>
  <c r="D15" i="1" s="1"/>
  <c r="G15" i="24"/>
  <c r="B15" i="1"/>
  <c r="H40" i="25"/>
  <c r="H47" i="25" s="1"/>
  <c r="K40" i="25"/>
  <c r="K47" i="25" s="1"/>
  <c r="K79" i="25" s="1"/>
  <c r="Q47" i="25"/>
  <c r="I40" i="25"/>
  <c r="I47" i="25" s="1"/>
  <c r="O47" i="25"/>
  <c r="I46" i="3"/>
  <c r="I47" i="3" s="1"/>
  <c r="C21" i="1" s="1"/>
  <c r="C47" i="3"/>
  <c r="C13" i="1" s="1"/>
  <c r="P47" i="25"/>
  <c r="J41" i="25"/>
  <c r="J47" i="25" s="1"/>
  <c r="E47" i="3"/>
  <c r="E13" i="1" s="1"/>
  <c r="K46" i="3"/>
  <c r="K47" i="3" s="1"/>
  <c r="R47" i="25"/>
  <c r="L40" i="25"/>
  <c r="L47" i="25" s="1"/>
  <c r="Q79" i="3"/>
  <c r="B47" i="3"/>
  <c r="R36" i="25"/>
  <c r="I36" i="25"/>
  <c r="I79" i="25" s="1"/>
  <c r="H36" i="25"/>
  <c r="J5" i="25"/>
  <c r="J36" i="25" s="1"/>
  <c r="P36" i="25"/>
  <c r="B36" i="3"/>
  <c r="H5" i="3"/>
  <c r="J5" i="2"/>
  <c r="I5" i="3"/>
  <c r="I36" i="3" s="1"/>
  <c r="C36" i="3"/>
  <c r="K5" i="3"/>
  <c r="K36" i="3" s="1"/>
  <c r="E36" i="3"/>
  <c r="F36" i="3"/>
  <c r="L5" i="3"/>
  <c r="L36" i="3" s="1"/>
  <c r="G14" i="1" l="1"/>
  <c r="D24" i="1"/>
  <c r="D15" i="19"/>
  <c r="B40" i="1" s="1"/>
  <c r="I3" i="19"/>
  <c r="I15" i="19" s="1"/>
  <c r="J36" i="2"/>
  <c r="J72" i="2" s="1"/>
  <c r="H36" i="3"/>
  <c r="H79" i="3" s="1"/>
  <c r="J79" i="3"/>
  <c r="H79" i="25"/>
  <c r="C29" i="1"/>
  <c r="L24" i="24"/>
  <c r="L27" i="24" s="1"/>
  <c r="E41" i="1"/>
  <c r="D79" i="3"/>
  <c r="D17" i="1"/>
  <c r="D42" i="1" s="1"/>
  <c r="D47" i="1" s="1"/>
  <c r="D48" i="1" s="1"/>
  <c r="D49" i="1" s="1"/>
  <c r="D50" i="1" s="1"/>
  <c r="J13" i="24"/>
  <c r="G15" i="1"/>
  <c r="K13" i="24"/>
  <c r="L13" i="24" s="1"/>
  <c r="E22" i="1"/>
  <c r="G22" i="1" s="1"/>
  <c r="B16" i="1"/>
  <c r="G16" i="1" s="1"/>
  <c r="J12" i="24"/>
  <c r="L12" i="24" s="1"/>
  <c r="J15" i="24"/>
  <c r="B13" i="1"/>
  <c r="G13" i="1" s="1"/>
  <c r="K15" i="24"/>
  <c r="L15" i="24" s="1"/>
  <c r="E21" i="1"/>
  <c r="G21" i="1" s="1"/>
  <c r="J79" i="25"/>
  <c r="E20" i="1"/>
  <c r="E24" i="1" s="1"/>
  <c r="K79" i="3"/>
  <c r="I79" i="3"/>
  <c r="C20" i="1"/>
  <c r="C24" i="1" s="1"/>
  <c r="C79" i="3"/>
  <c r="C12" i="1"/>
  <c r="C17" i="1" s="1"/>
  <c r="F20" i="1"/>
  <c r="F24" i="1" s="1"/>
  <c r="L79" i="3"/>
  <c r="F79" i="3"/>
  <c r="F12" i="1"/>
  <c r="F17" i="1" s="1"/>
  <c r="B12" i="1"/>
  <c r="B79" i="3"/>
  <c r="E12" i="1"/>
  <c r="E17" i="1" s="1"/>
  <c r="E79" i="3"/>
  <c r="B41" i="1" l="1"/>
  <c r="G40" i="1"/>
  <c r="B20" i="1"/>
  <c r="G20" i="1" s="1"/>
  <c r="G24" i="1" s="1"/>
  <c r="C41" i="1"/>
  <c r="C42" i="1" s="1"/>
  <c r="C47" i="1" s="1"/>
  <c r="C48" i="1" s="1"/>
  <c r="C49" i="1" s="1"/>
  <c r="C50" i="1" s="1"/>
  <c r="G29" i="1"/>
  <c r="G41" i="1" s="1"/>
  <c r="L46" i="24" s="1"/>
  <c r="L48" i="24" s="1"/>
  <c r="L17" i="24"/>
  <c r="L18" i="24" s="1"/>
  <c r="F42" i="1"/>
  <c r="F47" i="1" s="1"/>
  <c r="F48" i="1" s="1"/>
  <c r="F49" i="1" s="1"/>
  <c r="F50" i="1" s="1"/>
  <c r="G12" i="1"/>
  <c r="G17" i="1" s="1"/>
  <c r="B17" i="1"/>
  <c r="E42" i="1"/>
  <c r="E47" i="1" s="1"/>
  <c r="E48" i="1" s="1"/>
  <c r="E49" i="1" s="1"/>
  <c r="E50" i="1" s="1"/>
  <c r="B24" i="1" l="1"/>
  <c r="B42" i="1" s="1"/>
  <c r="B47" i="1" s="1"/>
  <c r="B48" i="1" s="1"/>
  <c r="G42" i="1"/>
  <c r="G47" i="1" s="1"/>
  <c r="L52" i="24" s="1"/>
  <c r="G48" i="1" l="1"/>
  <c r="K56" i="24" s="1"/>
  <c r="B49" i="1"/>
  <c r="B50" i="1" l="1"/>
  <c r="G49" i="1"/>
  <c r="G50" i="1" l="1"/>
  <c r="L60" i="24" s="1"/>
  <c r="L56"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John Sites</author>
  </authors>
  <commentList>
    <comment ref="A11" authorId="0" shapeId="0" xr:uid="{00000000-0006-0000-0100-000001000000}">
      <text>
        <r>
          <rPr>
            <b/>
            <sz val="9"/>
            <color indexed="81"/>
            <rFont val="Tahoma"/>
            <family val="2"/>
          </rPr>
          <t>John Sites:</t>
        </r>
        <r>
          <rPr>
            <sz val="9"/>
            <color indexed="81"/>
            <rFont val="Tahoma"/>
            <family val="2"/>
          </rPr>
          <t xml:space="preserve">
1.Personnel
 The salaries and wages of University employees directly associated with the sponsored program project are considered direct costs. These costs should be charged to the project in proportion to the percent of each employee's effort expended on the program during each pay period except for that portion which may be applied to cost sharing. Salaries (F/T faculty) Salaries (permanent P/T faculty)
Wages (P/T faculty)
Wages (daily, hourly employees, UVa temps)
Student Wages (hourly)
</t>
        </r>
      </text>
    </comment>
    <comment ref="A16" authorId="0" shapeId="0" xr:uid="{00000000-0006-0000-0100-000002000000}">
      <text>
        <r>
          <rPr>
            <b/>
            <sz val="9"/>
            <color indexed="81"/>
            <rFont val="Tahoma"/>
            <family val="2"/>
          </rPr>
          <t>John Sites:</t>
        </r>
        <r>
          <rPr>
            <sz val="9"/>
            <color indexed="81"/>
            <rFont val="Tahoma"/>
            <family val="2"/>
          </rPr>
          <t xml:space="preserve">
GRA health benefits are reflected in Other Direct Costs
</t>
        </r>
      </text>
    </comment>
    <comment ref="A19" authorId="0" shapeId="0" xr:uid="{00000000-0006-0000-0100-000003000000}">
      <text>
        <r>
          <rPr>
            <b/>
            <sz val="9"/>
            <color indexed="81"/>
            <rFont val="Tahoma"/>
            <family val="2"/>
          </rPr>
          <t>John Sites:</t>
        </r>
        <r>
          <rPr>
            <sz val="9"/>
            <color indexed="81"/>
            <rFont val="Tahoma"/>
            <family val="2"/>
          </rPr>
          <t xml:space="preserve">
2.Employee Benefits
 The employer's cost of fringe benefits is considered a direct cost and is charged to sponsored programs based on a federally approved percentage of salaries and wages. These composite rates include the cost of the University and State retirement programs, health insurance, group life insurance, social security, disability insurance, workmen's compensation, and unemployment compensation. The current negotiated rates to be applied to budgeted salaries and wages can be found at the OSP website.
 NOTE: Graduate Research Assistant health insurance costs are budgeted under Other Direct Costs and are subject to F&amp;A charges.</t>
        </r>
      </text>
    </comment>
    <comment ref="A27" authorId="0" shapeId="0" xr:uid="{00000000-0006-0000-0100-000004000000}">
      <text>
        <r>
          <rPr>
            <b/>
            <sz val="9"/>
            <color rgb="FF000000"/>
            <rFont val="Tahoma"/>
            <family val="2"/>
          </rPr>
          <t>John Sites:</t>
        </r>
        <r>
          <rPr>
            <sz val="9"/>
            <color rgb="FF000000"/>
            <rFont val="Tahoma"/>
            <family val="2"/>
          </rPr>
          <t xml:space="preserve">
</t>
        </r>
        <r>
          <rPr>
            <sz val="9"/>
            <color rgb="FF000000"/>
            <rFont val="Tahoma"/>
            <family val="2"/>
          </rPr>
          <t xml:space="preserve">5.Equipment
</t>
        </r>
        <r>
          <rPr>
            <sz val="9"/>
            <color rgb="FF000000"/>
            <rFont val="Tahoma"/>
            <family val="2"/>
          </rPr>
          <t xml:space="preserve"> Equipment refers to property with an expected service life of one year or more, and a unit acquisition cost of $5,000 or more. Materials and supplies used to fabricate equipment which is subsequently capitalized and where ownership is retained by UVa also falls under this category.
</t>
        </r>
        <r>
          <rPr>
            <sz val="9"/>
            <color rgb="FF000000"/>
            <rFont val="Tahoma"/>
            <family val="2"/>
          </rPr>
          <t xml:space="preserve"> NOTE: Equipment costs are exempt from F&amp;A recovery unless the indirect cost basis for the award is total direct cost (TDC).</t>
        </r>
      </text>
    </comment>
    <comment ref="A28" authorId="0" shapeId="0" xr:uid="{00000000-0006-0000-0100-000005000000}">
      <text>
        <r>
          <rPr>
            <b/>
            <sz val="9"/>
            <color indexed="81"/>
            <rFont val="Tahoma"/>
            <family val="2"/>
          </rPr>
          <t>John Sites:</t>
        </r>
        <r>
          <rPr>
            <sz val="9"/>
            <color indexed="81"/>
            <rFont val="Tahoma"/>
            <family val="2"/>
          </rPr>
          <t xml:space="preserve">
6.Travel should be treated as a direct cost of the grant or contract where such travel will provide direct scientific benefit to the program and is within specific sponsor restrictions. Reimbursement of travel costs are subject to the Commonwealth of Virginia and University of Virginia standard policies and procedures. Sponsors request that domestic and foreign travel are detailed in the proposal.</t>
        </r>
      </text>
    </comment>
    <comment ref="A31" authorId="0" shapeId="0" xr:uid="{00000000-0006-0000-0100-000006000000}">
      <text>
        <r>
          <rPr>
            <b/>
            <sz val="9"/>
            <color indexed="81"/>
            <rFont val="Tahoma"/>
            <family val="2"/>
          </rPr>
          <t>John Sites:</t>
        </r>
        <r>
          <rPr>
            <sz val="9"/>
            <color indexed="81"/>
            <rFont val="Tahoma"/>
            <family val="2"/>
          </rPr>
          <t xml:space="preserve">
7a.Trainee Stipends
Such costs are allowable as direct costs on fellowships and training grants only. This cost category is restricted and any increase or decrease in the total amount budgeted requires prior sponsor approval. The most frequently encountered stipends are as follows: Undergraduate Stipends
Graduate Stipends
Post Doctoral Trainee Stipends
7b. Trainee Tuition
 In-State and Out-of-State tuition and fees charged to regularly enrolled students should be budgeted and charged as a direct cost of training grants. Charges to this cost category are frequently subject to specific program restrictions and reference should be made to the sponsoring agency policy guidelines to determine allowability of charges. The expenditure types for trainee tuition and fees are as follows: Undergraduate Tuition and Fees
Graduate Tuition and Fees
7c. Trainee Travel
 Travel costs within the terms of the sponsor award for full-time trainees who have received formal appointments are considered direct costs of the grant. The travel must be in accordance with University and sponsor regulations. Trainee travel costs should be coded:
 Trainee Travel - Sponsored Programs
</t>
        </r>
      </text>
    </comment>
    <comment ref="A32" authorId="0" shapeId="0" xr:uid="{00000000-0006-0000-0100-000007000000}">
      <text>
        <r>
          <rPr>
            <b/>
            <sz val="9"/>
            <color indexed="81"/>
            <rFont val="Tahoma"/>
            <family val="2"/>
          </rPr>
          <t>John Sites:</t>
        </r>
        <r>
          <rPr>
            <sz val="9"/>
            <color indexed="81"/>
            <rFont val="Tahoma"/>
            <family val="2"/>
          </rPr>
          <t xml:space="preserve">
8.Materials and Supplies The cost of supplies, materials and non- capitalized equipment (under $5,000 or items costing more than $5,000 with an expected service life of less than one year) directly required for the performance of the grant or contract are considered direct costs. Supplies include acquisition of animals for use in research, laboratory supplies etc. </t>
        </r>
      </text>
    </comment>
    <comment ref="A33" authorId="0" shapeId="0" xr:uid="{00000000-0006-0000-0100-000008000000}">
      <text>
        <r>
          <rPr>
            <b/>
            <sz val="9"/>
            <color rgb="FF000000"/>
            <rFont val="Tahoma"/>
            <family val="2"/>
          </rPr>
          <t>John Sites:</t>
        </r>
        <r>
          <rPr>
            <sz val="9"/>
            <color rgb="FF000000"/>
            <rFont val="Tahoma"/>
            <family val="2"/>
          </rPr>
          <t xml:space="preserve">
</t>
        </r>
        <r>
          <rPr>
            <sz val="9"/>
            <color rgb="FF000000"/>
            <rFont val="Tahoma"/>
            <family val="2"/>
          </rPr>
          <t xml:space="preserve">9.Consultant Services Consulting Services are considered to be advice or assistance of a purely advisory nature provided for a predetermined fee by an outside individual entity. Individuals providing consulting services must always meet the criteria defining an Independent Contractor. </t>
        </r>
      </text>
    </comment>
    <comment ref="A34" authorId="0" shapeId="0" xr:uid="{00000000-0006-0000-0100-000009000000}">
      <text>
        <r>
          <rPr>
            <b/>
            <sz val="9"/>
            <color indexed="81"/>
            <rFont val="Tahoma"/>
            <family val="2"/>
          </rPr>
          <t>John Sites:</t>
        </r>
        <r>
          <rPr>
            <sz val="9"/>
            <color indexed="81"/>
            <rFont val="Tahoma"/>
            <family val="2"/>
          </rPr>
          <t xml:space="preserve">
10.Other Services
 Direct costs in this expenditure category include but are not limited to the following: The services listed above may be provided by internal service providers or external vendors. Charges for services offered by internal services providers should be based on rate schedules issued by each support service activity as approved by the University. Electrical Repair and Maintenance
Equipment Repair and Maintenance
Mechanical Repair and Maintenance
Plant Repair and Maintenance
ADP Maint. Serv. Contracts (Equipment)
ADP Maint. Serv. Contracts (Software)
Telecommunications (Long Distance Service)
Printing (other than Stationery)
Photocopying, Microfilming, Developing and other Reproduction
Publication Costs - Sponsored Programs
Freight and Express Service
Technical Services
Animal Care
UVa Temp Services Fees
GRA Health Insurance
</t>
        </r>
      </text>
    </comment>
    <comment ref="A35" authorId="0" shapeId="0" xr:uid="{00000000-0006-0000-0100-00000A000000}">
      <text>
        <r>
          <rPr>
            <b/>
            <sz val="9"/>
            <color indexed="81"/>
            <rFont val="Tahoma"/>
            <family val="2"/>
          </rPr>
          <t>John Sites:</t>
        </r>
        <r>
          <rPr>
            <sz val="9"/>
            <color indexed="81"/>
            <rFont val="Tahoma"/>
            <family val="2"/>
          </rPr>
          <t xml:space="preserve">
12.Rental of Off-Site Facilities Off-site facilities are considered to be non-UVa owned property occupied by a sponsored project. Such charges are exempt from F&amp;A recovery. Expenditure types in this category include: Rent, Buildings and Facilities
Rent, Land
Rent, Land &amp; Buildings
</t>
        </r>
      </text>
    </comment>
    <comment ref="A36" authorId="0" shapeId="0" xr:uid="{00000000-0006-0000-0100-00000B000000}">
      <text>
        <r>
          <rPr>
            <b/>
            <sz val="9"/>
            <color rgb="FF000000"/>
            <rFont val="Tahoma"/>
            <family val="2"/>
          </rPr>
          <t>John Sites:</t>
        </r>
        <r>
          <rPr>
            <sz val="9"/>
            <color rgb="FF000000"/>
            <rFont val="Tahoma"/>
            <family val="2"/>
          </rPr>
          <t xml:space="preserve">
</t>
        </r>
        <r>
          <rPr>
            <sz val="9"/>
            <color rgb="FF000000"/>
            <rFont val="Tahoma"/>
            <family val="2"/>
          </rPr>
          <t>13.Alterations and Renovations Prior sponsor approval is required for this expenditure. Generally, alterations and renovations are direct costs only where they are essential to adapt existing space or utilities to accomplish the objectives of the sponsored program. The space provided must actually be occupied by the project.</t>
        </r>
      </text>
    </comment>
    <comment ref="A37" authorId="0" shapeId="0" xr:uid="{00000000-0006-0000-0100-00000C000000}">
      <text>
        <r>
          <rPr>
            <b/>
            <sz val="9"/>
            <color indexed="81"/>
            <rFont val="Tahoma"/>
            <family val="2"/>
          </rPr>
          <t>John Sites:</t>
        </r>
        <r>
          <rPr>
            <sz val="9"/>
            <color indexed="81"/>
            <rFont val="Tahoma"/>
            <family val="2"/>
          </rPr>
          <t xml:space="preserve">
14.Patient Care Costs Prior approval is required before incurring research patient care costs. Once approved, such costs are generally limited to the amount originally provided in the sponsored award budget and sponsor permission is typically required to increase or decrease this budget line item. Research patient care costs are exempt from F&amp;A recovery unless the indirect costs basis for the award is total direct cost (TDC). Research Patient Care Costs include the costs of routine and ancillary services provided by hospitals to individuals participating in research programs. The costs of these services normally are assigned to specific research projects through the development and application of research patient care rates or amounts. The University of Virginia Medical Center has established a rate agreement with the federal government that governs these charges. Standard of care charges – the costs associated with procedures that are not for the research study – are generally not allowed expenditures under sponsored awards and are paid by the patient or the patient’s third party insurer. Research patient care costs do not include otherwise allowable items of personal expense reimbursement, such as patient travel or subsistence, consulting physician fees, or any other direct payments related to all classes of individuals, including inpatients, outpatients, subjects, volunteers and donors costs of ancillary tests performed in facilities outside the hospital on a fee-for-service basis (e.g., in an independent, privately owned laboratory) or in an affiliated medical school/university based on an organizational fee schedule data management or statistical analysis of clinical research results. Patient care costs may be charged to the following expenditure type: Svcs, Patient Care Costs.</t>
        </r>
      </text>
    </comment>
    <comment ref="A38" authorId="0" shapeId="0" xr:uid="{00000000-0006-0000-0100-00000D000000}">
      <text>
        <r>
          <rPr>
            <b/>
            <sz val="9"/>
            <color rgb="FF000000"/>
            <rFont val="Tahoma"/>
            <family val="2"/>
          </rPr>
          <t>John Sites:</t>
        </r>
        <r>
          <rPr>
            <sz val="9"/>
            <color rgb="FF000000"/>
            <rFont val="Tahoma"/>
            <family val="2"/>
          </rPr>
          <t xml:space="preserve">
</t>
        </r>
        <r>
          <rPr>
            <sz val="9"/>
            <color rgb="FF000000"/>
            <rFont val="Tahoma"/>
            <family val="2"/>
          </rPr>
          <t>15.Participant Support Costs - Participant support costs are those costs paid to (or on behalf of) participants in meetings, conferences, symposia, and workshops, when there is a category for participant support costs in the award budget. Registration fees, travel allowances, manuals and supplies, and tuition and stipends may be regarded as participant support costs in this case. Participant Support Costs should be budgeted as follows: Participant Support – Stipends Participant Support – Subsistence Participant Support – Travel Participant Support - Other NOTE: Participant support costs may not be rebudgeted into other cost categories without prior approval from the sponsor. NOTE: Participant support costs are exempt from F&amp;A recovery unless the indirect cost basis for the award is total direct cost (TDC).</t>
        </r>
      </text>
    </comment>
    <comment ref="A39" authorId="0" shapeId="0" xr:uid="{00000000-0006-0000-0100-00000E000000}">
      <text>
        <r>
          <rPr>
            <b/>
            <sz val="9"/>
            <color rgb="FF000000"/>
            <rFont val="Tahoma"/>
            <family val="2"/>
          </rPr>
          <t>John Sites:</t>
        </r>
        <r>
          <rPr>
            <sz val="9"/>
            <color rgb="FF000000"/>
            <rFont val="Tahoma"/>
            <family val="2"/>
          </rPr>
          <t xml:space="preserve">
</t>
        </r>
        <r>
          <rPr>
            <sz val="9"/>
            <color rgb="FF000000"/>
            <rFont val="Tahoma"/>
            <family val="2"/>
          </rPr>
          <t xml:space="preserve">4.Tuition
</t>
        </r>
        <r>
          <rPr>
            <sz val="9"/>
            <color rgb="FF000000"/>
            <rFont val="Tahoma"/>
            <family val="2"/>
          </rPr>
          <t xml:space="preserve"> The In-State portion of tuition (remission) for enrolled graduate students, along with any associated required fees, should be budgeted and charged as a direct cost in proportion to the percent of each graduate student’s effort expended on the program during the semester.</t>
        </r>
      </text>
    </comment>
    <comment ref="A40" authorId="0" shapeId="0" xr:uid="{00000000-0006-0000-0100-00000F000000}">
      <text>
        <r>
          <rPr>
            <b/>
            <sz val="9"/>
            <color rgb="FF000000"/>
            <rFont val="Tahoma"/>
            <family val="2"/>
          </rPr>
          <t>John Sites:</t>
        </r>
        <r>
          <rPr>
            <sz val="9"/>
            <color rgb="FF000000"/>
            <rFont val="Tahoma"/>
            <family val="2"/>
          </rPr>
          <t xml:space="preserve">
</t>
        </r>
        <r>
          <rPr>
            <sz val="9"/>
            <color rgb="FF000000"/>
            <rFont val="Tahoma"/>
            <family val="2"/>
          </rPr>
          <t xml:space="preserve">16.Other Direct Costs Other costs not included in direct cost categories indicated above. NOTE: Graduate Research Assistant health insurance costs are budgeted under Other Direct Costs and are subject to F&amp;A charges.
</t>
        </r>
      </text>
    </comment>
    <comment ref="A45" authorId="0" shapeId="0" xr:uid="{00000000-0006-0000-0100-000010000000}">
      <text>
        <r>
          <rPr>
            <b/>
            <sz val="9"/>
            <color indexed="81"/>
            <rFont val="Tahoma"/>
            <family val="2"/>
          </rPr>
          <t>John Sites:</t>
        </r>
        <r>
          <rPr>
            <sz val="9"/>
            <color indexed="81"/>
            <rFont val="Tahoma"/>
            <family val="2"/>
          </rPr>
          <t xml:space="preserve">
11.Subawards An external or outgoing subaward is a document issued by the University that formalizes a collaborative research relationship with a third party to perform substantive sponsored project services under a Sponsored Award made to the University. Such costs are allowable as direct costs to sponsored program projects. All subawards must be made in accordance with University and sponsor regulations. The first $25,000 charged for each subaward is subject to F&amp;A calculation and recovery</t>
        </r>
      </text>
    </comment>
    <comment ref="A49" authorId="0" shapeId="0" xr:uid="{00000000-0006-0000-0100-000011000000}">
      <text>
        <r>
          <rPr>
            <b/>
            <sz val="9"/>
            <color indexed="81"/>
            <rFont val="Tahoma"/>
            <family val="2"/>
          </rPr>
          <t>John Sites:</t>
        </r>
        <r>
          <rPr>
            <sz val="9"/>
            <color indexed="81"/>
            <rFont val="Tahoma"/>
            <family val="2"/>
          </rPr>
          <t xml:space="preserve">
Facilities and administrative costs (F&amp;A) costs are those that are incurred for common or joint objectives and therefore cannot be identified readily and specifically with a particular sponsored project, an instructional activity, or any other institutional activity.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tc={EE12D93B-9572-42BE-B4DD-1B9110C4AB6E}</author>
    <author>tc={591BC37B-72A1-4B99-9D8F-82D99AACBDD9}</author>
  </authors>
  <commentList>
    <comment ref="C2" authorId="0" shapeId="0" xr:uid="{00000000-0006-0000-0200-000001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Salary Cap is a “legislatively‐mandated provision limiting the direct salary (also known as institution base salary, but excluding any fringe benefits and F&amp;A costs), for individuals working on a Sponsor funded project.</t>
        </r>
      </text>
    </comment>
    <comment ref="D3" authorId="1" shapeId="0" xr:uid="{00000000-0006-0000-0200-000002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Per Uniform Guidance Section  200.430 Compensation - Personal Services. Institutional base salary is defined as the annual compensation paid by an institution of higher education for an individual's appointment, whether that individual's time is spent on research, instruction, administration, or other activities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 Sites</author>
  </authors>
  <commentList>
    <comment ref="K2" authorId="0" shapeId="0" xr:uid="{00000000-0006-0000-0700-000001000000}">
      <text>
        <r>
          <rPr>
            <b/>
            <sz val="9"/>
            <color indexed="81"/>
            <rFont val="Tahoma"/>
            <family val="2"/>
          </rPr>
          <t>John Sites:</t>
        </r>
        <r>
          <rPr>
            <sz val="9"/>
            <color indexed="81"/>
            <rFont val="Tahoma"/>
            <family val="2"/>
          </rPr>
          <t xml:space="preserve">
Domestic Air: Coach class tickets are an allowable expense. All other class of tickets are discouraged, but can be purchased with justification and approval by the Supplemental Approver. No approval is required regardless of class for self-approvers.
International Air: Coach and business class are an allowable expense. First class tickets are discouraged, but can be purchased with justification and approval by the Supplemental Approver. No approval is required regardless of class for self-approvers.
If using Federal Funds, travelers must adhere to the “Fly America Act.”
3.Airline Upgrades: Airline upgrades costing more than $350 require justification and approval by the Supplemental Approver. No approval is required for self-approvers.</t>
        </r>
      </text>
    </comment>
    <comment ref="L2" authorId="0" shapeId="0" xr:uid="{00000000-0006-0000-0700-000002000000}">
      <text>
        <r>
          <rPr>
            <b/>
            <sz val="9"/>
            <color indexed="81"/>
            <rFont val="Tahoma"/>
            <family val="2"/>
          </rPr>
          <t>John Sites:</t>
        </r>
        <r>
          <rPr>
            <sz val="9"/>
            <color indexed="81"/>
            <rFont val="Tahoma"/>
            <family val="2"/>
          </rPr>
          <t xml:space="preserve">
Meals:
 Employees may choose to claim either the per diem for the locale to which they are traveling, or the actual cost incurred for meals (documented by receipt for meals $75 or over). 
1.Travel Per Diem: Employees claiming the Per Diem, regardless of fund sources, must follow the rate thresholds in the Rate Guide. Meals provided by others or classified as a business meal must be deducted. Employees will receive 75% of the per diem rate for first and last day of travel regardless of the actual meals purchased or travel times. (This is an IRS rule to ensure a compliant Accountable Plan.)
2.Travel Actual Meals: When claiming actual meals Employees should follow the University’s standard daily limit of $75. Exceptions over $150 per day require justification and approval by the Supplemental Approver. No approval is required for self-approvers.
3.Business Meals: A business meal may occur in travel or non-travel status. Employees should follow the University’s standard daily limit of $75. Exceptions over $150 per day require justification and approval by the Supplemental Approver. No approval is required for self-approvers. The University will not pay for meals in recognition or in honor of particular individuals (e.g., wedding or baby showers). These meals are considered personal in nature. (Requirements and the procedures for documenting a business meal are located on the Procurement and Supplier Diversity Services (PSDS) website.)
4.Day Trip Meals: When claiming day trip meals, employees should follow the University’s standard daily limit of $75. Exceptions over $150 per day require justification and approval by the Supplemental Approver. No approval is required for self-approvers. Per IRS regulations, day trip meals are a taxable benefit to employees; applicable taxes will be collected through payroll deduction.</t>
        </r>
      </text>
    </comment>
    <comment ref="M2" authorId="0" shapeId="0" xr:uid="{00000000-0006-0000-0700-000003000000}">
      <text>
        <r>
          <rPr>
            <b/>
            <sz val="9"/>
            <color indexed="81"/>
            <rFont val="Tahoma"/>
            <family val="2"/>
          </rPr>
          <t>John Sites:</t>
        </r>
        <r>
          <rPr>
            <sz val="9"/>
            <color indexed="81"/>
            <rFont val="Tahoma"/>
            <family val="2"/>
          </rPr>
          <t xml:space="preserve">
Lodging:
 Travelers should follow the University’s standard nightly limit for lodging. The limit is $300 for hotels and other alternative lodging. Exceptions over $600 per night require justification and approval by the Supplemental Approver. No approval is required for self-approvers. Taxes and surcharges may be reimbursed in addition to the nightly limit.</t>
        </r>
      </text>
    </comment>
    <comment ref="N2" authorId="0" shapeId="0" xr:uid="{00000000-0006-0000-0700-000004000000}">
      <text>
        <r>
          <rPr>
            <b/>
            <sz val="9"/>
            <color indexed="81"/>
            <rFont val="Tahoma"/>
            <family val="2"/>
          </rPr>
          <t>John Sites:</t>
        </r>
        <r>
          <rPr>
            <sz val="9"/>
            <color indexed="81"/>
            <rFont val="Tahoma"/>
            <family val="2"/>
          </rPr>
          <t xml:space="preserve">
Vehicle Rental: Employees are strongly encouraged to rent any vehicles through agencies under contract with the University. The University qualifies for tax exempt status for vehicle rentals in the state of Virginia and other select states. It is the traveler’s responsibility to understand the tax rules of the state which they are visiting and to make sure that tax is appropriately charged. (See the University's Tax Compliance &amp; Operational Contracts website for more information on tax exemptions.) The traveler should decline any additional insurance offered for any vehicle leased or rented within the continental United States, its territories or possessions, or Canada. [Note: Rental of 15-passenger vans is not permitted per policy SEC-001, 15-Passenger Vans.] 
For rental vehicles, the University reimburses actual expenses, not mileage rates. The traveler must provide justification for refueling at the rental car agency. The traveler is required to purchase the LDW and CDW insurance on the rental contract for vehicles rented outside the United States, its territories or possessions, or Canada. </t>
        </r>
      </text>
    </comment>
    <comment ref="O2" authorId="0" shapeId="0" xr:uid="{00000000-0006-0000-0700-000005000000}">
      <text>
        <r>
          <rPr>
            <b/>
            <sz val="9"/>
            <color indexed="81"/>
            <rFont val="Tahoma"/>
            <family val="2"/>
          </rPr>
          <t>John Sites:</t>
        </r>
        <r>
          <rPr>
            <sz val="9"/>
            <color indexed="81"/>
            <rFont val="Tahoma"/>
            <family val="2"/>
          </rPr>
          <t xml:space="preserve">
Personally-Owned Vehicles: The use of personally-owned vehicles will be reimbursed at current Standard Mileage Rates established by the IRS. In using personal vehicles for international travel, the University will reimburse the actual cost of operation of such a vehicle. Travelers should make sure their personal auto liability insurance is in force while driving in or outside of the U.S. While on authorized University business, the University provides excess liability coverage above the individual’s personal auto liability insurance limits, but the individual’s personal auto liability insurance must always provide the primary coverage.</t>
        </r>
      </text>
    </comment>
    <comment ref="P2" authorId="0" shapeId="0" xr:uid="{00000000-0006-0000-0700-000006000000}">
      <text>
        <r>
          <rPr>
            <b/>
            <sz val="9"/>
            <color indexed="81"/>
            <rFont val="Tahoma"/>
            <family val="2"/>
          </rPr>
          <t>John Sites:</t>
        </r>
        <r>
          <rPr>
            <sz val="9"/>
            <color indexed="81"/>
            <rFont val="Tahoma"/>
            <family val="2"/>
          </rPr>
          <t xml:space="preserve">
10.Parking Fees: Parking fees incurred while traveling on official University business are an allowable expense.
11.Parking or Traffic Fines: Parking or traffic fines are not a reimbursable expense for University faculty, staff, or students.
12.Commuting: Commuting to and from work is not considered business travel and mileage is not reimbursable. Parking costs associated with commuting are not allowable expenses.
13.Carbon Offset Fees: Optional carbon offset fees on airfare, car rentals, or any other form of travel are not an allowable expense.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Sites, John</author>
  </authors>
  <commentList>
    <comment ref="L7" authorId="0" shapeId="0" xr:uid="{00000000-0006-0000-0A00-000001000000}">
      <text>
        <r>
          <rPr>
            <b/>
            <sz val="9"/>
            <color indexed="81"/>
            <rFont val="Tahoma"/>
            <family val="2"/>
          </rPr>
          <t>Sites, John:</t>
        </r>
        <r>
          <rPr>
            <sz val="9"/>
            <color indexed="81"/>
            <rFont val="Tahoma"/>
            <family val="2"/>
          </rPr>
          <t xml:space="preserve">
http://finance.unc.edu/saur/student-account-services/tuition-and-fees/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Sites, John</author>
  </authors>
  <commentList>
    <comment ref="M7" authorId="0" shapeId="0" xr:uid="{00000000-0006-0000-0B00-000001000000}">
      <text>
        <r>
          <rPr>
            <b/>
            <sz val="9"/>
            <color indexed="81"/>
            <rFont val="Tahoma"/>
            <family val="2"/>
          </rPr>
          <t>Sites, John:</t>
        </r>
        <r>
          <rPr>
            <sz val="9"/>
            <color indexed="81"/>
            <rFont val="Tahoma"/>
            <family val="2"/>
          </rPr>
          <t xml:space="preserve">
http://finance.unc.edu/saur/student-account-services/tuition-and-fees/
</t>
        </r>
      </text>
    </comment>
  </commentList>
</comments>
</file>

<file path=xl/sharedStrings.xml><?xml version="1.0" encoding="utf-8"?>
<sst xmlns="http://schemas.openxmlformats.org/spreadsheetml/2006/main" count="793" uniqueCount="369">
  <si>
    <t>11/21/2018 Changes</t>
  </si>
  <si>
    <t>GRA Health Benefit calculates on the Detailed Labor tab and is apportioned based on the GRA FTE reflected</t>
  </si>
  <si>
    <t>Add GRA Health Benefit to the Other DC tab by selecting the corresponding drop down. Enter a quantity of 1</t>
  </si>
  <si>
    <t>Period of Performance Dates added to the summary page</t>
  </si>
  <si>
    <t>Escalation option added to Summary Page - Choose escalation for year 1 "Yes or No".</t>
  </si>
  <si>
    <t>Start and End dates for Period of Performance are "unlocked" to accommodate leap year impact on date calculations</t>
  </si>
  <si>
    <t>11/27/2018 Changes</t>
  </si>
  <si>
    <t>Added formula to ODC tab to default quantity to "1" when GRA Health Benefit is selected. Rate pulls from Labor Detail tab under "Fringe Benefits" for GRA's</t>
  </si>
  <si>
    <t>Formula corrected in Personnel tab to calculate escalation in year 1</t>
  </si>
  <si>
    <t>Comment added to Tuiton tab under Quantity describing the appropriate methodology</t>
  </si>
  <si>
    <t>1/8/2019 Changes</t>
  </si>
  <si>
    <t>Added in new personnel (Joy Tobin)</t>
  </si>
  <si>
    <t>3/5/2019 Changes</t>
  </si>
  <si>
    <t>Modified format to make out years more visible under the Non-Labor Tabs</t>
  </si>
  <si>
    <t>3/11/2019 Changes</t>
  </si>
  <si>
    <t>Added Rate Tables in "Rate Table" tab</t>
  </si>
  <si>
    <t>Updated formulae to reference rate table to facilitate changes in out years</t>
  </si>
  <si>
    <t>3/15/2019 Changes</t>
  </si>
  <si>
    <t>Updated Travel tab to reflect domestic and foreign travel and added lines to summary tab for each.</t>
  </si>
  <si>
    <t>Updated Travel tab to reflect travel costs by year/period</t>
  </si>
  <si>
    <t>Added OTC FTE Calculation to Labor Detail tab</t>
  </si>
  <si>
    <t>Updated drop-down lists across tabs to reflect expense types identified in Chart of Accounts descriptions on OSP page</t>
  </si>
  <si>
    <t>Modified ODC subtotal calculation on Summary Tab to avoid double counting of travel costs</t>
  </si>
  <si>
    <t>Added PI Summary tab to facilitate PI review of costs</t>
  </si>
  <si>
    <t>3/18/2019 Changes</t>
  </si>
  <si>
    <t>Expanded FTE decimal points on Labor Detail tab to 3 places</t>
  </si>
  <si>
    <t>4/5/19 Changes</t>
  </si>
  <si>
    <t>Fix made to over the cap rate table</t>
  </si>
  <si>
    <t>Title</t>
  </si>
  <si>
    <t>Sponsor</t>
  </si>
  <si>
    <t>Period of Performance</t>
  </si>
  <si>
    <t>Start</t>
  </si>
  <si>
    <t>End</t>
  </si>
  <si>
    <t>ePRF No.</t>
  </si>
  <si>
    <t>Budget Period</t>
  </si>
  <si>
    <t>Year 1</t>
  </si>
  <si>
    <t>Year 2</t>
  </si>
  <si>
    <t>Year 3</t>
  </si>
  <si>
    <t>Year 4</t>
  </si>
  <si>
    <t>Year 5</t>
  </si>
  <si>
    <t>Total Cost</t>
  </si>
  <si>
    <t>Labor Dollars</t>
  </si>
  <si>
    <t>Faculty</t>
  </si>
  <si>
    <t>Classified Staff</t>
  </si>
  <si>
    <t>Hourly</t>
  </si>
  <si>
    <t>Part-Time</t>
  </si>
  <si>
    <t>GRA</t>
  </si>
  <si>
    <t>Subtotal Labor</t>
  </si>
  <si>
    <t>Fringe Benefits</t>
  </si>
  <si>
    <t>Subtotal Fringe Benefits</t>
  </si>
  <si>
    <t>Other Direct Cost</t>
  </si>
  <si>
    <t xml:space="preserve">  Equipment</t>
  </si>
  <si>
    <t xml:space="preserve">  Travel</t>
  </si>
  <si>
    <t>Domestic</t>
  </si>
  <si>
    <t>Foreign</t>
  </si>
  <si>
    <t>Trainee Support Costs</t>
  </si>
  <si>
    <t>Materials and Supplies</t>
  </si>
  <si>
    <t>Consultant Services</t>
  </si>
  <si>
    <t>Other Services</t>
  </si>
  <si>
    <t>Rental - Off-Site Facilities</t>
  </si>
  <si>
    <t>Alterations and Renovations</t>
  </si>
  <si>
    <t>Patient Care Costs</t>
  </si>
  <si>
    <t>Participant Support Costs</t>
  </si>
  <si>
    <t>Tuition Remission &amp; Fees</t>
  </si>
  <si>
    <t>Subtotal Other Direct Cost</t>
  </si>
  <si>
    <t>Subtotal Direct Cost</t>
  </si>
  <si>
    <t xml:space="preserve">  Subcontracts, &lt; $25,000</t>
  </si>
  <si>
    <t xml:space="preserve">  Subcontracts, &gt; $25,000</t>
  </si>
  <si>
    <t>Subtotal Subcontracts</t>
  </si>
  <si>
    <t>Total Direct Cost</t>
  </si>
  <si>
    <t>MTDC</t>
  </si>
  <si>
    <t>Facilities &amp; Administration Costs (F&amp;A)</t>
  </si>
  <si>
    <t>Target</t>
  </si>
  <si>
    <t>TOTAL COST</t>
  </si>
  <si>
    <t>Proposal IDC Rate</t>
  </si>
  <si>
    <t>Custom F&amp;A Rate (Y/N)</t>
  </si>
  <si>
    <t>No</t>
  </si>
  <si>
    <t>Organized Research</t>
  </si>
  <si>
    <t>On Grounds</t>
  </si>
  <si>
    <t>Annual Escalation</t>
  </si>
  <si>
    <t>Off-Grounds</t>
  </si>
  <si>
    <t>Instruction</t>
  </si>
  <si>
    <t>Other Sponsored Activity</t>
  </si>
  <si>
    <t>Base</t>
  </si>
  <si>
    <t>TDC</t>
  </si>
  <si>
    <t>Yes</t>
  </si>
  <si>
    <t>UVA HR Policy</t>
  </si>
  <si>
    <t>Salary Cap</t>
  </si>
  <si>
    <t>Name</t>
  </si>
  <si>
    <t>Key Personnel</t>
  </si>
  <si>
    <t>Type of Month</t>
  </si>
  <si>
    <t>Current IBS</t>
  </si>
  <si>
    <t>Months Year 1</t>
  </si>
  <si>
    <t>Months Year 2</t>
  </si>
  <si>
    <t>Months Year 3</t>
  </si>
  <si>
    <t>Months Year 4</t>
  </si>
  <si>
    <t>Months Year 5</t>
  </si>
  <si>
    <t>Total Labor Cost</t>
  </si>
  <si>
    <t>Cal</t>
  </si>
  <si>
    <t>Acad</t>
  </si>
  <si>
    <t>Subtotal</t>
  </si>
  <si>
    <t>Staff</t>
  </si>
  <si>
    <t>Sum</t>
  </si>
  <si>
    <t>Graduate Students</t>
  </si>
  <si>
    <t>TOTAL PERSON MONTHS</t>
  </si>
  <si>
    <t>Escalation</t>
  </si>
  <si>
    <t>Key Personnel Y/N</t>
  </si>
  <si>
    <t>Estimated Labor Hours</t>
  </si>
  <si>
    <t>Over The Cap (OTC) Salary</t>
  </si>
  <si>
    <t>OTC Fringe Benefits</t>
  </si>
  <si>
    <t>UVA Rates</t>
  </si>
  <si>
    <t>Subtotal Faculty</t>
  </si>
  <si>
    <t>Subtotal Staff</t>
  </si>
  <si>
    <t>Subtotal Hourly</t>
  </si>
  <si>
    <t>Subtotal Part-Time</t>
  </si>
  <si>
    <t>Graduate Students ** Health benefits are calculated i/a/w the FTE and reflected under the ODC Tab**</t>
  </si>
  <si>
    <t>Subtotal GRA</t>
  </si>
  <si>
    <t>Total Labor</t>
  </si>
  <si>
    <t>TOTAL Project FTE</t>
  </si>
  <si>
    <t>Sponsor FTE</t>
  </si>
  <si>
    <t>OTC FTE</t>
  </si>
  <si>
    <t>UVA Effort Reporting Policy</t>
  </si>
  <si>
    <t>Rates</t>
  </si>
  <si>
    <t>Cost Type</t>
  </si>
  <si>
    <t>Unit Cost</t>
  </si>
  <si>
    <t>Basis of Estimate</t>
  </si>
  <si>
    <t>Total Estimated Cost</t>
  </si>
  <si>
    <t>Comments</t>
  </si>
  <si>
    <t>Historical</t>
  </si>
  <si>
    <t>Vendor</t>
  </si>
  <si>
    <t>PI</t>
  </si>
  <si>
    <t>All</t>
  </si>
  <si>
    <t>Estimated Total</t>
  </si>
  <si>
    <t>UVA Policy</t>
  </si>
  <si>
    <t>Description</t>
  </si>
  <si>
    <t>Equipment</t>
  </si>
  <si>
    <t>Fabricated Equipment</t>
  </si>
  <si>
    <t>Freight and Expenses</t>
  </si>
  <si>
    <t>Installation Costs</t>
  </si>
  <si>
    <t>General Policy</t>
  </si>
  <si>
    <t>Destination</t>
  </si>
  <si>
    <t>Purpose</t>
  </si>
  <si>
    <t>Foreign/ Domestic</t>
  </si>
  <si>
    <t>Year 1 # Trips</t>
  </si>
  <si>
    <t>Year 2 # Trips</t>
  </si>
  <si>
    <t>Year 3 # Trips</t>
  </si>
  <si>
    <t>Year 4 # Trips</t>
  </si>
  <si>
    <t>Year 5 # Trips</t>
  </si>
  <si>
    <t>Estimated Duration</t>
  </si>
  <si>
    <t># People</t>
  </si>
  <si>
    <t>Estimated Airfare</t>
  </si>
  <si>
    <t>Daily Per Diem</t>
  </si>
  <si>
    <t>Estimated Daily Lodging</t>
  </si>
  <si>
    <t>Estimated Daily Car Rental</t>
  </si>
  <si>
    <t>Estimated Mileage</t>
  </si>
  <si>
    <t>Misc. Other</t>
  </si>
  <si>
    <t>Conference</t>
  </si>
  <si>
    <t>Sponsor Mtg</t>
  </si>
  <si>
    <t>Project Travel</t>
  </si>
  <si>
    <t>Other</t>
  </si>
  <si>
    <t>Sponsor Specific Policy May Apply</t>
  </si>
  <si>
    <t>Trainee Tuition</t>
  </si>
  <si>
    <t>Trainee Stipends</t>
  </si>
  <si>
    <t>Trainee Travel</t>
  </si>
  <si>
    <t>Glassware</t>
  </si>
  <si>
    <t>Chemicals</t>
  </si>
  <si>
    <t>Animal costs</t>
  </si>
  <si>
    <t>Misc</t>
  </si>
  <si>
    <t>Cost Category</t>
  </si>
  <si>
    <t>Misc. Computer Services</t>
  </si>
  <si>
    <t>Electrical Repair and Maintenance</t>
  </si>
  <si>
    <t>Equipment Repair and Maintenance</t>
  </si>
  <si>
    <t>Mechanical Repair and Maintenance</t>
  </si>
  <si>
    <t>Plant Repair and Maintenance</t>
  </si>
  <si>
    <t>ADP Maint. Serv. Contracts (Equipment)</t>
  </si>
  <si>
    <t>ADP Maint. Serv. Contracts (Software)</t>
  </si>
  <si>
    <t>Telecommunications (Long Distance Service)</t>
  </si>
  <si>
    <t>Printing (other than Stationery)</t>
  </si>
  <si>
    <t>Photocopying, Microfilming, Developing and other Reproduction</t>
  </si>
  <si>
    <t>Publication Costs - Sponsored Programs</t>
  </si>
  <si>
    <t>Freight and Express Service</t>
  </si>
  <si>
    <t>Technical Services</t>
  </si>
  <si>
    <t>Animal Care</t>
  </si>
  <si>
    <t>UVa Temp Services Fees</t>
  </si>
  <si>
    <t>Rent, Buildings and Facilities</t>
  </si>
  <si>
    <t>Supplies and Materials Budget</t>
  </si>
  <si>
    <t>Miscellaneous</t>
  </si>
  <si>
    <t>Rent, Land</t>
  </si>
  <si>
    <t>Rent, Land &amp; Buildings</t>
  </si>
  <si>
    <t>Misc.</t>
  </si>
  <si>
    <t>Stipends</t>
  </si>
  <si>
    <t>Subsistence Allowance</t>
  </si>
  <si>
    <t>Travel Allowance</t>
  </si>
  <si>
    <t>Registratin Fees</t>
  </si>
  <si>
    <t>GRA Health Insurance Policy</t>
  </si>
  <si>
    <t>GRA Health Benefit</t>
  </si>
  <si>
    <t>Policy</t>
  </si>
  <si>
    <t>Forms</t>
  </si>
  <si>
    <t>New</t>
  </si>
  <si>
    <t>Subcontractor</t>
  </si>
  <si>
    <t>Y/N</t>
  </si>
  <si>
    <t>Budget</t>
  </si>
  <si>
    <t>Direct</t>
  </si>
  <si>
    <t>F&amp;A</t>
  </si>
  <si>
    <t>Indirect</t>
  </si>
  <si>
    <t>Total Subcontract Costs</t>
  </si>
  <si>
    <t>A. Senior/Key Personnel</t>
  </si>
  <si>
    <t>Months</t>
  </si>
  <si>
    <t>Prefix</t>
  </si>
  <si>
    <t>First</t>
  </si>
  <si>
    <t>Middle</t>
  </si>
  <si>
    <t>Last</t>
  </si>
  <si>
    <t>Suffix</t>
  </si>
  <si>
    <t>Base Salary</t>
  </si>
  <si>
    <t>Requested Salary</t>
  </si>
  <si>
    <t>Funds Requested</t>
  </si>
  <si>
    <t>B. Other Personnel</t>
  </si>
  <si>
    <t>Number of Personnel</t>
  </si>
  <si>
    <t>Project Role</t>
  </si>
  <si>
    <t>Post Doctoral Associates</t>
  </si>
  <si>
    <t>Undergraduate Students</t>
  </si>
  <si>
    <t>Secretarial/Clerical</t>
  </si>
  <si>
    <t>Total Number of Personnel</t>
  </si>
  <si>
    <t>Total Other Personnel</t>
  </si>
  <si>
    <t>Total Salary, Wages and Benefits (A+B)</t>
  </si>
  <si>
    <t>C. Equipment Description</t>
  </si>
  <si>
    <t>Equipment Item</t>
  </si>
  <si>
    <t>Total Equipment</t>
  </si>
  <si>
    <t>D. Travel</t>
  </si>
  <si>
    <t>Domestic Travel Costs (Incl. Canada, Mexico and US Possessions)</t>
  </si>
  <si>
    <t>Foreign Travel Costs</t>
  </si>
  <si>
    <t>Total Travel Costs</t>
  </si>
  <si>
    <t>E. Participant/Trainee Support Costs</t>
  </si>
  <si>
    <t>Tuition/Fees/Health Insurance</t>
  </si>
  <si>
    <t>Travel</t>
  </si>
  <si>
    <t>Subsistence</t>
  </si>
  <si>
    <t>Number of Participants/Trainees</t>
  </si>
  <si>
    <t>Total Participant/Trainee Support Costs</t>
  </si>
  <si>
    <t>F. Other Direct Costs</t>
  </si>
  <si>
    <t>Publication Costs</t>
  </si>
  <si>
    <t>Consultant Costs</t>
  </si>
  <si>
    <t>ADP/Computer Services</t>
  </si>
  <si>
    <t>Subawards/Consortium/Contractual Costs</t>
  </si>
  <si>
    <t>Equipment or Facility Rental/User Fees</t>
  </si>
  <si>
    <t>Total Other Direct Costs</t>
  </si>
  <si>
    <t>G. Direct Costs</t>
  </si>
  <si>
    <t>Funds Requested ($)</t>
  </si>
  <si>
    <t>Total Direct Costs (A thru F)</t>
  </si>
  <si>
    <t>H. Indirect Costs</t>
  </si>
  <si>
    <t>Indirect Cost Rate %</t>
  </si>
  <si>
    <t>Indirect Cost Base $</t>
  </si>
  <si>
    <t>Indirect Cost Type</t>
  </si>
  <si>
    <t>I. Total Direct and Indirect Costs</t>
  </si>
  <si>
    <t>Total Direct and Indirect institutional Costs (G+H)</t>
  </si>
  <si>
    <t>Personnel</t>
  </si>
  <si>
    <t>Fringe</t>
  </si>
  <si>
    <t>Tuition &amp; Fees</t>
  </si>
  <si>
    <t>GRA Health</t>
  </si>
  <si>
    <t>Salary</t>
  </si>
  <si>
    <t>Labor Category</t>
  </si>
  <si>
    <t>Rate</t>
  </si>
  <si>
    <t>UVA FY</t>
  </si>
  <si>
    <t>MS Students (In-State) 2019</t>
  </si>
  <si>
    <t>FY 19</t>
  </si>
  <si>
    <t>MS Students (In-State) 2020</t>
  </si>
  <si>
    <t>FY 20</t>
  </si>
  <si>
    <t>MS Students (In-State) 2021</t>
  </si>
  <si>
    <t>FY 21</t>
  </si>
  <si>
    <t>MS Students (In-State) 2022</t>
  </si>
  <si>
    <t>FY 22</t>
  </si>
  <si>
    <t>MS Students (In-State) 2023</t>
  </si>
  <si>
    <t>FY 23</t>
  </si>
  <si>
    <t>** Source F&amp;A Rate Agrmt **</t>
  </si>
  <si>
    <t>MS Students (In-State) 2024</t>
  </si>
  <si>
    <t>Years 1-3 PhD (In-State) 2019</t>
  </si>
  <si>
    <t>** Source - SEAS Tuition Worksheet **</t>
  </si>
  <si>
    <t>Years 1-3 PhD (In-State) 2020</t>
  </si>
  <si>
    <t>Years 1-3 PhD (In-State) 2021</t>
  </si>
  <si>
    <t>Years 1-3 PhD (In-State) 2022</t>
  </si>
  <si>
    <t>Years 1-3 PhD (In-State) 2023</t>
  </si>
  <si>
    <t>Years 1-3 PhD (In-State) 2024</t>
  </si>
  <si>
    <t>Research Only (In-State) 2019</t>
  </si>
  <si>
    <t>Research Only (In-State) 2020</t>
  </si>
  <si>
    <t>Research Only (In-State) 2021</t>
  </si>
  <si>
    <t>Research Only (In-State) 2022</t>
  </si>
  <si>
    <t>Research Only (In-State) 2023</t>
  </si>
  <si>
    <t>Research Only (In-State) 2024</t>
  </si>
  <si>
    <r>
      <rPr>
        <b/>
        <u/>
        <sz val="11"/>
        <color theme="1"/>
        <rFont val="Calibri"/>
        <family val="2"/>
        <scheme val="minor"/>
      </rPr>
      <t>Note:</t>
    </r>
    <r>
      <rPr>
        <sz val="11"/>
        <color theme="1"/>
        <rFont val="Calibri"/>
        <family val="2"/>
        <scheme val="minor"/>
      </rPr>
      <t xml:space="preserve"> Fees are NOT reflected here</t>
    </r>
  </si>
  <si>
    <t>TBN - Faculty</t>
  </si>
  <si>
    <t>TBN - GRA</t>
  </si>
  <si>
    <t>TBN - Hourly</t>
  </si>
  <si>
    <t>TBN - Part Time</t>
  </si>
  <si>
    <t>TBN - Post Doc</t>
  </si>
  <si>
    <t>TBN - Staff</t>
  </si>
  <si>
    <t>TBN - Undergrad</t>
  </si>
  <si>
    <t>Research Only (In-State) 2025</t>
  </si>
  <si>
    <t>MS Students (In-State) 2025</t>
  </si>
  <si>
    <t>Years 1-3 PhD (In-State) 2025</t>
  </si>
  <si>
    <t>6/20 Changes</t>
  </si>
  <si>
    <t>Corrected the calculation for the Labor Detail tab - Graduate Student Health Benefit was being calculated by rate in the Rates table multiplied by personnel months.  The rate should just be pulled directly from the rate table.</t>
  </si>
  <si>
    <t xml:space="preserve">Principal Investigator </t>
  </si>
  <si>
    <t>6/26 Changes</t>
  </si>
  <si>
    <t>Added Clark Cucinell and Golda Barrow to personnel (both staff)</t>
  </si>
  <si>
    <t>Adiga, Abhijin</t>
  </si>
  <si>
    <t>Adiga, Aniruddha</t>
  </si>
  <si>
    <t>Baek, Young Yun (Hannah)</t>
  </si>
  <si>
    <t>Barrett, Christopher Louis</t>
  </si>
  <si>
    <t>Barrow, Golda Harris</t>
  </si>
  <si>
    <t>Bhattacharya, Parantapa</t>
  </si>
  <si>
    <t>Brandon, Kramer</t>
  </si>
  <si>
    <t>Chen, Jiangzhuo</t>
  </si>
  <si>
    <t>Chen, Xiaofeng (Ricky)</t>
  </si>
  <si>
    <t>Co, Michele</t>
  </si>
  <si>
    <t>Cohen, Samantha</t>
  </si>
  <si>
    <t>Cong, Cong</t>
  </si>
  <si>
    <t>Cucinell, Clark</t>
  </si>
  <si>
    <t>Dave, Aniruddha Mahesh</t>
  </si>
  <si>
    <t>Dickerman, Allan W</t>
  </si>
  <si>
    <t>Draughon, Jillian</t>
  </si>
  <si>
    <t>Eubank, Stephen Gardner</t>
  </si>
  <si>
    <t>Goldstein, Joshua Randall</t>
  </si>
  <si>
    <t>He, Qijun</t>
  </si>
  <si>
    <t>Hoops, Stefan</t>
  </si>
  <si>
    <t>Huang, Wenda</t>
  </si>
  <si>
    <t>Keller, Sallie Ann</t>
  </si>
  <si>
    <t>Kenyon, Ronald W</t>
  </si>
  <si>
    <t>Klahn, Brian D</t>
  </si>
  <si>
    <t>Korkmaz, Gizem</t>
  </si>
  <si>
    <t>Kuhlman, Christopher James</t>
  </si>
  <si>
    <t>Lancaster, Vicki Ann</t>
  </si>
  <si>
    <t>Lewis, Bryan Leroy</t>
  </si>
  <si>
    <t>Li, Jiaxian (Thomas)</t>
  </si>
  <si>
    <t>Lyman, Kimberly Ann</t>
  </si>
  <si>
    <t>Machi, Dustin</t>
  </si>
  <si>
    <t>Mao, Chunhong</t>
  </si>
  <si>
    <t>Marathe, Achla</t>
  </si>
  <si>
    <t>Marathe, Madhav V</t>
  </si>
  <si>
    <t>Meng, Fanchao</t>
  </si>
  <si>
    <t>Mortveit, Henning Skattkjaer</t>
  </si>
  <si>
    <t>Nair, Devika Tara</t>
  </si>
  <si>
    <t>Orr, Mark</t>
  </si>
  <si>
    <t>Passarello, Kevin Louis</t>
  </si>
  <si>
    <t>Porter, Jacob Stuart</t>
  </si>
  <si>
    <t>Pristavec, Teja</t>
  </si>
  <si>
    <t>Ratcliff, Nathaniel</t>
  </si>
  <si>
    <t>Ravi, Sekharipuram Subramaniam</t>
  </si>
  <si>
    <t>Reidys, Christian Michael</t>
  </si>
  <si>
    <t>Rezazadegan, Reza</t>
  </si>
  <si>
    <t>Rosenkrantz, Daniel Jay</t>
  </si>
  <si>
    <t>Santiago Calderon, Jose Bayoan</t>
  </si>
  <si>
    <t>Schroeder, Aaron David</t>
  </si>
  <si>
    <t>Shipp, Stephanie Slepicka</t>
  </si>
  <si>
    <t>Swarup, Samarth</t>
  </si>
  <si>
    <t>Telionis, Pyrros Alexander</t>
  </si>
  <si>
    <t>Thurston, Joel</t>
  </si>
  <si>
    <t>Tobin, Joy</t>
  </si>
  <si>
    <t>Venkatramanan, Srinivasan (Srini)</t>
  </si>
  <si>
    <t>Vullikanti, Anil Kumar Srinivasa</t>
  </si>
  <si>
    <t>Walke, James</t>
  </si>
  <si>
    <t>Warren, Andrew Scott</t>
  </si>
  <si>
    <t>Wattam, Alice Rebecca (Rebecca)</t>
  </si>
  <si>
    <t>Wilson, Amanda Lynn</t>
  </si>
  <si>
    <t>Xie, Dawen</t>
  </si>
  <si>
    <t>You, Wen</t>
  </si>
  <si>
    <t>Abhijin Adiga</t>
  </si>
  <si>
    <t xml:space="preserve">VT - IPM </t>
  </si>
  <si>
    <t>Software</t>
  </si>
  <si>
    <t>IPM - Nepal Project</t>
  </si>
  <si>
    <t>Version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</si>
</sst>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6" formatCode="&quot;$&quot;#,##0_);[Red]\(&quot;$&quot;#,##0\)"/>
    <numFmt numFmtId="44" formatCode="_(&quot;$&quot;* #,##0.00_);_(&quot;$&quot;* \(#,##0.00\);_(&quot;$&quot;* &quot;-&quot;??_);_(@_)"/>
    <numFmt numFmtId="43" formatCode="_(* #,##0.00_);_(* \(#,##0.00\);_(* &quot;-&quot;??_);_(@_)"/>
    <numFmt numFmtId="164" formatCode="mmm\ yy"/>
    <numFmt numFmtId="165" formatCode="_(* #,##0_);_(* \(#,##0\);_(* &quot;-&quot;??_);_(@_)"/>
    <numFmt numFmtId="166" formatCode="0.0%"/>
    <numFmt numFmtId="167" formatCode="General_)"/>
    <numFmt numFmtId="168" formatCode="_(&quot;$&quot;* #,##0_);_(&quot;$&quot;* \(#,##0\);_(&quot;$&quot;* &quot;-&quot;??_);_(@_)"/>
    <numFmt numFmtId="169" formatCode="[$-409]d\-mmm\-yyyy;@"/>
    <numFmt numFmtId="170" formatCode="_(* #,##0.00000_);_(* \(#,##0.00000\);_(* &quot;-&quot;??_);_(@_)"/>
    <numFmt numFmtId="171" formatCode="&quot;$&quot;#,##0"/>
  </numFmts>
  <fonts count="48">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0"/>
      <name val="Times New Roman"/>
      <family val="1"/>
    </font>
    <font>
      <b/>
      <sz val="12"/>
      <color indexed="8"/>
      <name val="Calibri"/>
      <family val="2"/>
      <scheme val="minor"/>
    </font>
    <font>
      <sz val="12"/>
      <color indexed="8"/>
      <name val="Calibri"/>
      <family val="2"/>
      <scheme val="minor"/>
    </font>
    <font>
      <sz val="10"/>
      <name val="Arial"/>
      <family val="2"/>
    </font>
    <font>
      <sz val="12"/>
      <name val="Calibri"/>
      <family val="2"/>
      <scheme val="minor"/>
    </font>
    <font>
      <b/>
      <sz val="10"/>
      <name val="Arial"/>
      <family val="2"/>
    </font>
    <font>
      <b/>
      <sz val="9"/>
      <color indexed="81"/>
      <name val="Tahoma"/>
      <family val="2"/>
    </font>
    <font>
      <sz val="9"/>
      <color indexed="81"/>
      <name val="Tahoma"/>
      <family val="2"/>
    </font>
    <font>
      <b/>
      <sz val="10"/>
      <color theme="0"/>
      <name val="Arial"/>
      <family val="2"/>
    </font>
    <font>
      <sz val="10"/>
      <color theme="0"/>
      <name val="Arial"/>
      <family val="2"/>
    </font>
    <font>
      <b/>
      <sz val="12"/>
      <color theme="1"/>
      <name val="Calibri"/>
      <family val="2"/>
      <scheme val="minor"/>
    </font>
    <font>
      <sz val="12"/>
      <color theme="1"/>
      <name val="Calibri"/>
      <family val="2"/>
      <scheme val="minor"/>
    </font>
    <font>
      <u/>
      <sz val="11"/>
      <color theme="10"/>
      <name val="Calibri"/>
      <family val="2"/>
      <scheme val="minor"/>
    </font>
    <font>
      <u/>
      <sz val="11"/>
      <color rgb="FF00B0F0"/>
      <name val="Calibri"/>
      <family val="2"/>
      <scheme val="minor"/>
    </font>
    <font>
      <sz val="11"/>
      <color rgb="FF00B0F0"/>
      <name val="Calibri"/>
      <family val="2"/>
      <scheme val="minor"/>
    </font>
    <font>
      <sz val="11"/>
      <color theme="0"/>
      <name val="Calibri"/>
      <family val="2"/>
      <scheme val="minor"/>
    </font>
    <font>
      <b/>
      <sz val="14"/>
      <color theme="1"/>
      <name val="Calibri"/>
      <family val="2"/>
      <scheme val="minor"/>
    </font>
    <font>
      <b/>
      <sz val="12"/>
      <color theme="0"/>
      <name val="Calibri"/>
      <family val="2"/>
      <scheme val="minor"/>
    </font>
    <font>
      <b/>
      <sz val="12"/>
      <name val="Arial"/>
      <family val="2"/>
    </font>
    <font>
      <sz val="11"/>
      <name val="Calibri"/>
      <family val="2"/>
      <scheme val="minor"/>
    </font>
    <font>
      <sz val="10"/>
      <name val="Courier"/>
      <family val="1"/>
    </font>
    <font>
      <sz val="10"/>
      <name val="Courier"/>
      <family val="3"/>
    </font>
    <font>
      <sz val="10"/>
      <name val="MS Sans Serif"/>
      <family val="2"/>
    </font>
    <font>
      <u/>
      <sz val="10"/>
      <color theme="10"/>
      <name val="Courier"/>
      <family val="3"/>
    </font>
    <font>
      <b/>
      <sz val="14"/>
      <color indexed="8"/>
      <name val="Calibri"/>
      <family val="2"/>
    </font>
    <font>
      <b/>
      <sz val="14"/>
      <color indexed="8"/>
      <name val="Calibri"/>
      <family val="2"/>
      <scheme val="minor"/>
    </font>
    <font>
      <b/>
      <sz val="14"/>
      <name val="Calibri"/>
      <family val="2"/>
      <scheme val="minor"/>
    </font>
    <font>
      <sz val="14"/>
      <color indexed="8"/>
      <name val="Calibri"/>
      <family val="2"/>
      <scheme val="minor"/>
    </font>
    <font>
      <sz val="14"/>
      <color theme="1"/>
      <name val="Calibri"/>
      <family val="2"/>
      <scheme val="minor"/>
    </font>
    <font>
      <b/>
      <sz val="14"/>
      <color rgb="FFFF0000"/>
      <name val="Calibri"/>
      <family val="2"/>
      <scheme val="minor"/>
    </font>
    <font>
      <sz val="14"/>
      <name val="Calibri"/>
      <family val="2"/>
      <scheme val="minor"/>
    </font>
    <font>
      <u/>
      <sz val="14"/>
      <color theme="10"/>
      <name val="Calibri"/>
      <family val="2"/>
      <scheme val="minor"/>
    </font>
    <font>
      <b/>
      <u/>
      <sz val="14"/>
      <name val="Arial"/>
      <family val="2"/>
    </font>
    <font>
      <sz val="14"/>
      <name val="Arial"/>
      <family val="2"/>
    </font>
    <font>
      <sz val="11"/>
      <color theme="8" tint="0.39997558519241921"/>
      <name val="Calibri"/>
      <family val="2"/>
      <scheme val="minor"/>
    </font>
    <font>
      <b/>
      <u/>
      <sz val="14"/>
      <color theme="10"/>
      <name val="Calibri"/>
      <family val="2"/>
      <scheme val="minor"/>
    </font>
    <font>
      <u/>
      <sz val="12"/>
      <color theme="10"/>
      <name val="Calibri"/>
      <family val="2"/>
      <scheme val="minor"/>
    </font>
    <font>
      <i/>
      <sz val="11"/>
      <color theme="1"/>
      <name val="Calibri"/>
      <family val="2"/>
      <scheme val="minor"/>
    </font>
    <font>
      <b/>
      <u/>
      <sz val="11"/>
      <color theme="1"/>
      <name val="Calibri"/>
      <family val="2"/>
      <scheme val="minor"/>
    </font>
    <font>
      <b/>
      <i/>
      <sz val="14"/>
      <color rgb="FFFF0000"/>
      <name val="Calibri"/>
      <family val="2"/>
      <scheme val="minor"/>
    </font>
    <font>
      <i/>
      <sz val="10"/>
      <color indexed="8"/>
      <name val="Calibri"/>
      <family val="2"/>
      <scheme val="minor"/>
    </font>
    <font>
      <b/>
      <i/>
      <sz val="10"/>
      <color indexed="8"/>
      <name val="Calibri"/>
      <family val="2"/>
      <scheme val="minor"/>
    </font>
    <font>
      <b/>
      <sz val="9"/>
      <color rgb="FF000000"/>
      <name val="Tahoma"/>
      <family val="2"/>
    </font>
    <font>
      <sz val="9"/>
      <color rgb="FF000000"/>
      <name val="Tahoma"/>
      <family val="2"/>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1"/>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theme="4" tint="0.59999389629810485"/>
        <bgColor indexed="64"/>
      </patternFill>
    </fill>
  </fills>
  <borders count="23">
    <border>
      <left/>
      <right/>
      <top/>
      <bottom/>
      <diagonal/>
    </border>
    <border>
      <left style="thin">
        <color auto="1"/>
      </left>
      <right/>
      <top style="thin">
        <color auto="1"/>
      </top>
      <bottom style="thin">
        <color auto="1"/>
      </bottom>
      <diagonal/>
    </border>
    <border>
      <left style="thin">
        <color auto="1"/>
      </left>
      <right/>
      <top/>
      <bottom/>
      <diagonal/>
    </border>
    <border>
      <left style="thin">
        <color auto="1"/>
      </left>
      <right/>
      <top style="thin">
        <color auto="1"/>
      </top>
      <bottom style="double">
        <color auto="1"/>
      </bottom>
      <diagonal/>
    </border>
    <border>
      <left style="thin">
        <color auto="1"/>
      </left>
      <right/>
      <top/>
      <bottom style="double">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thin">
        <color auto="1"/>
      </right>
      <top style="thin">
        <color auto="1"/>
      </top>
      <bottom style="thin">
        <color auto="1"/>
      </bottom>
      <diagonal/>
    </border>
    <border>
      <left/>
      <right style="medium">
        <color auto="1"/>
      </right>
      <top/>
      <bottom/>
      <diagonal/>
    </border>
    <border>
      <left style="medium">
        <color auto="1"/>
      </left>
      <right/>
      <top/>
      <bottom style="medium">
        <color auto="1"/>
      </bottom>
      <diagonal/>
    </border>
    <border>
      <left style="thin">
        <color auto="1"/>
      </left>
      <right style="thin">
        <color auto="1"/>
      </right>
      <top style="thin">
        <color auto="1"/>
      </top>
      <bottom style="medium">
        <color auto="1"/>
      </bottom>
      <diagonal/>
    </border>
    <border>
      <left/>
      <right style="medium">
        <color auto="1"/>
      </right>
      <top/>
      <bottom style="medium">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bottom/>
      <diagonal/>
    </border>
    <border>
      <left/>
      <right/>
      <top style="thin">
        <color auto="1"/>
      </top>
      <bottom/>
      <diagonal/>
    </border>
    <border>
      <left/>
      <right/>
      <top/>
      <bottom style="medium">
        <color indexed="64"/>
      </bottom>
      <diagonal/>
    </border>
    <border>
      <left style="thin">
        <color auto="1"/>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diagonal/>
    </border>
  </borders>
  <cellStyleXfs count="17">
    <xf numFmtId="0" fontId="0" fillId="0" borderId="0"/>
    <xf numFmtId="43" fontId="2" fillId="0" borderId="0" applyFont="0" applyFill="0" applyBorder="0" applyAlignment="0" applyProtection="0"/>
    <xf numFmtId="9" fontId="2" fillId="0" borderId="0" applyFont="0" applyFill="0" applyBorder="0" applyAlignment="0" applyProtection="0"/>
    <xf numFmtId="0" fontId="4" fillId="0" borderId="0"/>
    <xf numFmtId="164" fontId="4" fillId="0" borderId="0">
      <alignment horizontal="right"/>
    </xf>
    <xf numFmtId="38" fontId="4" fillId="0" borderId="0" applyFill="0" applyBorder="0" applyProtection="0">
      <alignment horizontal="right"/>
    </xf>
    <xf numFmtId="6" fontId="4" fillId="0" borderId="0" applyFill="0" applyBorder="0" applyProtection="0">
      <alignment horizontal="right"/>
    </xf>
    <xf numFmtId="9" fontId="4" fillId="0" borderId="0" applyFill="0" applyBorder="0" applyAlignment="0" applyProtection="0"/>
    <xf numFmtId="0" fontId="16" fillId="0" borderId="0" applyNumberFormat="0" applyFill="0" applyBorder="0" applyAlignment="0" applyProtection="0"/>
    <xf numFmtId="44" fontId="2" fillId="0" borderId="0" applyFont="0" applyFill="0" applyBorder="0" applyAlignment="0" applyProtection="0"/>
    <xf numFmtId="167" fontId="24" fillId="0" borderId="0"/>
    <xf numFmtId="40" fontId="26" fillId="0" borderId="0" applyFont="0" applyFill="0" applyBorder="0" applyAlignment="0" applyProtection="0"/>
    <xf numFmtId="9" fontId="26" fillId="0" borderId="0" applyFont="0" applyFill="0" applyBorder="0" applyAlignment="0" applyProtection="0"/>
    <xf numFmtId="44" fontId="25" fillId="0" borderId="0" applyFont="0" applyFill="0" applyBorder="0" applyAlignment="0" applyProtection="0"/>
    <xf numFmtId="167" fontId="27" fillId="0" borderId="0" applyNumberFormat="0" applyFill="0" applyBorder="0" applyAlignment="0" applyProtection="0"/>
    <xf numFmtId="0" fontId="7" fillId="0" borderId="0"/>
    <xf numFmtId="167" fontId="25" fillId="0" borderId="0"/>
  </cellStyleXfs>
  <cellXfs count="249">
    <xf numFmtId="0" fontId="0" fillId="0" borderId="0" xfId="0"/>
    <xf numFmtId="0" fontId="6" fillId="0" borderId="0" xfId="3" applyFont="1"/>
    <xf numFmtId="165" fontId="0" fillId="2" borderId="9" xfId="1" applyNumberFormat="1" applyFont="1" applyFill="1" applyBorder="1"/>
    <xf numFmtId="0" fontId="3" fillId="0" borderId="0" xfId="0" applyFont="1"/>
    <xf numFmtId="0" fontId="8" fillId="0" borderId="0" xfId="0" applyFont="1" applyAlignment="1">
      <alignment horizontal="left"/>
    </xf>
    <xf numFmtId="0" fontId="8" fillId="0" borderId="0" xfId="0" quotePrefix="1" applyFont="1" applyAlignment="1">
      <alignment horizontal="left"/>
    </xf>
    <xf numFmtId="165" fontId="0" fillId="0" borderId="0" xfId="1" applyNumberFormat="1" applyFont="1"/>
    <xf numFmtId="0" fontId="14" fillId="2" borderId="9" xfId="0" applyFont="1" applyFill="1" applyBorder="1" applyAlignment="1">
      <alignment horizontal="center"/>
    </xf>
    <xf numFmtId="0" fontId="14" fillId="2" borderId="9" xfId="0" applyFont="1" applyFill="1" applyBorder="1" applyAlignment="1">
      <alignment horizontal="center" wrapText="1"/>
    </xf>
    <xf numFmtId="0" fontId="14" fillId="0" borderId="0" xfId="0" applyFont="1"/>
    <xf numFmtId="165" fontId="14" fillId="2" borderId="9" xfId="1" applyNumberFormat="1" applyFont="1" applyFill="1" applyBorder="1"/>
    <xf numFmtId="165" fontId="3" fillId="0" borderId="0" xfId="1" applyNumberFormat="1" applyFont="1"/>
    <xf numFmtId="0" fontId="15" fillId="0" borderId="0" xfId="0" applyFont="1"/>
    <xf numFmtId="165" fontId="14" fillId="0" borderId="0" xfId="1" applyNumberFormat="1" applyFont="1"/>
    <xf numFmtId="0" fontId="18" fillId="0" borderId="0" xfId="0" applyFont="1"/>
    <xf numFmtId="0" fontId="7" fillId="5" borderId="9" xfId="0" applyFont="1" applyFill="1" applyBorder="1" applyProtection="1">
      <protection locked="0"/>
    </xf>
    <xf numFmtId="0" fontId="0" fillId="5" borderId="9" xfId="0" applyFill="1" applyBorder="1" applyProtection="1">
      <protection locked="0"/>
    </xf>
    <xf numFmtId="165" fontId="0" fillId="5" borderId="9" xfId="1" applyNumberFormat="1" applyFont="1" applyFill="1" applyBorder="1" applyProtection="1">
      <protection locked="0"/>
    </xf>
    <xf numFmtId="43" fontId="0" fillId="5" borderId="9" xfId="1" applyFont="1" applyFill="1" applyBorder="1" applyProtection="1">
      <protection locked="0"/>
    </xf>
    <xf numFmtId="14" fontId="3" fillId="2" borderId="9" xfId="0" applyNumberFormat="1" applyFont="1" applyFill="1" applyBorder="1" applyAlignment="1">
      <alignment horizontal="center"/>
    </xf>
    <xf numFmtId="165" fontId="3" fillId="2" borderId="9" xfId="1" applyNumberFormat="1" applyFont="1" applyFill="1" applyBorder="1"/>
    <xf numFmtId="165" fontId="0" fillId="2" borderId="9" xfId="0" applyNumberFormat="1" applyFill="1" applyBorder="1"/>
    <xf numFmtId="0" fontId="3" fillId="2" borderId="9" xfId="0" applyFont="1" applyFill="1" applyBorder="1"/>
    <xf numFmtId="0" fontId="3" fillId="2" borderId="9" xfId="0" applyFont="1" applyFill="1" applyBorder="1" applyAlignment="1">
      <alignment horizontal="left"/>
    </xf>
    <xf numFmtId="165" fontId="0" fillId="0" borderId="9" xfId="1" applyNumberFormat="1" applyFont="1" applyBorder="1"/>
    <xf numFmtId="0" fontId="7" fillId="6" borderId="9" xfId="0" applyFont="1" applyFill="1" applyBorder="1" applyAlignment="1" applyProtection="1">
      <alignment horizontal="center" vertical="center"/>
      <protection locked="0"/>
    </xf>
    <xf numFmtId="0" fontId="3" fillId="2" borderId="9" xfId="0" applyFont="1" applyFill="1" applyBorder="1" applyAlignment="1">
      <alignment horizontal="center"/>
    </xf>
    <xf numFmtId="0" fontId="0" fillId="2" borderId="9" xfId="0" applyFill="1" applyBorder="1" applyAlignment="1">
      <alignment horizontal="center"/>
    </xf>
    <xf numFmtId="43" fontId="0" fillId="7" borderId="9" xfId="1" applyFont="1" applyFill="1" applyBorder="1" applyProtection="1">
      <protection locked="0"/>
    </xf>
    <xf numFmtId="14" fontId="5" fillId="2" borderId="9" xfId="3" applyNumberFormat="1" applyFont="1" applyFill="1" applyBorder="1" applyAlignment="1">
      <alignment horizontal="center"/>
    </xf>
    <xf numFmtId="0" fontId="0" fillId="0" borderId="0" xfId="0" quotePrefix="1"/>
    <xf numFmtId="166" fontId="0" fillId="0" borderId="0" xfId="2" applyNumberFormat="1" applyFont="1"/>
    <xf numFmtId="0" fontId="14" fillId="2" borderId="0" xfId="0" applyFont="1" applyFill="1"/>
    <xf numFmtId="43" fontId="0" fillId="0" borderId="0" xfId="0" applyNumberFormat="1"/>
    <xf numFmtId="0" fontId="19" fillId="2" borderId="0" xfId="0" applyFont="1" applyFill="1"/>
    <xf numFmtId="0" fontId="17" fillId="0" borderId="0" xfId="8" applyFont="1" applyAlignment="1" applyProtection="1">
      <alignment horizontal="center"/>
      <protection locked="0"/>
    </xf>
    <xf numFmtId="0" fontId="0" fillId="6" borderId="0" xfId="0" applyFill="1" applyAlignment="1" applyProtection="1">
      <alignment horizontal="center"/>
      <protection locked="0"/>
    </xf>
    <xf numFmtId="165" fontId="0" fillId="0" borderId="0" xfId="1" applyNumberFormat="1" applyFont="1" applyProtection="1">
      <protection locked="0"/>
    </xf>
    <xf numFmtId="0" fontId="17" fillId="0" borderId="0" xfId="8" applyFont="1" applyAlignment="1">
      <alignment horizontal="center"/>
    </xf>
    <xf numFmtId="0" fontId="9" fillId="2" borderId="9" xfId="0" applyFont="1" applyFill="1" applyBorder="1" applyAlignment="1">
      <alignment horizontal="center"/>
    </xf>
    <xf numFmtId="0" fontId="9" fillId="2" borderId="9" xfId="0" applyFont="1" applyFill="1" applyBorder="1" applyAlignment="1">
      <alignment horizontal="center" wrapText="1"/>
    </xf>
    <xf numFmtId="0" fontId="9" fillId="2" borderId="9" xfId="0" applyFont="1" applyFill="1" applyBorder="1" applyAlignment="1">
      <alignment horizontal="center" vertical="center" wrapText="1"/>
    </xf>
    <xf numFmtId="0" fontId="9" fillId="2" borderId="9" xfId="0" applyFont="1" applyFill="1" applyBorder="1"/>
    <xf numFmtId="165" fontId="9" fillId="2" borderId="9" xfId="1" applyNumberFormat="1" applyFont="1" applyFill="1" applyBorder="1"/>
    <xf numFmtId="43" fontId="9" fillId="2" borderId="9" xfId="1" applyFont="1" applyFill="1" applyBorder="1"/>
    <xf numFmtId="43" fontId="0" fillId="2" borderId="9" xfId="1" applyFont="1" applyFill="1" applyBorder="1"/>
    <xf numFmtId="0" fontId="0" fillId="4" borderId="9" xfId="0" applyFill="1" applyBorder="1"/>
    <xf numFmtId="2" fontId="0" fillId="4" borderId="9" xfId="0" applyNumberFormat="1" applyFill="1" applyBorder="1"/>
    <xf numFmtId="0" fontId="0" fillId="3" borderId="9" xfId="0" applyFill="1" applyBorder="1"/>
    <xf numFmtId="2" fontId="0" fillId="3" borderId="9" xfId="0" applyNumberFormat="1" applyFill="1" applyBorder="1"/>
    <xf numFmtId="0" fontId="9" fillId="4" borderId="9" xfId="0" applyFont="1" applyFill="1" applyBorder="1"/>
    <xf numFmtId="2" fontId="9" fillId="2" borderId="9" xfId="0" applyNumberFormat="1" applyFont="1" applyFill="1" applyBorder="1"/>
    <xf numFmtId="0" fontId="23" fillId="2" borderId="0" xfId="0" applyFont="1" applyFill="1"/>
    <xf numFmtId="10" fontId="23" fillId="2" borderId="0" xfId="2" applyNumberFormat="1" applyFont="1" applyFill="1"/>
    <xf numFmtId="0" fontId="13" fillId="2" borderId="0" xfId="0" applyFont="1" applyFill="1"/>
    <xf numFmtId="0" fontId="7" fillId="0" borderId="0" xfId="0" applyFont="1"/>
    <xf numFmtId="43" fontId="0" fillId="0" borderId="0" xfId="1" applyFont="1"/>
    <xf numFmtId="0" fontId="9" fillId="0" borderId="0" xfId="0" applyFont="1" applyAlignment="1">
      <alignment horizontal="center"/>
    </xf>
    <xf numFmtId="0" fontId="0" fillId="4" borderId="0" xfId="0" applyFill="1"/>
    <xf numFmtId="49" fontId="0" fillId="0" borderId="9" xfId="0" applyNumberFormat="1" applyBorder="1" applyAlignment="1">
      <alignment horizontal="left" indent="1"/>
    </xf>
    <xf numFmtId="165" fontId="0" fillId="0" borderId="9" xfId="0" applyNumberFormat="1" applyBorder="1"/>
    <xf numFmtId="165" fontId="0" fillId="0" borderId="0" xfId="0" applyNumberFormat="1"/>
    <xf numFmtId="49" fontId="3" fillId="2" borderId="0" xfId="0" applyNumberFormat="1" applyFont="1" applyFill="1"/>
    <xf numFmtId="165" fontId="3" fillId="2" borderId="0" xfId="0" applyNumberFormat="1" applyFont="1" applyFill="1"/>
    <xf numFmtId="165" fontId="3" fillId="2" borderId="0" xfId="1" applyNumberFormat="1" applyFont="1" applyFill="1"/>
    <xf numFmtId="49" fontId="3" fillId="0" borderId="0" xfId="0" applyNumberFormat="1" applyFont="1"/>
    <xf numFmtId="165" fontId="3" fillId="0" borderId="0" xfId="0" applyNumberFormat="1" applyFont="1"/>
    <xf numFmtId="49" fontId="0" fillId="0" borderId="0" xfId="0" applyNumberFormat="1"/>
    <xf numFmtId="49" fontId="0" fillId="0" borderId="9" xfId="0" applyNumberFormat="1" applyBorder="1"/>
    <xf numFmtId="0" fontId="3" fillId="2" borderId="0" xfId="0" applyFont="1" applyFill="1"/>
    <xf numFmtId="0" fontId="20" fillId="2" borderId="0" xfId="0" applyFont="1" applyFill="1"/>
    <xf numFmtId="165" fontId="14" fillId="2" borderId="0" xfId="0" applyNumberFormat="1" applyFont="1" applyFill="1"/>
    <xf numFmtId="0" fontId="0" fillId="6" borderId="9" xfId="0" applyFill="1" applyBorder="1" applyAlignment="1" applyProtection="1">
      <alignment horizontal="left" indent="1"/>
      <protection locked="0"/>
    </xf>
    <xf numFmtId="165" fontId="0" fillId="6" borderId="9" xfId="1" applyNumberFormat="1" applyFont="1" applyFill="1" applyBorder="1" applyAlignment="1" applyProtection="1">
      <alignment horizontal="center"/>
      <protection locked="0"/>
    </xf>
    <xf numFmtId="43" fontId="3" fillId="2" borderId="9" xfId="1" applyFont="1" applyFill="1" applyBorder="1"/>
    <xf numFmtId="165" fontId="0" fillId="2" borderId="0" xfId="1" applyNumberFormat="1" applyFont="1" applyFill="1"/>
    <xf numFmtId="165" fontId="0" fillId="4" borderId="0" xfId="1" applyNumberFormat="1" applyFont="1" applyFill="1"/>
    <xf numFmtId="0" fontId="0" fillId="0" borderId="9" xfId="0" applyBorder="1" applyAlignment="1">
      <alignment horizontal="left" indent="1"/>
    </xf>
    <xf numFmtId="0" fontId="14" fillId="0" borderId="0" xfId="0" applyFont="1" applyAlignment="1">
      <alignment horizontal="center"/>
    </xf>
    <xf numFmtId="44" fontId="0" fillId="5" borderId="9" xfId="9" applyFont="1" applyFill="1" applyBorder="1" applyProtection="1">
      <protection locked="0"/>
    </xf>
    <xf numFmtId="0" fontId="16" fillId="0" borderId="0" xfId="8" applyAlignment="1">
      <alignment horizontal="center"/>
    </xf>
    <xf numFmtId="0" fontId="16" fillId="2" borderId="9" xfId="8" applyFill="1" applyBorder="1" applyAlignment="1">
      <alignment horizontal="center" wrapText="1"/>
    </xf>
    <xf numFmtId="14" fontId="5" fillId="2" borderId="9" xfId="3" applyNumberFormat="1" applyFont="1" applyFill="1" applyBorder="1" applyAlignment="1">
      <alignment horizontal="center" wrapText="1"/>
    </xf>
    <xf numFmtId="0" fontId="23" fillId="0" borderId="0" xfId="0" applyFont="1"/>
    <xf numFmtId="0" fontId="1" fillId="5" borderId="9" xfId="0" applyFont="1" applyFill="1" applyBorder="1" applyProtection="1">
      <protection locked="0"/>
    </xf>
    <xf numFmtId="0" fontId="16" fillId="0" borderId="0" xfId="8" applyAlignment="1" applyProtection="1">
      <alignment horizontal="center"/>
      <protection locked="0"/>
    </xf>
    <xf numFmtId="0" fontId="20" fillId="0" borderId="0" xfId="0" applyFont="1"/>
    <xf numFmtId="0" fontId="29" fillId="0" borderId="0" xfId="3" applyFont="1" applyAlignment="1">
      <alignment horizontal="left" vertical="center"/>
    </xf>
    <xf numFmtId="0" fontId="29" fillId="0" borderId="0" xfId="3" applyFont="1" applyAlignment="1">
      <alignment horizontal="left"/>
    </xf>
    <xf numFmtId="0" fontId="20" fillId="2" borderId="9" xfId="0" applyFont="1" applyFill="1" applyBorder="1" applyAlignment="1">
      <alignment horizontal="center"/>
    </xf>
    <xf numFmtId="0" fontId="28" fillId="0" borderId="18" xfId="3" applyFont="1" applyBorder="1" applyAlignment="1">
      <alignment horizontal="left" indent="1"/>
    </xf>
    <xf numFmtId="0" fontId="30" fillId="0" borderId="0" xfId="3" applyFont="1"/>
    <xf numFmtId="14" fontId="29" fillId="2" borderId="9" xfId="3" applyNumberFormat="1" applyFont="1" applyFill="1" applyBorder="1" applyAlignment="1">
      <alignment horizontal="center"/>
    </xf>
    <xf numFmtId="0" fontId="29" fillId="0" borderId="0" xfId="3" applyFont="1"/>
    <xf numFmtId="38" fontId="29" fillId="0" borderId="2" xfId="5" applyFont="1" applyBorder="1">
      <alignment horizontal="right"/>
    </xf>
    <xf numFmtId="38" fontId="29" fillId="0" borderId="16" xfId="5" applyFont="1" applyBorder="1">
      <alignment horizontal="right"/>
    </xf>
    <xf numFmtId="38" fontId="31" fillId="0" borderId="2" xfId="5" applyFont="1" applyBorder="1">
      <alignment horizontal="right"/>
    </xf>
    <xf numFmtId="0" fontId="31" fillId="0" borderId="0" xfId="3" applyFont="1" applyAlignment="1">
      <alignment horizontal="left" indent="1"/>
    </xf>
    <xf numFmtId="165" fontId="31" fillId="0" borderId="2" xfId="1" applyNumberFormat="1" applyFont="1" applyBorder="1" applyAlignment="1">
      <alignment horizontal="right"/>
    </xf>
    <xf numFmtId="165" fontId="29" fillId="0" borderId="2" xfId="1" applyNumberFormat="1" applyFont="1" applyBorder="1" applyAlignment="1">
      <alignment horizontal="right"/>
    </xf>
    <xf numFmtId="0" fontId="29" fillId="2" borderId="0" xfId="3" applyFont="1" applyFill="1" applyAlignment="1">
      <alignment horizontal="left" indent="1"/>
    </xf>
    <xf numFmtId="165" fontId="29" fillId="2" borderId="3" xfId="1" applyNumberFormat="1" applyFont="1" applyFill="1" applyBorder="1" applyAlignment="1">
      <alignment horizontal="right"/>
    </xf>
    <xf numFmtId="0" fontId="31" fillId="0" borderId="0" xfId="3" applyFont="1" applyAlignment="1">
      <alignment horizontal="left"/>
    </xf>
    <xf numFmtId="0" fontId="32" fillId="0" borderId="0" xfId="0" applyFont="1" applyAlignment="1">
      <alignment horizontal="left" indent="1"/>
    </xf>
    <xf numFmtId="0" fontId="29" fillId="2" borderId="0" xfId="3" applyFont="1" applyFill="1" applyAlignment="1">
      <alignment horizontal="left"/>
    </xf>
    <xf numFmtId="165" fontId="29" fillId="2" borderId="1" xfId="1" applyNumberFormat="1" applyFont="1" applyFill="1" applyBorder="1" applyAlignment="1">
      <alignment horizontal="right"/>
    </xf>
    <xf numFmtId="165" fontId="29" fillId="2" borderId="4" xfId="1" applyNumberFormat="1" applyFont="1" applyFill="1" applyBorder="1" applyAlignment="1">
      <alignment horizontal="right"/>
    </xf>
    <xf numFmtId="0" fontId="31" fillId="0" borderId="0" xfId="3" applyFont="1"/>
    <xf numFmtId="0" fontId="29" fillId="2" borderId="0" xfId="3" applyFont="1" applyFill="1"/>
    <xf numFmtId="0" fontId="34" fillId="0" borderId="0" xfId="3" applyFont="1"/>
    <xf numFmtId="0" fontId="34" fillId="2" borderId="0" xfId="3" applyFont="1" applyFill="1"/>
    <xf numFmtId="0" fontId="32" fillId="6" borderId="0" xfId="0" applyFont="1" applyFill="1" applyProtection="1">
      <protection locked="0"/>
    </xf>
    <xf numFmtId="9" fontId="34" fillId="5" borderId="0" xfId="2" applyFont="1" applyFill="1" applyAlignment="1" applyProtection="1">
      <alignment horizontal="center"/>
      <protection locked="0"/>
    </xf>
    <xf numFmtId="9" fontId="34" fillId="6" borderId="0" xfId="7" applyFont="1" applyFill="1" applyAlignment="1" applyProtection="1">
      <alignment horizontal="left" indent="1"/>
      <protection locked="0"/>
    </xf>
    <xf numFmtId="0" fontId="32" fillId="0" borderId="0" xfId="0" applyFont="1"/>
    <xf numFmtId="0" fontId="33" fillId="0" borderId="0" xfId="3" applyFont="1"/>
    <xf numFmtId="0" fontId="34" fillId="0" borderId="0" xfId="0" applyFont="1"/>
    <xf numFmtId="0" fontId="30" fillId="0" borderId="0" xfId="0" applyFont="1"/>
    <xf numFmtId="0" fontId="35" fillId="3" borderId="5" xfId="8" applyFont="1" applyFill="1" applyBorder="1" applyAlignment="1">
      <alignment horizontal="center" vertical="center"/>
    </xf>
    <xf numFmtId="0" fontId="36" fillId="3" borderId="6" xfId="0" applyFont="1" applyFill="1" applyBorder="1" applyAlignment="1">
      <alignment horizontal="center" wrapText="1"/>
    </xf>
    <xf numFmtId="0" fontId="37" fillId="3" borderId="7" xfId="0" applyFont="1" applyFill="1" applyBorder="1"/>
    <xf numFmtId="0" fontId="35" fillId="3" borderId="8" xfId="8" applyFont="1" applyFill="1" applyBorder="1" applyProtection="1">
      <protection locked="0"/>
    </xf>
    <xf numFmtId="0" fontId="37" fillId="3" borderId="10" xfId="0" applyFont="1" applyFill="1" applyBorder="1"/>
    <xf numFmtId="0" fontId="35" fillId="3" borderId="11" xfId="8" applyFont="1" applyFill="1" applyBorder="1" applyProtection="1">
      <protection locked="0"/>
    </xf>
    <xf numFmtId="0" fontId="37" fillId="3" borderId="13" xfId="0" applyFont="1" applyFill="1" applyBorder="1"/>
    <xf numFmtId="0" fontId="28" fillId="5" borderId="18" xfId="3" applyFont="1" applyFill="1" applyBorder="1" applyAlignment="1" applyProtection="1">
      <alignment horizontal="left" wrapText="1" indent="1"/>
      <protection locked="0"/>
    </xf>
    <xf numFmtId="166" fontId="37" fillId="3" borderId="9" xfId="2" applyNumberFormat="1" applyFont="1" applyFill="1" applyBorder="1" applyAlignment="1">
      <alignment horizontal="center"/>
    </xf>
    <xf numFmtId="166" fontId="37" fillId="3" borderId="12" xfId="2" applyNumberFormat="1" applyFont="1" applyFill="1" applyBorder="1" applyAlignment="1">
      <alignment horizontal="center"/>
    </xf>
    <xf numFmtId="10" fontId="34" fillId="5" borderId="0" xfId="2" applyNumberFormat="1" applyFont="1" applyFill="1" applyProtection="1">
      <protection locked="0"/>
    </xf>
    <xf numFmtId="0" fontId="0" fillId="0" borderId="0" xfId="0" applyAlignment="1">
      <alignment vertical="center" wrapText="1"/>
    </xf>
    <xf numFmtId="1" fontId="0" fillId="0" borderId="0" xfId="1" applyNumberFormat="1" applyFont="1" applyAlignment="1">
      <alignment horizontal="right" vertical="center" wrapText="1"/>
    </xf>
    <xf numFmtId="166" fontId="30" fillId="2" borderId="0" xfId="7" applyNumberFormat="1" applyFont="1" applyFill="1" applyAlignment="1">
      <alignment horizontal="center"/>
    </xf>
    <xf numFmtId="168" fontId="38" fillId="5" borderId="9" xfId="9" applyNumberFormat="1" applyFont="1" applyFill="1" applyBorder="1" applyAlignment="1" applyProtection="1">
      <alignment horizontal="left" vertical="center"/>
      <protection locked="0"/>
    </xf>
    <xf numFmtId="0" fontId="39" fillId="2" borderId="0" xfId="8" applyFont="1" applyFill="1"/>
    <xf numFmtId="0" fontId="39" fillId="0" borderId="0" xfId="8" applyFont="1"/>
    <xf numFmtId="16" fontId="0" fillId="0" borderId="0" xfId="0" applyNumberFormat="1"/>
    <xf numFmtId="1" fontId="23" fillId="0" borderId="0" xfId="1" applyNumberFormat="1" applyFont="1" applyAlignment="1">
      <alignment horizontal="right" vertical="center" wrapText="1"/>
    </xf>
    <xf numFmtId="0" fontId="32" fillId="6" borderId="0" xfId="0" applyFont="1" applyFill="1" applyAlignment="1">
      <alignment horizontal="left" indent="1"/>
    </xf>
    <xf numFmtId="43" fontId="3" fillId="0" borderId="0" xfId="1" applyFont="1"/>
    <xf numFmtId="14" fontId="28" fillId="5" borderId="9" xfId="3" applyNumberFormat="1" applyFont="1" applyFill="1" applyBorder="1" applyAlignment="1" applyProtection="1">
      <alignment horizontal="left" indent="1"/>
      <protection locked="0"/>
    </xf>
    <xf numFmtId="0" fontId="31" fillId="2" borderId="0" xfId="3" applyFont="1" applyFill="1" applyAlignment="1">
      <alignment horizontal="left" indent="1"/>
    </xf>
    <xf numFmtId="0" fontId="16" fillId="0" borderId="0" xfId="8"/>
    <xf numFmtId="0" fontId="39" fillId="2" borderId="0" xfId="8" applyFont="1" applyFill="1" applyAlignment="1">
      <alignment horizontal="left"/>
    </xf>
    <xf numFmtId="0" fontId="0" fillId="0" borderId="0" xfId="0" applyAlignment="1">
      <alignment horizontal="center" wrapText="1"/>
    </xf>
    <xf numFmtId="0" fontId="40" fillId="0" borderId="0" xfId="8" applyFont="1" applyAlignment="1" applyProtection="1">
      <alignment horizontal="center"/>
      <protection locked="0"/>
    </xf>
    <xf numFmtId="169" fontId="6" fillId="2" borderId="2" xfId="5" applyNumberFormat="1" applyFont="1" applyFill="1" applyBorder="1" applyAlignment="1" applyProtection="1">
      <alignment horizontal="center"/>
      <protection locked="0"/>
    </xf>
    <xf numFmtId="0" fontId="20" fillId="2" borderId="0" xfId="0" applyFont="1" applyFill="1" applyAlignment="1">
      <alignment horizontal="center"/>
    </xf>
    <xf numFmtId="165" fontId="29" fillId="5" borderId="0" xfId="1" applyNumberFormat="1" applyFont="1" applyFill="1" applyAlignment="1" applyProtection="1">
      <alignment horizontal="right"/>
      <protection locked="0"/>
    </xf>
    <xf numFmtId="14" fontId="3" fillId="0" borderId="0" xfId="0" applyNumberFormat="1" applyFont="1"/>
    <xf numFmtId="0" fontId="28" fillId="5" borderId="1" xfId="3" applyFont="1" applyFill="1" applyBorder="1" applyProtection="1">
      <protection locked="0"/>
    </xf>
    <xf numFmtId="0" fontId="28" fillId="5" borderId="14" xfId="3" applyFont="1" applyFill="1" applyBorder="1" applyProtection="1">
      <protection locked="0"/>
    </xf>
    <xf numFmtId="0" fontId="28" fillId="5" borderId="15" xfId="3" applyFont="1" applyFill="1" applyBorder="1" applyProtection="1">
      <protection locked="0"/>
    </xf>
    <xf numFmtId="0" fontId="28" fillId="5" borderId="9" xfId="3" applyFont="1" applyFill="1" applyBorder="1" applyProtection="1">
      <protection locked="0"/>
    </xf>
    <xf numFmtId="165" fontId="0" fillId="5" borderId="9" xfId="1" applyNumberFormat="1" applyFont="1" applyFill="1" applyBorder="1" applyAlignment="1" applyProtection="1">
      <alignment horizontal="center"/>
      <protection locked="0"/>
    </xf>
    <xf numFmtId="43" fontId="0" fillId="5" borderId="9" xfId="1" applyFont="1" applyFill="1" applyBorder="1" applyAlignment="1" applyProtection="1">
      <alignment horizontal="center"/>
      <protection locked="0"/>
    </xf>
    <xf numFmtId="43" fontId="14" fillId="2" borderId="9" xfId="1" applyFont="1" applyFill="1" applyBorder="1"/>
    <xf numFmtId="43" fontId="0" fillId="2" borderId="9" xfId="1" applyFont="1" applyFill="1" applyBorder="1" applyAlignment="1" applyProtection="1">
      <alignment horizontal="center"/>
      <protection locked="0"/>
    </xf>
    <xf numFmtId="0" fontId="41" fillId="0" borderId="0" xfId="0" applyFont="1"/>
    <xf numFmtId="0" fontId="0" fillId="0" borderId="9" xfId="0" applyBorder="1"/>
    <xf numFmtId="43" fontId="0" fillId="0" borderId="9" xfId="1" applyFont="1" applyBorder="1"/>
    <xf numFmtId="0" fontId="0" fillId="2" borderId="9" xfId="0" applyFill="1" applyBorder="1"/>
    <xf numFmtId="0" fontId="9" fillId="2" borderId="0" xfId="0" applyFont="1" applyFill="1"/>
    <xf numFmtId="10" fontId="0" fillId="0" borderId="9" xfId="2" applyNumberFormat="1" applyFont="1" applyBorder="1"/>
    <xf numFmtId="43" fontId="23" fillId="0" borderId="0" xfId="1" applyFont="1"/>
    <xf numFmtId="165" fontId="23" fillId="0" borderId="0" xfId="1" quotePrefix="1" applyNumberFormat="1" applyFont="1"/>
    <xf numFmtId="165" fontId="23" fillId="0" borderId="0" xfId="1" applyNumberFormat="1" applyFont="1"/>
    <xf numFmtId="0" fontId="16" fillId="2" borderId="9" xfId="8" applyFill="1" applyBorder="1" applyAlignment="1" applyProtection="1">
      <alignment horizontal="center"/>
      <protection locked="0"/>
    </xf>
    <xf numFmtId="0" fontId="3" fillId="2" borderId="0" xfId="0" applyFont="1" applyFill="1" applyAlignment="1">
      <alignment vertical="center"/>
    </xf>
    <xf numFmtId="165" fontId="0" fillId="2" borderId="9" xfId="1" applyNumberFormat="1" applyFont="1" applyFill="1" applyBorder="1" applyProtection="1">
      <protection locked="0"/>
    </xf>
    <xf numFmtId="165" fontId="1" fillId="2" borderId="9" xfId="1" applyNumberFormat="1" applyFont="1" applyFill="1" applyBorder="1"/>
    <xf numFmtId="0" fontId="3" fillId="0" borderId="0" xfId="0" applyFont="1" applyAlignment="1">
      <alignment horizontal="center" wrapText="1"/>
    </xf>
    <xf numFmtId="0" fontId="3" fillId="0" borderId="19" xfId="0" applyFont="1" applyBorder="1"/>
    <xf numFmtId="0" fontId="0" fillId="0" borderId="19" xfId="0" applyBorder="1"/>
    <xf numFmtId="0" fontId="0" fillId="0" borderId="0" xfId="0" applyAlignment="1">
      <alignment horizontal="left" indent="1"/>
    </xf>
    <xf numFmtId="0" fontId="0" fillId="0" borderId="0" xfId="0" applyAlignment="1">
      <alignment horizontal="right" indent="1"/>
    </xf>
    <xf numFmtId="0" fontId="3" fillId="0" borderId="19" xfId="0" applyFont="1" applyBorder="1" applyAlignment="1">
      <alignment horizontal="left"/>
    </xf>
    <xf numFmtId="43" fontId="0" fillId="0" borderId="9" xfId="0" applyNumberFormat="1" applyBorder="1"/>
    <xf numFmtId="165" fontId="0" fillId="0" borderId="19" xfId="1" applyNumberFormat="1" applyFont="1" applyBorder="1"/>
    <xf numFmtId="168" fontId="0" fillId="0" borderId="9" xfId="9" applyNumberFormat="1" applyFont="1" applyBorder="1"/>
    <xf numFmtId="168" fontId="0" fillId="4" borderId="9" xfId="9" applyNumberFormat="1" applyFont="1" applyFill="1" applyBorder="1"/>
    <xf numFmtId="44" fontId="0" fillId="0" borderId="20" xfId="9" applyFont="1" applyBorder="1"/>
    <xf numFmtId="168" fontId="0" fillId="0" borderId="20" xfId="9" applyNumberFormat="1" applyFont="1" applyBorder="1"/>
    <xf numFmtId="168" fontId="0" fillId="0" borderId="0" xfId="9" applyNumberFormat="1" applyFont="1"/>
    <xf numFmtId="168" fontId="0" fillId="0" borderId="19" xfId="9" applyNumberFormat="1" applyFont="1" applyBorder="1"/>
    <xf numFmtId="168" fontId="0" fillId="0" borderId="14" xfId="9" applyNumberFormat="1" applyFont="1" applyBorder="1"/>
    <xf numFmtId="0" fontId="0" fillId="0" borderId="9" xfId="0" applyBorder="1" applyAlignment="1">
      <alignment horizontal="center"/>
    </xf>
    <xf numFmtId="14" fontId="21" fillId="4" borderId="0" xfId="3" applyNumberFormat="1" applyFont="1" applyFill="1"/>
    <xf numFmtId="14" fontId="21" fillId="4" borderId="17" xfId="3" applyNumberFormat="1" applyFont="1" applyFill="1" applyBorder="1"/>
    <xf numFmtId="14" fontId="5" fillId="0" borderId="9" xfId="3" applyNumberFormat="1" applyFont="1" applyBorder="1" applyAlignment="1">
      <alignment horizontal="center"/>
    </xf>
    <xf numFmtId="14" fontId="21" fillId="0" borderId="0" xfId="3" applyNumberFormat="1" applyFont="1"/>
    <xf numFmtId="0" fontId="21" fillId="0" borderId="0" xfId="0" applyFont="1"/>
    <xf numFmtId="0" fontId="1" fillId="0" borderId="0" xfId="0" applyFont="1"/>
    <xf numFmtId="0" fontId="1" fillId="6" borderId="9" xfId="0" applyFont="1" applyFill="1" applyBorder="1" applyAlignment="1" applyProtection="1">
      <alignment horizontal="center" vertical="center"/>
      <protection locked="0"/>
    </xf>
    <xf numFmtId="0" fontId="1" fillId="3" borderId="9" xfId="0" applyFont="1" applyFill="1" applyBorder="1"/>
    <xf numFmtId="0" fontId="1" fillId="0" borderId="9" xfId="0" applyFont="1" applyBorder="1" applyAlignment="1" applyProtection="1">
      <alignment horizontal="center" vertical="center"/>
      <protection locked="0"/>
    </xf>
    <xf numFmtId="168" fontId="43" fillId="0" borderId="0" xfId="9" applyNumberFormat="1" applyFont="1"/>
    <xf numFmtId="170" fontId="0" fillId="0" borderId="0" xfId="0" applyNumberFormat="1"/>
    <xf numFmtId="0" fontId="3" fillId="0" borderId="21" xfId="0" applyFont="1" applyBorder="1" applyAlignment="1">
      <alignment horizontal="center" vertical="center"/>
    </xf>
    <xf numFmtId="14" fontId="5" fillId="2" borderId="1" xfId="3" applyNumberFormat="1" applyFont="1" applyFill="1" applyBorder="1" applyAlignment="1">
      <alignment horizontal="center"/>
    </xf>
    <xf numFmtId="14" fontId="21" fillId="4" borderId="0" xfId="3" applyNumberFormat="1" applyFont="1" applyFill="1" applyBorder="1"/>
    <xf numFmtId="14" fontId="5" fillId="2" borderId="15" xfId="3" applyNumberFormat="1" applyFont="1" applyFill="1" applyBorder="1" applyAlignment="1">
      <alignment horizontal="center"/>
    </xf>
    <xf numFmtId="49" fontId="3" fillId="0" borderId="20" xfId="0" applyNumberFormat="1" applyFont="1" applyBorder="1"/>
    <xf numFmtId="49" fontId="3" fillId="0" borderId="22" xfId="0" applyNumberFormat="1" applyFont="1" applyBorder="1"/>
    <xf numFmtId="49" fontId="3" fillId="0" borderId="0" xfId="0" applyNumberFormat="1" applyFont="1" applyBorder="1"/>
    <xf numFmtId="49" fontId="3" fillId="0" borderId="9" xfId="0" applyNumberFormat="1" applyFont="1" applyBorder="1"/>
    <xf numFmtId="0" fontId="3" fillId="0" borderId="0" xfId="0" applyFont="1" applyAlignment="1">
      <alignment horizontal="center"/>
    </xf>
    <xf numFmtId="0" fontId="22" fillId="0" borderId="0" xfId="0" applyFont="1" applyAlignment="1">
      <alignment horizontal="center"/>
    </xf>
    <xf numFmtId="0" fontId="0" fillId="0" borderId="0" xfId="0" applyAlignment="1">
      <alignment horizontal="center"/>
    </xf>
    <xf numFmtId="0" fontId="0" fillId="0" borderId="22" xfId="0" applyFill="1" applyBorder="1"/>
    <xf numFmtId="0" fontId="0" fillId="0" borderId="0" xfId="0" applyBorder="1"/>
    <xf numFmtId="43" fontId="0" fillId="0" borderId="0" xfId="1" applyFont="1" applyBorder="1"/>
    <xf numFmtId="10" fontId="0" fillId="0" borderId="1" xfId="2" applyNumberFormat="1" applyFont="1" applyBorder="1"/>
    <xf numFmtId="10" fontId="0" fillId="0" borderId="9" xfId="0" applyNumberFormat="1" applyBorder="1"/>
    <xf numFmtId="10" fontId="0" fillId="0" borderId="15" xfId="2" applyNumberFormat="1" applyFont="1" applyBorder="1"/>
    <xf numFmtId="10" fontId="3" fillId="2" borderId="0" xfId="2" applyNumberFormat="1" applyFont="1" applyFill="1"/>
    <xf numFmtId="10" fontId="3" fillId="0" borderId="0" xfId="2" applyNumberFormat="1" applyFont="1"/>
    <xf numFmtId="10" fontId="0" fillId="0" borderId="0" xfId="1" applyNumberFormat="1" applyFont="1"/>
    <xf numFmtId="10" fontId="0" fillId="0" borderId="0" xfId="0" applyNumberFormat="1"/>
    <xf numFmtId="10" fontId="21" fillId="4" borderId="0" xfId="0" applyNumberFormat="1" applyFont="1" applyFill="1"/>
    <xf numFmtId="10" fontId="21" fillId="0" borderId="0" xfId="0" applyNumberFormat="1" applyFont="1"/>
    <xf numFmtId="10" fontId="0" fillId="4" borderId="0" xfId="1" applyNumberFormat="1" applyFont="1" applyFill="1"/>
    <xf numFmtId="10" fontId="3" fillId="2" borderId="0" xfId="1" applyNumberFormat="1" applyFont="1" applyFill="1"/>
    <xf numFmtId="10" fontId="3" fillId="0" borderId="0" xfId="1" applyNumberFormat="1" applyFont="1"/>
    <xf numFmtId="10" fontId="0" fillId="2" borderId="0" xfId="2" applyNumberFormat="1" applyFont="1" applyFill="1"/>
    <xf numFmtId="10" fontId="0" fillId="0" borderId="0" xfId="2" applyNumberFormat="1" applyFont="1"/>
    <xf numFmtId="10" fontId="14" fillId="2" borderId="0" xfId="1" applyNumberFormat="1" applyFont="1" applyFill="1"/>
    <xf numFmtId="10" fontId="14" fillId="0" borderId="0" xfId="1" applyNumberFormat="1" applyFont="1"/>
    <xf numFmtId="0" fontId="44" fillId="0" borderId="0" xfId="3" applyFont="1" applyAlignment="1">
      <alignment horizontal="left" indent="2"/>
    </xf>
    <xf numFmtId="165" fontId="45" fillId="0" borderId="2" xfId="1" applyNumberFormat="1" applyFont="1" applyBorder="1" applyAlignment="1">
      <alignment horizontal="right"/>
    </xf>
    <xf numFmtId="171" fontId="3" fillId="2" borderId="9" xfId="0" applyNumberFormat="1" applyFont="1" applyFill="1" applyBorder="1"/>
    <xf numFmtId="171" fontId="3" fillId="2" borderId="9" xfId="0" applyNumberFormat="1" applyFont="1" applyFill="1" applyBorder="1" applyAlignment="1">
      <alignment horizontal="center"/>
    </xf>
    <xf numFmtId="171" fontId="0" fillId="0" borderId="9" xfId="1" applyNumberFormat="1" applyFont="1" applyBorder="1"/>
    <xf numFmtId="171" fontId="0" fillId="0" borderId="0" xfId="1" applyNumberFormat="1" applyFont="1"/>
    <xf numFmtId="171" fontId="0" fillId="0" borderId="0" xfId="0" applyNumberFormat="1"/>
    <xf numFmtId="0" fontId="28" fillId="5" borderId="1" xfId="3" applyFont="1" applyFill="1" applyBorder="1" applyAlignment="1" applyProtection="1">
      <alignment horizontal="left" vertical="center" wrapText="1" indent="1"/>
      <protection locked="0"/>
    </xf>
    <xf numFmtId="0" fontId="28" fillId="5" borderId="14" xfId="3" applyFont="1" applyFill="1" applyBorder="1" applyAlignment="1" applyProtection="1">
      <alignment horizontal="left" vertical="center" wrapText="1" indent="1"/>
      <protection locked="0"/>
    </xf>
    <xf numFmtId="0" fontId="28" fillId="5" borderId="15" xfId="3" applyFont="1" applyFill="1" applyBorder="1" applyAlignment="1" applyProtection="1">
      <alignment horizontal="left" vertical="center" wrapText="1" indent="1"/>
      <protection locked="0"/>
    </xf>
    <xf numFmtId="0" fontId="28" fillId="5" borderId="1" xfId="3" applyFont="1" applyFill="1" applyBorder="1" applyAlignment="1" applyProtection="1">
      <alignment horizontal="left" wrapText="1" indent="1"/>
      <protection locked="0"/>
    </xf>
    <xf numFmtId="0" fontId="28" fillId="5" borderId="14" xfId="3" applyFont="1" applyFill="1" applyBorder="1" applyAlignment="1" applyProtection="1">
      <alignment horizontal="left" wrapText="1" indent="1"/>
      <protection locked="0"/>
    </xf>
    <xf numFmtId="0" fontId="12" fillId="4" borderId="1" xfId="0" applyFont="1" applyFill="1" applyBorder="1" applyAlignment="1">
      <alignment horizontal="center"/>
    </xf>
    <xf numFmtId="0" fontId="12" fillId="4" borderId="14" xfId="0" applyFont="1" applyFill="1" applyBorder="1" applyAlignment="1">
      <alignment horizontal="center"/>
    </xf>
    <xf numFmtId="0" fontId="12" fillId="4" borderId="15" xfId="0" applyFont="1" applyFill="1" applyBorder="1" applyAlignment="1">
      <alignment horizontal="center"/>
    </xf>
    <xf numFmtId="0" fontId="21" fillId="4" borderId="0" xfId="0" applyFont="1" applyFill="1" applyAlignment="1">
      <alignment horizontal="center"/>
    </xf>
    <xf numFmtId="0" fontId="20" fillId="0" borderId="0" xfId="0" applyFont="1" applyAlignment="1">
      <alignment horizontal="center"/>
    </xf>
    <xf numFmtId="0" fontId="3" fillId="0" borderId="0" xfId="0" applyFont="1" applyAlignment="1">
      <alignment horizontal="center"/>
    </xf>
    <xf numFmtId="0" fontId="22" fillId="0" borderId="0" xfId="0" applyFont="1" applyAlignment="1">
      <alignment horizontal="center"/>
    </xf>
    <xf numFmtId="14" fontId="21" fillId="4" borderId="2" xfId="3" applyNumberFormat="1" applyFont="1" applyFill="1" applyBorder="1" applyAlignment="1">
      <alignment horizontal="center"/>
    </xf>
    <xf numFmtId="14" fontId="21" fillId="4" borderId="0" xfId="3" applyNumberFormat="1" applyFont="1" applyFill="1" applyAlignment="1">
      <alignment horizontal="center"/>
    </xf>
    <xf numFmtId="0" fontId="0" fillId="0" borderId="0" xfId="0" applyAlignment="1">
      <alignment horizontal="center"/>
    </xf>
  </cellXfs>
  <cellStyles count="17">
    <cellStyle name="Comma" xfId="1" builtinId="3"/>
    <cellStyle name="Comma 2" xfId="5" xr:uid="{00000000-0005-0000-0000-000001000000}"/>
    <cellStyle name="Comma 3" xfId="11" xr:uid="{00000000-0005-0000-0000-000002000000}"/>
    <cellStyle name="Currency" xfId="9" builtinId="4"/>
    <cellStyle name="Currency 2" xfId="6" xr:uid="{00000000-0005-0000-0000-000004000000}"/>
    <cellStyle name="Currency 3" xfId="13" xr:uid="{00000000-0005-0000-0000-000005000000}"/>
    <cellStyle name="Hyperlink" xfId="8" builtinId="8"/>
    <cellStyle name="Hyperlink 2" xfId="14" xr:uid="{00000000-0005-0000-0000-000007000000}"/>
    <cellStyle name="MonthDate" xfId="4" xr:uid="{00000000-0005-0000-0000-000008000000}"/>
    <cellStyle name="Normal" xfId="0" builtinId="0"/>
    <cellStyle name="Normal 2" xfId="3" xr:uid="{00000000-0005-0000-0000-00000A000000}"/>
    <cellStyle name="Normal 2 2" xfId="15" xr:uid="{00000000-0005-0000-0000-00000B000000}"/>
    <cellStyle name="Normal 3" xfId="16" xr:uid="{00000000-0005-0000-0000-00000C000000}"/>
    <cellStyle name="Normal 4" xfId="10" xr:uid="{00000000-0005-0000-0000-00000D000000}"/>
    <cellStyle name="Percent" xfId="2" builtinId="5"/>
    <cellStyle name="Percent 2" xfId="7" xr:uid="{00000000-0005-0000-0000-00000F000000}"/>
    <cellStyle name="Percent 3" xfId="12" xr:uid="{00000000-0005-0000-0000-00001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John Sites" id="{E6A9BC23-FC31-48BB-84C0-6562402F81DC}" userId="S-1-5-21-1275210071-583907252-725345543-1280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 dT="2019-03-14T17:00:16.42" personId="{E6A9BC23-FC31-48BB-84C0-6562402F81DC}" id="{EE12D93B-9572-42BE-B4DD-1B9110C4AB6E}">
    <text>Salary Cap is a “legislatively‐mandated provision limiting the direct salary (also known as institution base salary, but excluding any fringe benefits and F&amp;A costs), for individuals working on a Sponsor funded project.</text>
  </threadedComment>
  <threadedComment ref="D3" dT="2019-03-14T16:56:59.24" personId="{E6A9BC23-FC31-48BB-84C0-6562402F81DC}" id="{591BC37B-72A1-4B99-9D8F-82D99AACBDD9}">
    <text>Per Uniform Guidance Section  200.430 Compensation - Personal Services. Institutional base salary is defined as the annual compensation paid by an institution of higher education for an individual's appointment, whether that individual's time is spent on research, instruction, administration, or other activities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uvapolicy.virginia.edu/policy/FIN-030" TargetMode="External"/></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uvapolicy.virginia.edu/policy/FIN-030" TargetMode="External"/></Relationships>
</file>

<file path=xl/worksheets/_rels/sheet1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uvapolicy.virginia.edu/policy/FIN-030"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sponsoredprograms.virginia.edu/budgeting-direct-costs-sponsored-programs"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sponsoredprograms.virginia.edu/budgeting-direct-costs-sponsored-programs"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sponsoredprograms.virginia.edu/budgeting-direct-costs-sponsored-programs"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sponsoredprograms.virginia.edu/participant-support-costs"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sponsoredprograms.virginia.edu/graduate-student-health-insurance" TargetMode="Externa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ponsoredprograms.virginia.edu/forms" TargetMode="External"/><Relationship Id="rId1" Type="http://schemas.openxmlformats.org/officeDocument/2006/relationships/hyperlink" Target="https://sponsoredprograms.virginia.edu/external-subcontracting-under-sponsored-awards-and-contracts"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www.ecfr.gov/cgi-bin/text-idx?node=2:1.1.2.2.1&amp;rgn=div5" TargetMode="External"/><Relationship Id="rId7" Type="http://schemas.openxmlformats.org/officeDocument/2006/relationships/printerSettings" Target="../printerSettings/printerSettings2.bin"/><Relationship Id="rId2" Type="http://schemas.openxmlformats.org/officeDocument/2006/relationships/hyperlink" Target="http://www.ecfr.gov/cgi-bin/text-idx?node=2:1.1.2.2.1&amp;rgn=div5" TargetMode="External"/><Relationship Id="rId1" Type="http://schemas.openxmlformats.org/officeDocument/2006/relationships/hyperlink" Target="http://www.ecfr.gov/cgi-bin/text-idx?node=2:1.1.2.2.1&amp;rgn=div5" TargetMode="External"/><Relationship Id="rId6" Type="http://schemas.openxmlformats.org/officeDocument/2006/relationships/hyperlink" Target="https://sponsoredprograms.virginia.edu/budgeting-direct-costs-sponsored-programs" TargetMode="External"/><Relationship Id="rId5" Type="http://schemas.openxmlformats.org/officeDocument/2006/relationships/hyperlink" Target="https://sponsoredprograms.virginia.edu/rates" TargetMode="External"/><Relationship Id="rId4" Type="http://schemas.openxmlformats.org/officeDocument/2006/relationships/hyperlink" Target="https://sponsoredprograms.virginia.edu/rates" TargetMode="External"/><Relationship Id="rId9"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hr.virginia.edu/hr-for-you/university-staff/university-staff-policies-and-procedures/" TargetMode="External"/><Relationship Id="rId1" Type="http://schemas.openxmlformats.org/officeDocument/2006/relationships/hyperlink" Target="https://sponsoredprograms.virginia.edu/time-and-effort-certification" TargetMode="External"/><Relationship Id="rId6" Type="http://schemas.microsoft.com/office/2017/10/relationships/threadedComment" Target="../threadedComments/threadedComment1.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sponsoredprograms.virginia.edu/rates"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ponsoredprograms.virginia.edu/time-and-effort-certification" TargetMode="External"/><Relationship Id="rId1" Type="http://schemas.openxmlformats.org/officeDocument/2006/relationships/hyperlink" Target="https://sponsoredprograms.virginia.edu/time-and-effort-certification"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financialplanning.vpfinance.virginia.edu/sites/financialplanning.virginia.edu/files/2018-Website-Report.pdf"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uvapolicy.virginia.edu/policy/FIN-052"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www.procurement.virginia.edu/pageconusrates&amp;from=197" TargetMode="External"/><Relationship Id="rId1" Type="http://schemas.openxmlformats.org/officeDocument/2006/relationships/hyperlink" Target="http://uvapolicy.virginia.edu/policy/FIN-004"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1"/>
  <sheetViews>
    <sheetView topLeftCell="A19" zoomScale="90" zoomScaleNormal="90" workbookViewId="0">
      <selection activeCell="P42" sqref="P42"/>
    </sheetView>
  </sheetViews>
  <sheetFormatPr baseColWidth="10" defaultColWidth="8.83203125" defaultRowHeight="15"/>
  <sheetData>
    <row r="1" spans="1:1">
      <c r="A1" s="3" t="s">
        <v>0</v>
      </c>
    </row>
    <row r="2" spans="1:1">
      <c r="A2" t="s">
        <v>1</v>
      </c>
    </row>
    <row r="3" spans="1:1">
      <c r="A3" t="s">
        <v>2</v>
      </c>
    </row>
    <row r="4" spans="1:1">
      <c r="A4" t="s">
        <v>3</v>
      </c>
    </row>
    <row r="5" spans="1:1">
      <c r="A5" t="s">
        <v>4</v>
      </c>
    </row>
    <row r="6" spans="1:1">
      <c r="A6" t="s">
        <v>5</v>
      </c>
    </row>
    <row r="8" spans="1:1">
      <c r="A8" s="3" t="s">
        <v>6</v>
      </c>
    </row>
    <row r="9" spans="1:1">
      <c r="A9" t="s">
        <v>7</v>
      </c>
    </row>
    <row r="10" spans="1:1">
      <c r="A10" t="s">
        <v>8</v>
      </c>
    </row>
    <row r="11" spans="1:1">
      <c r="A11" t="s">
        <v>9</v>
      </c>
    </row>
    <row r="13" spans="1:1">
      <c r="A13" s="148" t="s">
        <v>10</v>
      </c>
    </row>
    <row r="14" spans="1:1">
      <c r="A14" t="s">
        <v>11</v>
      </c>
    </row>
    <row r="16" spans="1:1">
      <c r="A16" s="3" t="s">
        <v>12</v>
      </c>
    </row>
    <row r="17" spans="1:1">
      <c r="A17" t="s">
        <v>13</v>
      </c>
    </row>
    <row r="19" spans="1:1">
      <c r="A19" s="3" t="s">
        <v>14</v>
      </c>
    </row>
    <row r="20" spans="1:1">
      <c r="A20" t="s">
        <v>15</v>
      </c>
    </row>
    <row r="21" spans="1:1">
      <c r="A21" t="s">
        <v>16</v>
      </c>
    </row>
    <row r="23" spans="1:1">
      <c r="A23" s="3" t="s">
        <v>17</v>
      </c>
    </row>
    <row r="24" spans="1:1">
      <c r="A24" t="s">
        <v>18</v>
      </c>
    </row>
    <row r="25" spans="1:1">
      <c r="A25" t="s">
        <v>19</v>
      </c>
    </row>
    <row r="26" spans="1:1">
      <c r="A26" t="s">
        <v>20</v>
      </c>
    </row>
    <row r="27" spans="1:1">
      <c r="A27" t="s">
        <v>21</v>
      </c>
    </row>
    <row r="28" spans="1:1">
      <c r="A28" t="s">
        <v>22</v>
      </c>
    </row>
    <row r="29" spans="1:1">
      <c r="A29" t="s">
        <v>23</v>
      </c>
    </row>
    <row r="31" spans="1:1">
      <c r="A31" s="3" t="s">
        <v>24</v>
      </c>
    </row>
    <row r="32" spans="1:1">
      <c r="A32" t="s">
        <v>25</v>
      </c>
    </row>
    <row r="34" spans="1:1">
      <c r="A34" s="3" t="s">
        <v>26</v>
      </c>
    </row>
    <row r="35" spans="1:1">
      <c r="A35" t="s">
        <v>27</v>
      </c>
    </row>
    <row r="37" spans="1:1">
      <c r="A37" s="3" t="s">
        <v>298</v>
      </c>
    </row>
    <row r="38" spans="1:1">
      <c r="A38" t="s">
        <v>299</v>
      </c>
    </row>
    <row r="40" spans="1:1">
      <c r="A40" s="3" t="s">
        <v>301</v>
      </c>
    </row>
    <row r="41" spans="1:1">
      <c r="A41" t="s">
        <v>302</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26"/>
  <sheetViews>
    <sheetView zoomScale="90" zoomScaleNormal="90" workbookViewId="0">
      <selection activeCell="B4" sqref="B4"/>
    </sheetView>
  </sheetViews>
  <sheetFormatPr baseColWidth="10" defaultColWidth="8.83203125" defaultRowHeight="15"/>
  <cols>
    <col min="1" max="1" width="25.33203125" customWidth="1"/>
    <col min="2" max="9" width="12.5" customWidth="1"/>
    <col min="10" max="10" width="35.5" customWidth="1"/>
    <col min="11" max="13" width="0" hidden="1" customWidth="1"/>
  </cols>
  <sheetData>
    <row r="1" spans="1:13">
      <c r="A1" s="80" t="s">
        <v>133</v>
      </c>
    </row>
    <row r="2" spans="1:13" ht="51">
      <c r="A2" s="7" t="s">
        <v>134</v>
      </c>
      <c r="B2" s="8" t="s">
        <v>124</v>
      </c>
      <c r="C2" s="8" t="s">
        <v>125</v>
      </c>
      <c r="D2" s="8" t="s">
        <v>35</v>
      </c>
      <c r="E2" s="8" t="s">
        <v>36</v>
      </c>
      <c r="F2" s="8" t="s">
        <v>37</v>
      </c>
      <c r="G2" s="8" t="s">
        <v>38</v>
      </c>
      <c r="H2" s="8" t="s">
        <v>39</v>
      </c>
      <c r="I2" s="8" t="s">
        <v>126</v>
      </c>
      <c r="J2" s="7" t="s">
        <v>127</v>
      </c>
      <c r="K2" s="207" t="s">
        <v>129</v>
      </c>
      <c r="L2" s="207">
        <v>1</v>
      </c>
      <c r="M2" s="4" t="s">
        <v>164</v>
      </c>
    </row>
    <row r="3" spans="1:13" ht="16">
      <c r="A3" s="16" t="s">
        <v>366</v>
      </c>
      <c r="B3" s="17">
        <v>0</v>
      </c>
      <c r="C3" s="73" t="s">
        <v>129</v>
      </c>
      <c r="D3" s="153">
        <v>1</v>
      </c>
      <c r="E3" s="153"/>
      <c r="F3" s="153"/>
      <c r="G3" s="153"/>
      <c r="H3" s="153"/>
      <c r="I3" s="2">
        <f>B3*(D3+E3+F3+G3+H3)</f>
        <v>0</v>
      </c>
      <c r="J3" s="16"/>
      <c r="K3" s="207" t="s">
        <v>130</v>
      </c>
      <c r="L3" s="207">
        <v>2</v>
      </c>
      <c r="M3" s="4" t="s">
        <v>165</v>
      </c>
    </row>
    <row r="4" spans="1:13" ht="16">
      <c r="A4" s="16"/>
      <c r="B4" s="17">
        <v>0</v>
      </c>
      <c r="C4" s="73" t="s">
        <v>130</v>
      </c>
      <c r="D4" s="153"/>
      <c r="E4" s="153"/>
      <c r="F4" s="153"/>
      <c r="G4" s="153"/>
      <c r="H4" s="153"/>
      <c r="I4" s="2">
        <f t="shared" ref="I4:I13" si="0">B4*(D4+E4+F4+G4+H4)</f>
        <v>0</v>
      </c>
      <c r="J4" s="16"/>
      <c r="K4" s="207" t="s">
        <v>128</v>
      </c>
      <c r="L4" s="207">
        <v>3</v>
      </c>
      <c r="M4" s="4" t="s">
        <v>166</v>
      </c>
    </row>
    <row r="5" spans="1:13" ht="16">
      <c r="A5" s="16"/>
      <c r="B5" s="17">
        <v>0</v>
      </c>
      <c r="C5" s="73" t="s">
        <v>129</v>
      </c>
      <c r="D5" s="153"/>
      <c r="E5" s="153"/>
      <c r="F5" s="153"/>
      <c r="G5" s="153"/>
      <c r="H5" s="153"/>
      <c r="I5" s="2">
        <f t="shared" si="0"/>
        <v>0</v>
      </c>
      <c r="J5" s="16"/>
      <c r="L5" s="207">
        <v>4</v>
      </c>
      <c r="M5" s="4" t="s">
        <v>167</v>
      </c>
    </row>
    <row r="6" spans="1:13" ht="16" hidden="1">
      <c r="A6" s="16"/>
      <c r="B6" s="17">
        <v>0</v>
      </c>
      <c r="C6" s="73" t="s">
        <v>128</v>
      </c>
      <c r="D6" s="153"/>
      <c r="E6" s="153"/>
      <c r="F6" s="153"/>
      <c r="G6" s="153"/>
      <c r="H6" s="153"/>
      <c r="I6" s="2">
        <f t="shared" si="0"/>
        <v>0</v>
      </c>
      <c r="J6" s="16"/>
      <c r="L6" s="207">
        <v>5</v>
      </c>
      <c r="M6" s="4"/>
    </row>
    <row r="7" spans="1:13" ht="16" hidden="1">
      <c r="A7" s="16"/>
      <c r="B7" s="17">
        <v>0</v>
      </c>
      <c r="C7" s="73">
        <v>0</v>
      </c>
      <c r="D7" s="153"/>
      <c r="E7" s="153"/>
      <c r="F7" s="153"/>
      <c r="G7" s="153"/>
      <c r="H7" s="153"/>
      <c r="I7" s="2">
        <f t="shared" si="0"/>
        <v>0</v>
      </c>
      <c r="J7" s="16"/>
      <c r="L7" s="207" t="s">
        <v>131</v>
      </c>
      <c r="M7" s="4"/>
    </row>
    <row r="8" spans="1:13" hidden="1">
      <c r="A8" s="16"/>
      <c r="B8" s="17">
        <v>0</v>
      </c>
      <c r="C8" s="73">
        <v>0</v>
      </c>
      <c r="D8" s="153"/>
      <c r="E8" s="153"/>
      <c r="F8" s="153"/>
      <c r="G8" s="153"/>
      <c r="H8" s="153"/>
      <c r="I8" s="2">
        <f t="shared" si="0"/>
        <v>0</v>
      </c>
      <c r="J8" s="16"/>
    </row>
    <row r="9" spans="1:13" hidden="1">
      <c r="A9" s="16"/>
      <c r="B9" s="17">
        <v>0</v>
      </c>
      <c r="C9" s="73">
        <v>0</v>
      </c>
      <c r="D9" s="153"/>
      <c r="E9" s="153"/>
      <c r="F9" s="153"/>
      <c r="G9" s="153"/>
      <c r="H9" s="153"/>
      <c r="I9" s="2">
        <f t="shared" si="0"/>
        <v>0</v>
      </c>
      <c r="J9" s="16"/>
    </row>
    <row r="10" spans="1:13" ht="16" hidden="1">
      <c r="A10" s="16"/>
      <c r="B10" s="17">
        <v>0</v>
      </c>
      <c r="C10" s="73">
        <v>0</v>
      </c>
      <c r="D10" s="153"/>
      <c r="E10" s="153"/>
      <c r="F10" s="153"/>
      <c r="G10" s="153"/>
      <c r="H10" s="153"/>
      <c r="I10" s="2">
        <f t="shared" si="0"/>
        <v>0</v>
      </c>
      <c r="J10" s="16"/>
      <c r="M10" s="4"/>
    </row>
    <row r="11" spans="1:13" ht="16" hidden="1">
      <c r="A11" s="16"/>
      <c r="B11" s="17">
        <v>0</v>
      </c>
      <c r="C11" s="73">
        <v>0</v>
      </c>
      <c r="D11" s="153"/>
      <c r="E11" s="153"/>
      <c r="F11" s="153"/>
      <c r="G11" s="153"/>
      <c r="H11" s="153"/>
      <c r="I11" s="2">
        <f t="shared" si="0"/>
        <v>0</v>
      </c>
      <c r="J11" s="16"/>
      <c r="M11" s="4"/>
    </row>
    <row r="12" spans="1:13" hidden="1">
      <c r="A12" s="16"/>
      <c r="B12" s="17">
        <v>0</v>
      </c>
      <c r="C12" s="73">
        <v>0</v>
      </c>
      <c r="D12" s="153"/>
      <c r="E12" s="153"/>
      <c r="F12" s="153"/>
      <c r="G12" s="153"/>
      <c r="H12" s="153"/>
      <c r="I12" s="2">
        <f t="shared" si="0"/>
        <v>0</v>
      </c>
      <c r="J12" s="16"/>
    </row>
    <row r="13" spans="1:13" ht="16" hidden="1">
      <c r="A13" s="16"/>
      <c r="B13" s="17">
        <v>0</v>
      </c>
      <c r="C13" s="73">
        <v>0</v>
      </c>
      <c r="D13" s="153"/>
      <c r="E13" s="153"/>
      <c r="F13" s="153"/>
      <c r="G13" s="153"/>
      <c r="H13" s="153"/>
      <c r="I13" s="2">
        <f t="shared" si="0"/>
        <v>0</v>
      </c>
      <c r="J13" s="16"/>
      <c r="M13" s="4"/>
    </row>
    <row r="14" spans="1:13" s="12" customFormat="1" ht="16">
      <c r="A14"/>
      <c r="B14" s="6"/>
      <c r="C14" s="6"/>
      <c r="D14" s="6"/>
      <c r="E14" s="6"/>
      <c r="F14" s="6"/>
      <c r="G14" s="6"/>
      <c r="H14" s="6"/>
      <c r="I14"/>
      <c r="J14"/>
      <c r="K14" s="191"/>
      <c r="L14" s="191"/>
      <c r="M14" s="191"/>
    </row>
    <row r="15" spans="1:13" ht="16" hidden="1">
      <c r="A15" s="9"/>
      <c r="C15" s="13"/>
      <c r="D15" s="156">
        <f>IF(D3&gt;0,(D3*$B3),0)</f>
        <v>0</v>
      </c>
      <c r="E15" s="156">
        <f t="shared" ref="E15:H15" si="1">IF(E3&gt;0,(E3*$B3),0)</f>
        <v>0</v>
      </c>
      <c r="F15" s="156">
        <f t="shared" si="1"/>
        <v>0</v>
      </c>
      <c r="G15" s="156">
        <f t="shared" si="1"/>
        <v>0</v>
      </c>
      <c r="H15" s="156">
        <f t="shared" si="1"/>
        <v>0</v>
      </c>
      <c r="I15" s="56"/>
      <c r="J15" s="191"/>
    </row>
    <row r="16" spans="1:13" hidden="1">
      <c r="D16" s="156">
        <f t="shared" ref="D16:H25" si="2">IF(D4&gt;0,(D4*$B4),0)</f>
        <v>0</v>
      </c>
      <c r="E16" s="156">
        <f t="shared" si="2"/>
        <v>0</v>
      </c>
      <c r="F16" s="156">
        <f t="shared" si="2"/>
        <v>0</v>
      </c>
      <c r="G16" s="156">
        <f t="shared" si="2"/>
        <v>0</v>
      </c>
      <c r="H16" s="156">
        <f t="shared" si="2"/>
        <v>0</v>
      </c>
      <c r="I16" s="56"/>
    </row>
    <row r="17" spans="2:9" hidden="1">
      <c r="D17" s="156">
        <f t="shared" si="2"/>
        <v>0</v>
      </c>
      <c r="E17" s="156">
        <f t="shared" si="2"/>
        <v>0</v>
      </c>
      <c r="F17" s="156">
        <f t="shared" si="2"/>
        <v>0</v>
      </c>
      <c r="G17" s="156">
        <f t="shared" si="2"/>
        <v>0</v>
      </c>
      <c r="H17" s="156">
        <f t="shared" si="2"/>
        <v>0</v>
      </c>
      <c r="I17" s="56"/>
    </row>
    <row r="18" spans="2:9" hidden="1">
      <c r="D18" s="156">
        <f t="shared" si="2"/>
        <v>0</v>
      </c>
      <c r="E18" s="156">
        <f t="shared" si="2"/>
        <v>0</v>
      </c>
      <c r="F18" s="156">
        <f t="shared" si="2"/>
        <v>0</v>
      </c>
      <c r="G18" s="156">
        <f t="shared" si="2"/>
        <v>0</v>
      </c>
      <c r="H18" s="156">
        <f t="shared" si="2"/>
        <v>0</v>
      </c>
      <c r="I18" s="56"/>
    </row>
    <row r="19" spans="2:9" hidden="1">
      <c r="D19" s="156">
        <f t="shared" si="2"/>
        <v>0</v>
      </c>
      <c r="E19" s="156">
        <f t="shared" si="2"/>
        <v>0</v>
      </c>
      <c r="F19" s="156">
        <f t="shared" si="2"/>
        <v>0</v>
      </c>
      <c r="G19" s="156">
        <f t="shared" si="2"/>
        <v>0</v>
      </c>
      <c r="H19" s="156">
        <f t="shared" si="2"/>
        <v>0</v>
      </c>
      <c r="I19" s="56"/>
    </row>
    <row r="20" spans="2:9" hidden="1">
      <c r="D20" s="156">
        <f t="shared" si="2"/>
        <v>0</v>
      </c>
      <c r="E20" s="156">
        <f t="shared" si="2"/>
        <v>0</v>
      </c>
      <c r="F20" s="156">
        <f t="shared" si="2"/>
        <v>0</v>
      </c>
      <c r="G20" s="156">
        <f t="shared" si="2"/>
        <v>0</v>
      </c>
      <c r="H20" s="156">
        <f t="shared" si="2"/>
        <v>0</v>
      </c>
      <c r="I20" s="56"/>
    </row>
    <row r="21" spans="2:9" hidden="1">
      <c r="D21" s="156">
        <f t="shared" si="2"/>
        <v>0</v>
      </c>
      <c r="E21" s="156">
        <f t="shared" si="2"/>
        <v>0</v>
      </c>
      <c r="F21" s="156">
        <f t="shared" si="2"/>
        <v>0</v>
      </c>
      <c r="G21" s="156">
        <f t="shared" si="2"/>
        <v>0</v>
      </c>
      <c r="H21" s="156">
        <f t="shared" si="2"/>
        <v>0</v>
      </c>
      <c r="I21" s="56"/>
    </row>
    <row r="22" spans="2:9" hidden="1">
      <c r="D22" s="156">
        <f t="shared" si="2"/>
        <v>0</v>
      </c>
      <c r="E22" s="156">
        <f t="shared" si="2"/>
        <v>0</v>
      </c>
      <c r="F22" s="156">
        <f t="shared" si="2"/>
        <v>0</v>
      </c>
      <c r="G22" s="156">
        <f t="shared" si="2"/>
        <v>0</v>
      </c>
      <c r="H22" s="156">
        <f t="shared" si="2"/>
        <v>0</v>
      </c>
      <c r="I22" s="56"/>
    </row>
    <row r="23" spans="2:9" hidden="1">
      <c r="D23" s="156">
        <f t="shared" si="2"/>
        <v>0</v>
      </c>
      <c r="E23" s="156">
        <f t="shared" si="2"/>
        <v>0</v>
      </c>
      <c r="F23" s="156">
        <f t="shared" si="2"/>
        <v>0</v>
      </c>
      <c r="G23" s="156">
        <f t="shared" si="2"/>
        <v>0</v>
      </c>
      <c r="H23" s="156">
        <f t="shared" si="2"/>
        <v>0</v>
      </c>
      <c r="I23" s="56"/>
    </row>
    <row r="24" spans="2:9" hidden="1">
      <c r="D24" s="156">
        <f t="shared" si="2"/>
        <v>0</v>
      </c>
      <c r="E24" s="156">
        <f t="shared" si="2"/>
        <v>0</v>
      </c>
      <c r="F24" s="156">
        <f t="shared" si="2"/>
        <v>0</v>
      </c>
      <c r="G24" s="156">
        <f t="shared" si="2"/>
        <v>0</v>
      </c>
      <c r="H24" s="156">
        <f t="shared" si="2"/>
        <v>0</v>
      </c>
      <c r="I24" s="56"/>
    </row>
    <row r="25" spans="2:9" hidden="1">
      <c r="D25" s="156">
        <f t="shared" si="2"/>
        <v>0</v>
      </c>
      <c r="E25" s="156">
        <f t="shared" si="2"/>
        <v>0</v>
      </c>
      <c r="F25" s="156">
        <f t="shared" si="2"/>
        <v>0</v>
      </c>
      <c r="G25" s="156">
        <f t="shared" si="2"/>
        <v>0</v>
      </c>
      <c r="H25" s="156">
        <f t="shared" si="2"/>
        <v>0</v>
      </c>
      <c r="I25" s="56"/>
    </row>
    <row r="26" spans="2:9" ht="16">
      <c r="B26" s="9" t="s">
        <v>132</v>
      </c>
      <c r="D26" s="155">
        <f>SUM(D15:D25)</f>
        <v>0</v>
      </c>
      <c r="E26" s="155">
        <f t="shared" ref="E26:H26" si="3">SUM(E15:E25)</f>
        <v>0</v>
      </c>
      <c r="F26" s="155">
        <f t="shared" si="3"/>
        <v>0</v>
      </c>
      <c r="G26" s="155">
        <f t="shared" si="3"/>
        <v>0</v>
      </c>
      <c r="H26" s="155">
        <f t="shared" si="3"/>
        <v>0</v>
      </c>
      <c r="I26" s="155">
        <f t="shared" ref="I26" si="4">SUM(I3:I14)</f>
        <v>0</v>
      </c>
    </row>
  </sheetData>
  <hyperlinks>
    <hyperlink ref="A1"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26"/>
  <sheetViews>
    <sheetView zoomScale="90" zoomScaleNormal="90" workbookViewId="0">
      <selection activeCell="M58" sqref="M58"/>
    </sheetView>
  </sheetViews>
  <sheetFormatPr baseColWidth="10" defaultColWidth="8.83203125" defaultRowHeight="15"/>
  <cols>
    <col min="1" max="1" width="25.33203125" customWidth="1"/>
    <col min="2" max="9" width="12.5" customWidth="1"/>
    <col min="10" max="10" width="35.5" customWidth="1"/>
    <col min="11" max="12" width="8.83203125" hidden="1" customWidth="1"/>
    <col min="13" max="13" width="8.83203125" customWidth="1"/>
  </cols>
  <sheetData>
    <row r="1" spans="1:12">
      <c r="A1" s="80" t="s">
        <v>133</v>
      </c>
    </row>
    <row r="2" spans="1:12" ht="51">
      <c r="A2" s="7" t="s">
        <v>134</v>
      </c>
      <c r="B2" s="8" t="s">
        <v>124</v>
      </c>
      <c r="C2" s="8" t="s">
        <v>125</v>
      </c>
      <c r="D2" s="8" t="s">
        <v>35</v>
      </c>
      <c r="E2" s="8" t="s">
        <v>36</v>
      </c>
      <c r="F2" s="8" t="s">
        <v>37</v>
      </c>
      <c r="G2" s="8" t="s">
        <v>38</v>
      </c>
      <c r="H2" s="8" t="s">
        <v>39</v>
      </c>
      <c r="I2" s="8" t="s">
        <v>126</v>
      </c>
      <c r="J2" s="7" t="s">
        <v>127</v>
      </c>
    </row>
    <row r="3" spans="1:12" ht="16">
      <c r="A3" s="16"/>
      <c r="B3" s="17">
        <v>0</v>
      </c>
      <c r="C3" s="73" t="s">
        <v>129</v>
      </c>
      <c r="D3" s="153"/>
      <c r="E3" s="153"/>
      <c r="F3" s="153"/>
      <c r="G3" s="153"/>
      <c r="H3" s="153"/>
      <c r="I3" s="2">
        <f>B3*(D3+E3+F3+G3+H3)</f>
        <v>0</v>
      </c>
      <c r="J3" s="16"/>
      <c r="K3" s="207" t="s">
        <v>129</v>
      </c>
      <c r="L3" s="4"/>
    </row>
    <row r="4" spans="1:12" ht="16">
      <c r="A4" s="16"/>
      <c r="B4" s="17">
        <v>0</v>
      </c>
      <c r="C4" s="73" t="s">
        <v>130</v>
      </c>
      <c r="D4" s="153"/>
      <c r="E4" s="153"/>
      <c r="F4" s="153"/>
      <c r="G4" s="153"/>
      <c r="H4" s="153"/>
      <c r="I4" s="2">
        <f t="shared" ref="I4:I13" si="0">B4*(D4+E4+F4+G4+H4)</f>
        <v>0</v>
      </c>
      <c r="J4" s="16"/>
      <c r="K4" s="207" t="s">
        <v>130</v>
      </c>
      <c r="L4" s="5"/>
    </row>
    <row r="5" spans="1:12" ht="16">
      <c r="A5" s="16"/>
      <c r="B5" s="17">
        <v>0</v>
      </c>
      <c r="C5" s="73" t="s">
        <v>129</v>
      </c>
      <c r="D5" s="153"/>
      <c r="E5" s="153"/>
      <c r="F5" s="153"/>
      <c r="G5" s="153"/>
      <c r="H5" s="153"/>
      <c r="I5" s="2">
        <f t="shared" si="0"/>
        <v>0</v>
      </c>
      <c r="J5" s="16"/>
      <c r="K5" s="207" t="s">
        <v>128</v>
      </c>
      <c r="L5" s="4"/>
    </row>
    <row r="6" spans="1:12" ht="16">
      <c r="A6" s="16"/>
      <c r="B6" s="17">
        <v>0</v>
      </c>
      <c r="C6" s="73" t="s">
        <v>128</v>
      </c>
      <c r="D6" s="153"/>
      <c r="E6" s="153"/>
      <c r="F6" s="153"/>
      <c r="G6" s="153"/>
      <c r="H6" s="153"/>
      <c r="I6" s="2">
        <f t="shared" si="0"/>
        <v>0</v>
      </c>
      <c r="J6" s="16"/>
      <c r="L6" s="4"/>
    </row>
    <row r="7" spans="1:12" ht="16">
      <c r="A7" s="16"/>
      <c r="B7" s="17">
        <v>0</v>
      </c>
      <c r="C7" s="73">
        <v>0</v>
      </c>
      <c r="D7" s="153"/>
      <c r="E7" s="153"/>
      <c r="F7" s="153"/>
      <c r="G7" s="153"/>
      <c r="H7" s="153"/>
      <c r="I7" s="2">
        <f t="shared" si="0"/>
        <v>0</v>
      </c>
      <c r="J7" s="16"/>
      <c r="L7" s="1"/>
    </row>
    <row r="8" spans="1:12" ht="16">
      <c r="A8" s="16"/>
      <c r="B8" s="17">
        <v>0</v>
      </c>
      <c r="C8" s="73">
        <v>0</v>
      </c>
      <c r="D8" s="153"/>
      <c r="E8" s="153"/>
      <c r="F8" s="153"/>
      <c r="G8" s="153"/>
      <c r="H8" s="153"/>
      <c r="I8" s="2">
        <f t="shared" si="0"/>
        <v>0</v>
      </c>
      <c r="J8" s="16"/>
      <c r="L8" s="1"/>
    </row>
    <row r="9" spans="1:12" ht="16">
      <c r="A9" s="16"/>
      <c r="B9" s="17">
        <v>0</v>
      </c>
      <c r="C9" s="73">
        <v>0</v>
      </c>
      <c r="D9" s="153"/>
      <c r="E9" s="153"/>
      <c r="F9" s="153"/>
      <c r="G9" s="153"/>
      <c r="H9" s="153"/>
      <c r="I9" s="2">
        <f t="shared" si="0"/>
        <v>0</v>
      </c>
      <c r="J9" s="16"/>
      <c r="L9" s="1"/>
    </row>
    <row r="10" spans="1:12" ht="16">
      <c r="A10" s="16"/>
      <c r="B10" s="17">
        <v>0</v>
      </c>
      <c r="C10" s="73">
        <v>0</v>
      </c>
      <c r="D10" s="153"/>
      <c r="E10" s="153"/>
      <c r="F10" s="153"/>
      <c r="G10" s="153"/>
      <c r="H10" s="153"/>
      <c r="I10" s="2">
        <f t="shared" si="0"/>
        <v>0</v>
      </c>
      <c r="J10" s="16"/>
      <c r="L10" s="1"/>
    </row>
    <row r="11" spans="1:12">
      <c r="A11" s="16"/>
      <c r="B11" s="17">
        <v>0</v>
      </c>
      <c r="C11" s="73">
        <v>0</v>
      </c>
      <c r="D11" s="153"/>
      <c r="E11" s="153"/>
      <c r="F11" s="153"/>
      <c r="G11" s="153"/>
      <c r="H11" s="153"/>
      <c r="I11" s="2">
        <f t="shared" si="0"/>
        <v>0</v>
      </c>
      <c r="J11" s="16"/>
    </row>
    <row r="12" spans="1:12">
      <c r="A12" s="16"/>
      <c r="B12" s="17">
        <v>0</v>
      </c>
      <c r="C12" s="73">
        <v>0</v>
      </c>
      <c r="D12" s="153"/>
      <c r="E12" s="153"/>
      <c r="F12" s="153"/>
      <c r="G12" s="153"/>
      <c r="H12" s="153"/>
      <c r="I12" s="2">
        <f t="shared" si="0"/>
        <v>0</v>
      </c>
      <c r="J12" s="16"/>
    </row>
    <row r="13" spans="1:12">
      <c r="A13" s="16"/>
      <c r="B13" s="17">
        <v>0</v>
      </c>
      <c r="C13" s="73">
        <v>0</v>
      </c>
      <c r="D13" s="153"/>
      <c r="E13" s="153"/>
      <c r="F13" s="153"/>
      <c r="G13" s="153"/>
      <c r="H13" s="153"/>
      <c r="I13" s="2">
        <f t="shared" si="0"/>
        <v>0</v>
      </c>
      <c r="J13" s="16"/>
    </row>
    <row r="14" spans="1:12">
      <c r="B14" s="6"/>
      <c r="C14" s="6"/>
      <c r="D14" s="6"/>
      <c r="E14" s="6"/>
      <c r="F14" s="6"/>
      <c r="G14" s="6"/>
      <c r="H14" s="6"/>
    </row>
    <row r="15" spans="1:12" s="12" customFormat="1" ht="16" hidden="1">
      <c r="A15" s="9"/>
      <c r="B15" s="191"/>
      <c r="C15" s="13"/>
      <c r="D15" s="156">
        <f>IF(D3&gt;0,(D3*$B3),0)</f>
        <v>0</v>
      </c>
      <c r="E15" s="156">
        <f t="shared" ref="E15:H15" si="1">IF(E3&gt;0,(E3*$B3),0)</f>
        <v>0</v>
      </c>
      <c r="F15" s="156">
        <f t="shared" si="1"/>
        <v>0</v>
      </c>
      <c r="G15" s="156">
        <f t="shared" si="1"/>
        <v>0</v>
      </c>
      <c r="H15" s="156">
        <f t="shared" si="1"/>
        <v>0</v>
      </c>
      <c r="I15" s="56"/>
      <c r="J15" s="191"/>
      <c r="K15" s="191"/>
      <c r="L15" s="191"/>
    </row>
    <row r="16" spans="1:12" hidden="1">
      <c r="D16" s="156">
        <f t="shared" ref="D16:H16" si="2">IF(D4&gt;0,(D4*$B4),0)</f>
        <v>0</v>
      </c>
      <c r="E16" s="156">
        <f t="shared" si="2"/>
        <v>0</v>
      </c>
      <c r="F16" s="156">
        <f t="shared" si="2"/>
        <v>0</v>
      </c>
      <c r="G16" s="156">
        <f t="shared" si="2"/>
        <v>0</v>
      </c>
      <c r="H16" s="156">
        <f t="shared" si="2"/>
        <v>0</v>
      </c>
      <c r="I16" s="56"/>
    </row>
    <row r="17" spans="2:9" hidden="1">
      <c r="D17" s="156">
        <f t="shared" ref="D17:H17" si="3">IF(D5&gt;0,(D5*$B5),0)</f>
        <v>0</v>
      </c>
      <c r="E17" s="156">
        <f t="shared" si="3"/>
        <v>0</v>
      </c>
      <c r="F17" s="156">
        <f t="shared" si="3"/>
        <v>0</v>
      </c>
      <c r="G17" s="156">
        <f t="shared" si="3"/>
        <v>0</v>
      </c>
      <c r="H17" s="156">
        <f t="shared" si="3"/>
        <v>0</v>
      </c>
      <c r="I17" s="56"/>
    </row>
    <row r="18" spans="2:9" hidden="1">
      <c r="D18" s="156">
        <f t="shared" ref="D18:H18" si="4">IF(D6&gt;0,(D6*$B6),0)</f>
        <v>0</v>
      </c>
      <c r="E18" s="156">
        <f t="shared" si="4"/>
        <v>0</v>
      </c>
      <c r="F18" s="156">
        <f t="shared" si="4"/>
        <v>0</v>
      </c>
      <c r="G18" s="156">
        <f t="shared" si="4"/>
        <v>0</v>
      </c>
      <c r="H18" s="156">
        <f t="shared" si="4"/>
        <v>0</v>
      </c>
      <c r="I18" s="56"/>
    </row>
    <row r="19" spans="2:9" hidden="1">
      <c r="D19" s="156">
        <f t="shared" ref="D19:H19" si="5">IF(D7&gt;0,(D7*$B7),0)</f>
        <v>0</v>
      </c>
      <c r="E19" s="156">
        <f t="shared" si="5"/>
        <v>0</v>
      </c>
      <c r="F19" s="156">
        <f t="shared" si="5"/>
        <v>0</v>
      </c>
      <c r="G19" s="156">
        <f t="shared" si="5"/>
        <v>0</v>
      </c>
      <c r="H19" s="156">
        <f t="shared" si="5"/>
        <v>0</v>
      </c>
      <c r="I19" s="56"/>
    </row>
    <row r="20" spans="2:9" hidden="1">
      <c r="D20" s="156">
        <f t="shared" ref="D20:H20" si="6">IF(D8&gt;0,(D8*$B8),0)</f>
        <v>0</v>
      </c>
      <c r="E20" s="156">
        <f t="shared" si="6"/>
        <v>0</v>
      </c>
      <c r="F20" s="156">
        <f t="shared" si="6"/>
        <v>0</v>
      </c>
      <c r="G20" s="156">
        <f t="shared" si="6"/>
        <v>0</v>
      </c>
      <c r="H20" s="156">
        <f t="shared" si="6"/>
        <v>0</v>
      </c>
      <c r="I20" s="56"/>
    </row>
    <row r="21" spans="2:9" hidden="1">
      <c r="D21" s="156">
        <f t="shared" ref="D21:H21" si="7">IF(D9&gt;0,(D9*$B9),0)</f>
        <v>0</v>
      </c>
      <c r="E21" s="156">
        <f t="shared" si="7"/>
        <v>0</v>
      </c>
      <c r="F21" s="156">
        <f t="shared" si="7"/>
        <v>0</v>
      </c>
      <c r="G21" s="156">
        <f t="shared" si="7"/>
        <v>0</v>
      </c>
      <c r="H21" s="156">
        <f t="shared" si="7"/>
        <v>0</v>
      </c>
      <c r="I21" s="56"/>
    </row>
    <row r="22" spans="2:9" hidden="1">
      <c r="D22" s="156">
        <f t="shared" ref="D22:H22" si="8">IF(D10&gt;0,(D10*$B10),0)</f>
        <v>0</v>
      </c>
      <c r="E22" s="156">
        <f t="shared" si="8"/>
        <v>0</v>
      </c>
      <c r="F22" s="156">
        <f t="shared" si="8"/>
        <v>0</v>
      </c>
      <c r="G22" s="156">
        <f t="shared" si="8"/>
        <v>0</v>
      </c>
      <c r="H22" s="156">
        <f t="shared" si="8"/>
        <v>0</v>
      </c>
      <c r="I22" s="56"/>
    </row>
    <row r="23" spans="2:9" hidden="1">
      <c r="D23" s="156">
        <f t="shared" ref="D23:H23" si="9">IF(D11&gt;0,(D11*$B11),0)</f>
        <v>0</v>
      </c>
      <c r="E23" s="156">
        <f t="shared" si="9"/>
        <v>0</v>
      </c>
      <c r="F23" s="156">
        <f t="shared" si="9"/>
        <v>0</v>
      </c>
      <c r="G23" s="156">
        <f t="shared" si="9"/>
        <v>0</v>
      </c>
      <c r="H23" s="156">
        <f t="shared" si="9"/>
        <v>0</v>
      </c>
      <c r="I23" s="56"/>
    </row>
    <row r="24" spans="2:9" hidden="1">
      <c r="D24" s="156">
        <f t="shared" ref="D24:H24" si="10">IF(D12&gt;0,(D12*$B12),0)</f>
        <v>0</v>
      </c>
      <c r="E24" s="156">
        <f t="shared" si="10"/>
        <v>0</v>
      </c>
      <c r="F24" s="156">
        <f t="shared" si="10"/>
        <v>0</v>
      </c>
      <c r="G24" s="156">
        <f t="shared" si="10"/>
        <v>0</v>
      </c>
      <c r="H24" s="156">
        <f t="shared" si="10"/>
        <v>0</v>
      </c>
      <c r="I24" s="56"/>
    </row>
    <row r="25" spans="2:9" hidden="1">
      <c r="D25" s="156">
        <f t="shared" ref="D25:H25" si="11">IF(D13&gt;0,(D13*$B13),0)</f>
        <v>0</v>
      </c>
      <c r="E25" s="156">
        <f t="shared" si="11"/>
        <v>0</v>
      </c>
      <c r="F25" s="156">
        <f t="shared" si="11"/>
        <v>0</v>
      </c>
      <c r="G25" s="156">
        <f t="shared" si="11"/>
        <v>0</v>
      </c>
      <c r="H25" s="156">
        <f t="shared" si="11"/>
        <v>0</v>
      </c>
      <c r="I25" s="56"/>
    </row>
    <row r="26" spans="2:9" ht="16">
      <c r="B26" s="9" t="s">
        <v>132</v>
      </c>
      <c r="D26" s="156">
        <f>SUM(D15:D25)</f>
        <v>0</v>
      </c>
      <c r="E26" s="156">
        <f t="shared" ref="E26:H26" si="12">SUM(E15:E25)</f>
        <v>0</v>
      </c>
      <c r="F26" s="156">
        <f t="shared" si="12"/>
        <v>0</v>
      </c>
      <c r="G26" s="156">
        <f t="shared" si="12"/>
        <v>0</v>
      </c>
      <c r="H26" s="156">
        <f t="shared" si="12"/>
        <v>0</v>
      </c>
      <c r="I26" s="155">
        <f t="shared" ref="I26" si="13">SUM(I3:I14)</f>
        <v>0</v>
      </c>
    </row>
  </sheetData>
  <sheetProtection algorithmName="SHA-512" hashValue="fBeapXoBNuxCnp9ZuGwpm5SXFavy7s5CBoZsGaDnD/DKU2BMJqGc5ij3RKMG4qM0z7Rct+x20uLqih69XBj4GA==" saltValue="P7lV/yfzOFwoEzU5+i0irg==" spinCount="100000" sheet="1" objects="1" scenarios="1"/>
  <hyperlinks>
    <hyperlink ref="A1" r:id="rId1" xr:uid="{00000000-0004-0000-0A00-000000000000}"/>
  </hyperlinks>
  <pageMargins left="0.7" right="0.7" top="0.75" bottom="0.75" header="0.3" footer="0.3"/>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47"/>
  <sheetViews>
    <sheetView topLeftCell="A2" zoomScale="110" zoomScaleNormal="110" workbookViewId="0">
      <selection activeCell="F3" sqref="F3"/>
    </sheetView>
  </sheetViews>
  <sheetFormatPr baseColWidth="10" defaultColWidth="8.83203125" defaultRowHeight="15"/>
  <cols>
    <col min="1" max="2" width="45.5" customWidth="1"/>
    <col min="3" max="10" width="12.5" customWidth="1"/>
    <col min="11" max="11" width="35.5" customWidth="1"/>
    <col min="12" max="13" width="0" hidden="1" customWidth="1"/>
  </cols>
  <sheetData>
    <row r="1" spans="1:13">
      <c r="A1" s="80" t="s">
        <v>133</v>
      </c>
      <c r="B1" s="80"/>
    </row>
    <row r="2" spans="1:13" ht="51">
      <c r="A2" s="7" t="s">
        <v>168</v>
      </c>
      <c r="B2" s="7" t="s">
        <v>134</v>
      </c>
      <c r="C2" s="8" t="s">
        <v>124</v>
      </c>
      <c r="D2" s="8" t="s">
        <v>125</v>
      </c>
      <c r="E2" s="8" t="s">
        <v>35</v>
      </c>
      <c r="F2" s="8" t="s">
        <v>36</v>
      </c>
      <c r="G2" s="8" t="s">
        <v>37</v>
      </c>
      <c r="H2" s="8" t="s">
        <v>38</v>
      </c>
      <c r="I2" s="8" t="s">
        <v>39</v>
      </c>
      <c r="J2" s="8" t="s">
        <v>126</v>
      </c>
      <c r="K2" s="7" t="s">
        <v>127</v>
      </c>
    </row>
    <row r="3" spans="1:13" ht="16">
      <c r="A3" s="16" t="s">
        <v>179</v>
      </c>
      <c r="B3" s="16"/>
      <c r="C3" s="17">
        <v>5000</v>
      </c>
      <c r="D3" s="73" t="s">
        <v>129</v>
      </c>
      <c r="E3" s="153">
        <v>1</v>
      </c>
      <c r="F3" s="153">
        <v>0</v>
      </c>
      <c r="G3" s="153">
        <v>0</v>
      </c>
      <c r="H3" s="153">
        <v>0</v>
      </c>
      <c r="I3" s="153">
        <v>0</v>
      </c>
      <c r="J3" s="2">
        <f>C3*(E3+F3+G3+H3+I3)</f>
        <v>5000</v>
      </c>
      <c r="K3" s="16"/>
      <c r="L3" s="207" t="s">
        <v>129</v>
      </c>
      <c r="M3" s="4"/>
    </row>
    <row r="4" spans="1:13" ht="16">
      <c r="A4" s="16"/>
      <c r="B4" s="16"/>
      <c r="C4" s="17">
        <v>0</v>
      </c>
      <c r="D4" s="73" t="s">
        <v>130</v>
      </c>
      <c r="E4" s="153">
        <v>0</v>
      </c>
      <c r="F4" s="153">
        <v>0</v>
      </c>
      <c r="G4" s="153">
        <v>0</v>
      </c>
      <c r="H4" s="153">
        <v>0</v>
      </c>
      <c r="I4" s="153">
        <v>0</v>
      </c>
      <c r="J4" s="2">
        <f t="shared" ref="J4:J13" si="0">C4*(E4+F4+G4+H4+I4)</f>
        <v>0</v>
      </c>
      <c r="K4" s="16"/>
      <c r="L4" s="207" t="s">
        <v>130</v>
      </c>
      <c r="M4" s="5"/>
    </row>
    <row r="5" spans="1:13" ht="16">
      <c r="A5" s="16"/>
      <c r="B5" s="16"/>
      <c r="C5" s="17">
        <v>0</v>
      </c>
      <c r="D5" s="73" t="s">
        <v>129</v>
      </c>
      <c r="E5" s="153">
        <v>0</v>
      </c>
      <c r="F5" s="153">
        <v>0</v>
      </c>
      <c r="G5" s="153">
        <v>0</v>
      </c>
      <c r="H5" s="153">
        <v>0</v>
      </c>
      <c r="I5" s="153">
        <v>0</v>
      </c>
      <c r="J5" s="2">
        <f t="shared" si="0"/>
        <v>0</v>
      </c>
      <c r="K5" s="16"/>
      <c r="L5" s="207" t="s">
        <v>128</v>
      </c>
      <c r="M5" s="4"/>
    </row>
    <row r="6" spans="1:13" ht="16">
      <c r="A6" s="16"/>
      <c r="B6" s="16"/>
      <c r="C6" s="17">
        <v>0</v>
      </c>
      <c r="D6" s="73" t="s">
        <v>128</v>
      </c>
      <c r="E6" s="153">
        <v>0</v>
      </c>
      <c r="F6" s="153">
        <v>0</v>
      </c>
      <c r="G6" s="153">
        <v>0</v>
      </c>
      <c r="H6" s="153">
        <v>0</v>
      </c>
      <c r="I6" s="153">
        <v>0</v>
      </c>
      <c r="J6" s="2">
        <f t="shared" si="0"/>
        <v>0</v>
      </c>
      <c r="K6" s="16"/>
      <c r="M6" s="4"/>
    </row>
    <row r="7" spans="1:13" ht="16">
      <c r="A7" s="16"/>
      <c r="B7" s="16"/>
      <c r="C7" s="17">
        <v>0</v>
      </c>
      <c r="D7" s="73">
        <v>0</v>
      </c>
      <c r="E7" s="153">
        <v>0</v>
      </c>
      <c r="F7" s="153">
        <v>0</v>
      </c>
      <c r="G7" s="153">
        <v>0</v>
      </c>
      <c r="H7" s="153">
        <v>0</v>
      </c>
      <c r="I7" s="153">
        <v>0</v>
      </c>
      <c r="J7" s="2">
        <f t="shared" si="0"/>
        <v>0</v>
      </c>
      <c r="K7" s="16"/>
      <c r="M7" s="1"/>
    </row>
    <row r="8" spans="1:13" ht="16">
      <c r="A8" s="16"/>
      <c r="B8" s="16"/>
      <c r="C8" s="17">
        <v>0</v>
      </c>
      <c r="D8" s="73">
        <v>0</v>
      </c>
      <c r="E8" s="153">
        <v>0</v>
      </c>
      <c r="F8" s="153">
        <v>0</v>
      </c>
      <c r="G8" s="153">
        <v>0</v>
      </c>
      <c r="H8" s="153">
        <v>0</v>
      </c>
      <c r="I8" s="153">
        <v>0</v>
      </c>
      <c r="J8" s="2">
        <f t="shared" si="0"/>
        <v>0</v>
      </c>
      <c r="K8" s="16"/>
      <c r="M8" s="1"/>
    </row>
    <row r="9" spans="1:13" ht="16">
      <c r="A9" s="16"/>
      <c r="B9" s="16"/>
      <c r="C9" s="17">
        <v>0</v>
      </c>
      <c r="D9" s="73">
        <v>0</v>
      </c>
      <c r="E9" s="153">
        <v>0</v>
      </c>
      <c r="F9" s="153">
        <v>0</v>
      </c>
      <c r="G9" s="153">
        <v>0</v>
      </c>
      <c r="H9" s="153">
        <v>0</v>
      </c>
      <c r="I9" s="153">
        <v>0</v>
      </c>
      <c r="J9" s="2">
        <f t="shared" si="0"/>
        <v>0</v>
      </c>
      <c r="K9" s="16"/>
      <c r="M9" s="1"/>
    </row>
    <row r="10" spans="1:13" ht="16">
      <c r="A10" s="16"/>
      <c r="B10" s="16"/>
      <c r="C10" s="17">
        <v>0</v>
      </c>
      <c r="D10" s="73">
        <v>0</v>
      </c>
      <c r="E10" s="153">
        <v>0</v>
      </c>
      <c r="F10" s="153">
        <v>0</v>
      </c>
      <c r="G10" s="153">
        <v>0</v>
      </c>
      <c r="H10" s="153">
        <v>0</v>
      </c>
      <c r="I10" s="153">
        <v>0</v>
      </c>
      <c r="J10" s="2">
        <f t="shared" si="0"/>
        <v>0</v>
      </c>
      <c r="K10" s="16"/>
      <c r="M10" s="1"/>
    </row>
    <row r="11" spans="1:13">
      <c r="A11" s="16"/>
      <c r="B11" s="16"/>
      <c r="C11" s="17">
        <v>0</v>
      </c>
      <c r="D11" s="73">
        <v>0</v>
      </c>
      <c r="E11" s="153">
        <v>0</v>
      </c>
      <c r="F11" s="153">
        <v>0</v>
      </c>
      <c r="G11" s="153">
        <v>0</v>
      </c>
      <c r="H11" s="153">
        <v>0</v>
      </c>
      <c r="I11" s="153">
        <v>0</v>
      </c>
      <c r="J11" s="2">
        <f t="shared" si="0"/>
        <v>0</v>
      </c>
      <c r="K11" s="16"/>
    </row>
    <row r="12" spans="1:13">
      <c r="A12" s="16"/>
      <c r="B12" s="16"/>
      <c r="C12" s="17">
        <v>0</v>
      </c>
      <c r="D12" s="73">
        <v>0</v>
      </c>
      <c r="E12" s="153">
        <v>0</v>
      </c>
      <c r="F12" s="153">
        <v>0</v>
      </c>
      <c r="G12" s="153">
        <v>0</v>
      </c>
      <c r="H12" s="153">
        <v>0</v>
      </c>
      <c r="I12" s="153">
        <v>0</v>
      </c>
      <c r="J12" s="2">
        <f t="shared" si="0"/>
        <v>0</v>
      </c>
      <c r="K12" s="16"/>
    </row>
    <row r="13" spans="1:13">
      <c r="A13" s="16"/>
      <c r="B13" s="16"/>
      <c r="C13" s="17">
        <v>0</v>
      </c>
      <c r="D13" s="73">
        <v>0</v>
      </c>
      <c r="E13" s="153">
        <v>0</v>
      </c>
      <c r="F13" s="153">
        <v>0</v>
      </c>
      <c r="G13" s="153">
        <v>0</v>
      </c>
      <c r="H13" s="153">
        <v>0</v>
      </c>
      <c r="I13" s="153">
        <v>0</v>
      </c>
      <c r="J13" s="2">
        <f t="shared" si="0"/>
        <v>0</v>
      </c>
      <c r="K13" s="16"/>
    </row>
    <row r="14" spans="1:13">
      <c r="C14" s="6"/>
      <c r="D14" s="6"/>
      <c r="E14" s="6"/>
      <c r="F14" s="6"/>
      <c r="G14" s="6"/>
      <c r="H14" s="6"/>
      <c r="I14" s="6"/>
    </row>
    <row r="15" spans="1:13" s="12" customFormat="1" ht="16" hidden="1">
      <c r="A15" s="9"/>
      <c r="B15" s="9"/>
      <c r="C15" s="191"/>
      <c r="D15" s="13"/>
      <c r="E15" s="156">
        <f>IF(E3&gt;0,(E3*$C3),0)</f>
        <v>5000</v>
      </c>
      <c r="F15" s="156">
        <f t="shared" ref="F15:I15" si="1">IF(F3&gt;0,(F3*$C3),0)</f>
        <v>0</v>
      </c>
      <c r="G15" s="156">
        <f t="shared" si="1"/>
        <v>0</v>
      </c>
      <c r="H15" s="156">
        <f t="shared" si="1"/>
        <v>0</v>
      </c>
      <c r="I15" s="156">
        <f t="shared" si="1"/>
        <v>0</v>
      </c>
      <c r="J15" s="56"/>
      <c r="K15" s="191"/>
      <c r="L15" s="191"/>
      <c r="M15" s="191"/>
    </row>
    <row r="16" spans="1:13" hidden="1">
      <c r="E16" s="156">
        <f t="shared" ref="E16:I25" si="2">IF(E4&gt;0,(E4*$C4),0)</f>
        <v>0</v>
      </c>
      <c r="F16" s="156">
        <f t="shared" si="2"/>
        <v>0</v>
      </c>
      <c r="G16" s="156">
        <f t="shared" si="2"/>
        <v>0</v>
      </c>
      <c r="H16" s="156">
        <f t="shared" si="2"/>
        <v>0</v>
      </c>
      <c r="I16" s="156">
        <f t="shared" si="2"/>
        <v>0</v>
      </c>
      <c r="J16" s="56"/>
    </row>
    <row r="17" spans="1:10" hidden="1">
      <c r="E17" s="156">
        <f t="shared" si="2"/>
        <v>0</v>
      </c>
      <c r="F17" s="156">
        <f t="shared" si="2"/>
        <v>0</v>
      </c>
      <c r="G17" s="156">
        <f t="shared" si="2"/>
        <v>0</v>
      </c>
      <c r="H17" s="156">
        <f t="shared" si="2"/>
        <v>0</v>
      </c>
      <c r="I17" s="156">
        <f t="shared" si="2"/>
        <v>0</v>
      </c>
      <c r="J17" s="56"/>
    </row>
    <row r="18" spans="1:10" hidden="1">
      <c r="E18" s="156">
        <f t="shared" si="2"/>
        <v>0</v>
      </c>
      <c r="F18" s="156">
        <f t="shared" si="2"/>
        <v>0</v>
      </c>
      <c r="G18" s="156">
        <f t="shared" si="2"/>
        <v>0</v>
      </c>
      <c r="H18" s="156">
        <f t="shared" si="2"/>
        <v>0</v>
      </c>
      <c r="I18" s="156">
        <f t="shared" si="2"/>
        <v>0</v>
      </c>
      <c r="J18" s="56"/>
    </row>
    <row r="19" spans="1:10" hidden="1">
      <c r="E19" s="156">
        <f t="shared" si="2"/>
        <v>0</v>
      </c>
      <c r="F19" s="156">
        <f t="shared" si="2"/>
        <v>0</v>
      </c>
      <c r="G19" s="156">
        <f t="shared" si="2"/>
        <v>0</v>
      </c>
      <c r="H19" s="156">
        <f t="shared" si="2"/>
        <v>0</v>
      </c>
      <c r="I19" s="156">
        <f t="shared" si="2"/>
        <v>0</v>
      </c>
      <c r="J19" s="56"/>
    </row>
    <row r="20" spans="1:10" hidden="1">
      <c r="E20" s="156">
        <f t="shared" si="2"/>
        <v>0</v>
      </c>
      <c r="F20" s="156">
        <f t="shared" si="2"/>
        <v>0</v>
      </c>
      <c r="G20" s="156">
        <f t="shared" si="2"/>
        <v>0</v>
      </c>
      <c r="H20" s="156">
        <f t="shared" si="2"/>
        <v>0</v>
      </c>
      <c r="I20" s="156">
        <f t="shared" si="2"/>
        <v>0</v>
      </c>
      <c r="J20" s="56"/>
    </row>
    <row r="21" spans="1:10" hidden="1">
      <c r="E21" s="156">
        <f t="shared" si="2"/>
        <v>0</v>
      </c>
      <c r="F21" s="156">
        <f t="shared" si="2"/>
        <v>0</v>
      </c>
      <c r="G21" s="156">
        <f t="shared" si="2"/>
        <v>0</v>
      </c>
      <c r="H21" s="156">
        <f t="shared" si="2"/>
        <v>0</v>
      </c>
      <c r="I21" s="156">
        <f t="shared" si="2"/>
        <v>0</v>
      </c>
      <c r="J21" s="56"/>
    </row>
    <row r="22" spans="1:10" hidden="1">
      <c r="E22" s="156">
        <f t="shared" si="2"/>
        <v>0</v>
      </c>
      <c r="F22" s="156">
        <f t="shared" si="2"/>
        <v>0</v>
      </c>
      <c r="G22" s="156">
        <f t="shared" si="2"/>
        <v>0</v>
      </c>
      <c r="H22" s="156">
        <f t="shared" si="2"/>
        <v>0</v>
      </c>
      <c r="I22" s="156">
        <f t="shared" si="2"/>
        <v>0</v>
      </c>
      <c r="J22" s="56"/>
    </row>
    <row r="23" spans="1:10" hidden="1">
      <c r="E23" s="156">
        <f t="shared" si="2"/>
        <v>0</v>
      </c>
      <c r="F23" s="156">
        <f t="shared" si="2"/>
        <v>0</v>
      </c>
      <c r="G23" s="156">
        <f t="shared" si="2"/>
        <v>0</v>
      </c>
      <c r="H23" s="156">
        <f t="shared" si="2"/>
        <v>0</v>
      </c>
      <c r="I23" s="156">
        <f t="shared" si="2"/>
        <v>0</v>
      </c>
      <c r="J23" s="56"/>
    </row>
    <row r="24" spans="1:10" hidden="1">
      <c r="E24" s="156">
        <f t="shared" si="2"/>
        <v>0</v>
      </c>
      <c r="F24" s="156">
        <f t="shared" si="2"/>
        <v>0</v>
      </c>
      <c r="G24" s="156">
        <f t="shared" si="2"/>
        <v>0</v>
      </c>
      <c r="H24" s="156">
        <f t="shared" si="2"/>
        <v>0</v>
      </c>
      <c r="I24" s="156">
        <f t="shared" si="2"/>
        <v>0</v>
      </c>
      <c r="J24" s="56"/>
    </row>
    <row r="25" spans="1:10" hidden="1">
      <c r="E25" s="156">
        <f t="shared" si="2"/>
        <v>0</v>
      </c>
      <c r="F25" s="156">
        <f t="shared" si="2"/>
        <v>0</v>
      </c>
      <c r="G25" s="156">
        <f t="shared" si="2"/>
        <v>0</v>
      </c>
      <c r="H25" s="156">
        <f t="shared" si="2"/>
        <v>0</v>
      </c>
      <c r="I25" s="156">
        <f t="shared" si="2"/>
        <v>0</v>
      </c>
      <c r="J25" s="56"/>
    </row>
    <row r="26" spans="1:10" ht="16">
      <c r="C26" s="9" t="s">
        <v>132</v>
      </c>
      <c r="E26" s="156">
        <f>SUM(E15:E25)</f>
        <v>5000</v>
      </c>
      <c r="F26" s="156">
        <f t="shared" ref="F26:I26" si="3">SUM(F15:F25)</f>
        <v>0</v>
      </c>
      <c r="G26" s="156">
        <f t="shared" si="3"/>
        <v>0</v>
      </c>
      <c r="H26" s="156">
        <f t="shared" si="3"/>
        <v>0</v>
      </c>
      <c r="I26" s="156">
        <f t="shared" si="3"/>
        <v>0</v>
      </c>
      <c r="J26" s="10">
        <f t="shared" ref="J26" si="4">SUM(J3:J14)</f>
        <v>5000</v>
      </c>
    </row>
    <row r="31" spans="1:10" hidden="1"/>
    <row r="32" spans="1:10" hidden="1">
      <c r="A32" t="s">
        <v>170</v>
      </c>
    </row>
    <row r="33" spans="1:1" hidden="1">
      <c r="A33" t="s">
        <v>171</v>
      </c>
    </row>
    <row r="34" spans="1:1" hidden="1">
      <c r="A34" t="s">
        <v>172</v>
      </c>
    </row>
    <row r="35" spans="1:1" hidden="1">
      <c r="A35" t="s">
        <v>173</v>
      </c>
    </row>
    <row r="36" spans="1:1" hidden="1">
      <c r="A36" t="s">
        <v>174</v>
      </c>
    </row>
    <row r="37" spans="1:1" hidden="1">
      <c r="A37" t="s">
        <v>175</v>
      </c>
    </row>
    <row r="38" spans="1:1" hidden="1">
      <c r="A38" t="s">
        <v>176</v>
      </c>
    </row>
    <row r="39" spans="1:1" hidden="1">
      <c r="A39" t="s">
        <v>169</v>
      </c>
    </row>
    <row r="40" spans="1:1" hidden="1">
      <c r="A40" t="s">
        <v>177</v>
      </c>
    </row>
    <row r="41" spans="1:1" hidden="1">
      <c r="A41" t="s">
        <v>178</v>
      </c>
    </row>
    <row r="42" spans="1:1" hidden="1">
      <c r="A42" t="s">
        <v>179</v>
      </c>
    </row>
    <row r="43" spans="1:1" hidden="1">
      <c r="A43" t="s">
        <v>180</v>
      </c>
    </row>
    <row r="44" spans="1:1" hidden="1">
      <c r="A44" t="s">
        <v>181</v>
      </c>
    </row>
    <row r="45" spans="1:1" hidden="1">
      <c r="A45" t="s">
        <v>182</v>
      </c>
    </row>
    <row r="46" spans="1:1" hidden="1">
      <c r="A46" t="s">
        <v>183</v>
      </c>
    </row>
    <row r="47" spans="1:1" hidden="1"/>
  </sheetData>
  <dataValidations count="1">
    <dataValidation type="list" allowBlank="1" showInputMessage="1" showErrorMessage="1" sqref="A3:A13" xr:uid="{00000000-0002-0000-0B00-000000000000}">
      <formula1>$A$32:$A$47</formula1>
    </dataValidation>
  </dataValidations>
  <hyperlinks>
    <hyperlink ref="A1" r:id="rId1" xr:uid="{00000000-0004-0000-0B00-000000000000}"/>
  </hyperlinks>
  <pageMargins left="0.7" right="0.7" top="0.75" bottom="0.75" header="0.3" footer="0.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32"/>
  <sheetViews>
    <sheetView topLeftCell="A30" zoomScale="90" zoomScaleNormal="90" workbookViewId="0">
      <selection activeCell="M58" sqref="M58:P58"/>
    </sheetView>
  </sheetViews>
  <sheetFormatPr baseColWidth="10" defaultColWidth="8.83203125" defaultRowHeight="15"/>
  <cols>
    <col min="1" max="1" width="29.5" bestFit="1" customWidth="1"/>
    <col min="2" max="2" width="25.33203125" customWidth="1"/>
    <col min="3" max="10" width="12.5" customWidth="1"/>
    <col min="11" max="11" width="35.5" customWidth="1"/>
    <col min="12" max="14" width="8.83203125" hidden="1" customWidth="1"/>
    <col min="15" max="15" width="0" hidden="1" customWidth="1"/>
  </cols>
  <sheetData>
    <row r="1" spans="1:14">
      <c r="A1" s="80" t="s">
        <v>133</v>
      </c>
    </row>
    <row r="2" spans="1:14" ht="51">
      <c r="A2" s="7" t="s">
        <v>123</v>
      </c>
      <c r="B2" s="7" t="s">
        <v>134</v>
      </c>
      <c r="C2" s="8" t="s">
        <v>124</v>
      </c>
      <c r="D2" s="8" t="s">
        <v>125</v>
      </c>
      <c r="E2" s="8" t="s">
        <v>35</v>
      </c>
      <c r="F2" s="8" t="s">
        <v>36</v>
      </c>
      <c r="G2" s="8" t="s">
        <v>37</v>
      </c>
      <c r="H2" s="8" t="s">
        <v>38</v>
      </c>
      <c r="I2" s="8" t="s">
        <v>39</v>
      </c>
      <c r="J2" s="8" t="s">
        <v>126</v>
      </c>
      <c r="K2" s="7" t="s">
        <v>127</v>
      </c>
    </row>
    <row r="3" spans="1:14" ht="16">
      <c r="A3" s="72"/>
      <c r="B3" s="16"/>
      <c r="C3" s="17">
        <v>0</v>
      </c>
      <c r="D3" s="73" t="s">
        <v>129</v>
      </c>
      <c r="E3" s="153"/>
      <c r="F3" s="153"/>
      <c r="G3" s="153"/>
      <c r="H3" s="153"/>
      <c r="I3" s="153"/>
      <c r="J3" s="2">
        <f>C3*(E3+F3+G3+H3+I3)</f>
        <v>0</v>
      </c>
      <c r="K3" s="16"/>
      <c r="L3" s="207" t="s">
        <v>129</v>
      </c>
      <c r="M3" s="207">
        <v>1</v>
      </c>
      <c r="N3" s="5" t="s">
        <v>185</v>
      </c>
    </row>
    <row r="4" spans="1:14" ht="16">
      <c r="A4" s="72"/>
      <c r="B4" s="16"/>
      <c r="C4" s="17">
        <v>0</v>
      </c>
      <c r="D4" s="73" t="s">
        <v>130</v>
      </c>
      <c r="E4" s="153"/>
      <c r="F4" s="153"/>
      <c r="G4" s="153"/>
      <c r="H4" s="153"/>
      <c r="I4" s="153"/>
      <c r="J4" s="2">
        <f t="shared" ref="J4:J13" si="0">C4*(E4+F4+G4+H4+I4)</f>
        <v>0</v>
      </c>
      <c r="K4" s="16"/>
      <c r="L4" s="207" t="s">
        <v>130</v>
      </c>
      <c r="M4" s="207">
        <v>2</v>
      </c>
      <c r="N4" s="4" t="s">
        <v>186</v>
      </c>
    </row>
    <row r="5" spans="1:14">
      <c r="A5" s="72"/>
      <c r="B5" s="16"/>
      <c r="C5" s="17">
        <v>0</v>
      </c>
      <c r="D5" s="73" t="s">
        <v>129</v>
      </c>
      <c r="E5" s="153"/>
      <c r="F5" s="153"/>
      <c r="G5" s="153"/>
      <c r="H5" s="153"/>
      <c r="I5" s="153"/>
      <c r="J5" s="2">
        <f t="shared" si="0"/>
        <v>0</v>
      </c>
      <c r="K5" s="16"/>
      <c r="L5" s="207" t="s">
        <v>128</v>
      </c>
      <c r="M5" s="207">
        <v>3</v>
      </c>
    </row>
    <row r="6" spans="1:14" ht="16">
      <c r="A6" s="72"/>
      <c r="B6" s="16"/>
      <c r="C6" s="17">
        <v>0</v>
      </c>
      <c r="D6" s="73" t="s">
        <v>128</v>
      </c>
      <c r="E6" s="153"/>
      <c r="F6" s="153"/>
      <c r="G6" s="153"/>
      <c r="H6" s="153"/>
      <c r="I6" s="153"/>
      <c r="J6" s="2">
        <f t="shared" si="0"/>
        <v>0</v>
      </c>
      <c r="K6" s="16"/>
      <c r="M6" s="207">
        <v>4</v>
      </c>
      <c r="N6" s="4"/>
    </row>
    <row r="7" spans="1:14" ht="16">
      <c r="A7" s="72"/>
      <c r="B7" s="16"/>
      <c r="C7" s="17">
        <v>0</v>
      </c>
      <c r="D7" s="73">
        <v>0</v>
      </c>
      <c r="E7" s="153"/>
      <c r="F7" s="153"/>
      <c r="G7" s="153"/>
      <c r="H7" s="153"/>
      <c r="I7" s="153"/>
      <c r="J7" s="2">
        <f t="shared" si="0"/>
        <v>0</v>
      </c>
      <c r="K7" s="16"/>
      <c r="M7" s="207">
        <v>5</v>
      </c>
      <c r="N7" s="4"/>
    </row>
    <row r="8" spans="1:14" ht="16">
      <c r="A8" s="72"/>
      <c r="B8" s="16"/>
      <c r="C8" s="17">
        <v>0</v>
      </c>
      <c r="D8" s="73">
        <v>0</v>
      </c>
      <c r="E8" s="153"/>
      <c r="F8" s="153"/>
      <c r="G8" s="153"/>
      <c r="H8" s="153"/>
      <c r="I8" s="153"/>
      <c r="J8" s="2">
        <f t="shared" si="0"/>
        <v>0</v>
      </c>
      <c r="K8" s="16"/>
      <c r="M8" s="207" t="s">
        <v>131</v>
      </c>
      <c r="N8" s="4"/>
    </row>
    <row r="9" spans="1:14" ht="16">
      <c r="A9" s="72"/>
      <c r="B9" s="16"/>
      <c r="C9" s="17">
        <v>0</v>
      </c>
      <c r="D9" s="73">
        <v>0</v>
      </c>
      <c r="E9" s="153"/>
      <c r="F9" s="153"/>
      <c r="G9" s="153"/>
      <c r="H9" s="153"/>
      <c r="I9" s="153"/>
      <c r="J9" s="2">
        <f t="shared" si="0"/>
        <v>0</v>
      </c>
      <c r="K9" s="16"/>
      <c r="N9" s="4"/>
    </row>
    <row r="10" spans="1:14" ht="16">
      <c r="A10" s="72"/>
      <c r="B10" s="16"/>
      <c r="C10" s="17">
        <v>0</v>
      </c>
      <c r="D10" s="73">
        <v>0</v>
      </c>
      <c r="E10" s="153"/>
      <c r="F10" s="153"/>
      <c r="G10" s="153"/>
      <c r="H10" s="153"/>
      <c r="I10" s="153"/>
      <c r="J10" s="2">
        <f t="shared" si="0"/>
        <v>0</v>
      </c>
      <c r="K10" s="16"/>
      <c r="N10" s="4"/>
    </row>
    <row r="11" spans="1:14" ht="16">
      <c r="A11" s="72"/>
      <c r="B11" s="16"/>
      <c r="C11" s="17">
        <v>0</v>
      </c>
      <c r="D11" s="73">
        <v>0</v>
      </c>
      <c r="E11" s="153"/>
      <c r="F11" s="153"/>
      <c r="G11" s="153"/>
      <c r="H11" s="153"/>
      <c r="I11" s="153"/>
      <c r="J11" s="2">
        <f t="shared" si="0"/>
        <v>0</v>
      </c>
      <c r="K11" s="16"/>
      <c r="N11" s="4"/>
    </row>
    <row r="12" spans="1:14" ht="16">
      <c r="A12" s="72"/>
      <c r="B12" s="16"/>
      <c r="C12" s="17">
        <v>0</v>
      </c>
      <c r="D12" s="73">
        <v>0</v>
      </c>
      <c r="E12" s="153"/>
      <c r="F12" s="153"/>
      <c r="G12" s="153"/>
      <c r="H12" s="153"/>
      <c r="I12" s="153"/>
      <c r="J12" s="2">
        <f t="shared" si="0"/>
        <v>0</v>
      </c>
      <c r="K12" s="16"/>
      <c r="N12" s="4"/>
    </row>
    <row r="13" spans="1:14">
      <c r="A13" s="72"/>
      <c r="B13" s="16"/>
      <c r="C13" s="17">
        <v>0</v>
      </c>
      <c r="D13" s="73">
        <v>0</v>
      </c>
      <c r="E13" s="153"/>
      <c r="F13" s="153"/>
      <c r="G13" s="153"/>
      <c r="H13" s="153"/>
      <c r="I13" s="153"/>
      <c r="J13" s="2">
        <f t="shared" si="0"/>
        <v>0</v>
      </c>
      <c r="K13" s="16"/>
    </row>
    <row r="14" spans="1:14" ht="16">
      <c r="C14" s="6"/>
      <c r="D14" s="6"/>
      <c r="E14" s="6"/>
      <c r="F14" s="6"/>
      <c r="G14" s="6"/>
      <c r="H14" s="6"/>
      <c r="I14" s="6"/>
      <c r="N14" s="4"/>
    </row>
    <row r="15" spans="1:14" s="12" customFormat="1" ht="16" hidden="1">
      <c r="A15" s="191"/>
      <c r="B15" s="9"/>
      <c r="C15" s="191"/>
      <c r="D15" s="13"/>
      <c r="E15" s="156">
        <f>IF(E3&gt;0,(E3*$C3),0)</f>
        <v>0</v>
      </c>
      <c r="F15" s="156">
        <f t="shared" ref="F15:I15" si="1">IF(F3&gt;0,(F3*$C3),0)</f>
        <v>0</v>
      </c>
      <c r="G15" s="156">
        <f t="shared" si="1"/>
        <v>0</v>
      </c>
      <c r="H15" s="156">
        <f t="shared" si="1"/>
        <v>0</v>
      </c>
      <c r="I15" s="156">
        <f t="shared" si="1"/>
        <v>0</v>
      </c>
      <c r="J15" s="56"/>
      <c r="K15" s="191"/>
      <c r="L15" s="191"/>
      <c r="M15" s="191"/>
      <c r="N15" s="4"/>
    </row>
    <row r="16" spans="1:14" ht="16" hidden="1">
      <c r="E16" s="156">
        <f t="shared" ref="E16:I25" si="2">IF(E4&gt;0,(E4*$C4),0)</f>
        <v>0</v>
      </c>
      <c r="F16" s="156">
        <f t="shared" si="2"/>
        <v>0</v>
      </c>
      <c r="G16" s="156">
        <f t="shared" si="2"/>
        <v>0</v>
      </c>
      <c r="H16" s="156">
        <f t="shared" si="2"/>
        <v>0</v>
      </c>
      <c r="I16" s="156">
        <f t="shared" si="2"/>
        <v>0</v>
      </c>
      <c r="J16" s="56"/>
      <c r="N16" s="4"/>
    </row>
    <row r="17" spans="1:10" hidden="1">
      <c r="E17" s="156">
        <f t="shared" si="2"/>
        <v>0</v>
      </c>
      <c r="F17" s="156">
        <f t="shared" si="2"/>
        <v>0</v>
      </c>
      <c r="G17" s="156">
        <f t="shared" si="2"/>
        <v>0</v>
      </c>
      <c r="H17" s="156">
        <f t="shared" si="2"/>
        <v>0</v>
      </c>
      <c r="I17" s="156">
        <f t="shared" si="2"/>
        <v>0</v>
      </c>
      <c r="J17" s="56"/>
    </row>
    <row r="18" spans="1:10" hidden="1">
      <c r="E18" s="156">
        <f t="shared" si="2"/>
        <v>0</v>
      </c>
      <c r="F18" s="156">
        <f t="shared" si="2"/>
        <v>0</v>
      </c>
      <c r="G18" s="156">
        <f t="shared" si="2"/>
        <v>0</v>
      </c>
      <c r="H18" s="156">
        <f t="shared" si="2"/>
        <v>0</v>
      </c>
      <c r="I18" s="156">
        <f t="shared" si="2"/>
        <v>0</v>
      </c>
      <c r="J18" s="56"/>
    </row>
    <row r="19" spans="1:10" hidden="1">
      <c r="E19" s="156">
        <f t="shared" si="2"/>
        <v>0</v>
      </c>
      <c r="F19" s="156">
        <f t="shared" si="2"/>
        <v>0</v>
      </c>
      <c r="G19" s="156">
        <f t="shared" si="2"/>
        <v>0</v>
      </c>
      <c r="H19" s="156">
        <f t="shared" si="2"/>
        <v>0</v>
      </c>
      <c r="I19" s="156">
        <f t="shared" si="2"/>
        <v>0</v>
      </c>
      <c r="J19" s="56"/>
    </row>
    <row r="20" spans="1:10" hidden="1">
      <c r="E20" s="156">
        <f t="shared" si="2"/>
        <v>0</v>
      </c>
      <c r="F20" s="156">
        <f t="shared" si="2"/>
        <v>0</v>
      </c>
      <c r="G20" s="156">
        <f t="shared" si="2"/>
        <v>0</v>
      </c>
      <c r="H20" s="156">
        <f t="shared" si="2"/>
        <v>0</v>
      </c>
      <c r="I20" s="156">
        <f t="shared" si="2"/>
        <v>0</v>
      </c>
      <c r="J20" s="56"/>
    </row>
    <row r="21" spans="1:10" hidden="1">
      <c r="E21" s="156">
        <f t="shared" si="2"/>
        <v>0</v>
      </c>
      <c r="F21" s="156">
        <f t="shared" si="2"/>
        <v>0</v>
      </c>
      <c r="G21" s="156">
        <f t="shared" si="2"/>
        <v>0</v>
      </c>
      <c r="H21" s="156">
        <f t="shared" si="2"/>
        <v>0</v>
      </c>
      <c r="I21" s="156">
        <f t="shared" si="2"/>
        <v>0</v>
      </c>
      <c r="J21" s="56"/>
    </row>
    <row r="22" spans="1:10" hidden="1">
      <c r="E22" s="156">
        <f t="shared" si="2"/>
        <v>0</v>
      </c>
      <c r="F22" s="156">
        <f t="shared" si="2"/>
        <v>0</v>
      </c>
      <c r="G22" s="156">
        <f t="shared" si="2"/>
        <v>0</v>
      </c>
      <c r="H22" s="156">
        <f t="shared" si="2"/>
        <v>0</v>
      </c>
      <c r="I22" s="156">
        <f t="shared" si="2"/>
        <v>0</v>
      </c>
      <c r="J22" s="56"/>
    </row>
    <row r="23" spans="1:10" hidden="1">
      <c r="E23" s="156">
        <f t="shared" si="2"/>
        <v>0</v>
      </c>
      <c r="F23" s="156">
        <f t="shared" si="2"/>
        <v>0</v>
      </c>
      <c r="G23" s="156">
        <f t="shared" si="2"/>
        <v>0</v>
      </c>
      <c r="H23" s="156">
        <f t="shared" si="2"/>
        <v>0</v>
      </c>
      <c r="I23" s="156">
        <f t="shared" si="2"/>
        <v>0</v>
      </c>
      <c r="J23" s="56"/>
    </row>
    <row r="24" spans="1:10" hidden="1">
      <c r="E24" s="156">
        <f t="shared" si="2"/>
        <v>0</v>
      </c>
      <c r="F24" s="156">
        <f t="shared" si="2"/>
        <v>0</v>
      </c>
      <c r="G24" s="156">
        <f t="shared" si="2"/>
        <v>0</v>
      </c>
      <c r="H24" s="156">
        <f t="shared" si="2"/>
        <v>0</v>
      </c>
      <c r="I24" s="156">
        <f t="shared" si="2"/>
        <v>0</v>
      </c>
      <c r="J24" s="56"/>
    </row>
    <row r="25" spans="1:10" hidden="1">
      <c r="E25" s="156">
        <f t="shared" si="2"/>
        <v>0</v>
      </c>
      <c r="F25" s="156">
        <f t="shared" si="2"/>
        <v>0</v>
      </c>
      <c r="G25" s="156">
        <f t="shared" si="2"/>
        <v>0</v>
      </c>
      <c r="H25" s="156">
        <f t="shared" si="2"/>
        <v>0</v>
      </c>
      <c r="I25" s="156">
        <f t="shared" si="2"/>
        <v>0</v>
      </c>
      <c r="J25" s="56"/>
    </row>
    <row r="26" spans="1:10" ht="16">
      <c r="C26" s="9" t="s">
        <v>132</v>
      </c>
      <c r="E26" s="155">
        <f>SUM(E15:E25)</f>
        <v>0</v>
      </c>
      <c r="F26" s="155">
        <f t="shared" ref="F26:I26" si="3">SUM(F15:F25)</f>
        <v>0</v>
      </c>
      <c r="G26" s="155">
        <f t="shared" si="3"/>
        <v>0</v>
      </c>
      <c r="H26" s="155">
        <f t="shared" si="3"/>
        <v>0</v>
      </c>
      <c r="I26" s="155">
        <f t="shared" si="3"/>
        <v>0</v>
      </c>
      <c r="J26" s="155">
        <f t="shared" ref="J26" si="4">SUM(J3:J14)</f>
        <v>0</v>
      </c>
    </row>
    <row r="29" spans="1:10">
      <c r="A29" t="s">
        <v>184</v>
      </c>
    </row>
    <row r="30" spans="1:10">
      <c r="A30" t="s">
        <v>187</v>
      </c>
    </row>
    <row r="31" spans="1:10">
      <c r="A31" t="s">
        <v>188</v>
      </c>
    </row>
    <row r="32" spans="1:10">
      <c r="A32" t="s">
        <v>189</v>
      </c>
    </row>
  </sheetData>
  <sheetProtection algorithmName="SHA-512" hashValue="mDOMt6B7mxzEBilZTEnRtDf2y7NHTxTxpHaQ2MyrxuPDjmUb4qDkch7DHO80a8nGfzNf0KbhbsQEcVDZZOr/Jw==" saltValue="iSFBLuMYwJaVb2SugaBg0g==" spinCount="100000" sheet="1" objects="1" scenarios="1"/>
  <dataValidations count="1">
    <dataValidation type="list" allowBlank="1" showInputMessage="1" showErrorMessage="1" sqref="A3:A13" xr:uid="{00000000-0002-0000-0C00-000000000000}">
      <formula1>$A$29:$A$33</formula1>
    </dataValidation>
  </dataValidations>
  <hyperlinks>
    <hyperlink ref="A1" r:id="rId1" display="Policy" xr:uid="{00000000-0004-0000-0C00-000000000000}"/>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26"/>
  <sheetViews>
    <sheetView zoomScale="90" zoomScaleNormal="90" workbookViewId="0">
      <selection activeCell="M58" sqref="M58:P58"/>
    </sheetView>
  </sheetViews>
  <sheetFormatPr baseColWidth="10" defaultColWidth="8.83203125" defaultRowHeight="15"/>
  <cols>
    <col min="1" max="1" width="25.33203125" customWidth="1"/>
    <col min="2" max="9" width="12.5" customWidth="1"/>
    <col min="10" max="10" width="35.5" customWidth="1"/>
    <col min="11" max="13" width="0" hidden="1" customWidth="1"/>
  </cols>
  <sheetData>
    <row r="1" spans="1:12">
      <c r="A1" s="80" t="s">
        <v>133</v>
      </c>
    </row>
    <row r="2" spans="1:12" ht="51">
      <c r="A2" s="7" t="s">
        <v>134</v>
      </c>
      <c r="B2" s="8" t="s">
        <v>124</v>
      </c>
      <c r="C2" s="8" t="s">
        <v>125</v>
      </c>
      <c r="D2" s="8" t="s">
        <v>35</v>
      </c>
      <c r="E2" s="8" t="s">
        <v>36</v>
      </c>
      <c r="F2" s="8" t="s">
        <v>37</v>
      </c>
      <c r="G2" s="8" t="s">
        <v>38</v>
      </c>
      <c r="H2" s="8" t="s">
        <v>39</v>
      </c>
      <c r="I2" s="8" t="s">
        <v>126</v>
      </c>
      <c r="J2" s="7" t="s">
        <v>127</v>
      </c>
    </row>
    <row r="3" spans="1:12" ht="16">
      <c r="A3" s="16"/>
      <c r="B3" s="17">
        <v>0</v>
      </c>
      <c r="C3" s="73" t="s">
        <v>129</v>
      </c>
      <c r="D3" s="153"/>
      <c r="E3" s="153"/>
      <c r="F3" s="153"/>
      <c r="G3" s="153"/>
      <c r="H3" s="153"/>
      <c r="I3" s="2">
        <f>B3*(D3+E3+F3+G3+H3)</f>
        <v>0</v>
      </c>
      <c r="J3" s="16"/>
      <c r="K3" s="207" t="s">
        <v>129</v>
      </c>
      <c r="L3" s="4"/>
    </row>
    <row r="4" spans="1:12" ht="16">
      <c r="A4" s="16"/>
      <c r="B4" s="17">
        <v>0</v>
      </c>
      <c r="C4" s="73" t="s">
        <v>130</v>
      </c>
      <c r="D4" s="153"/>
      <c r="E4" s="153"/>
      <c r="F4" s="153"/>
      <c r="G4" s="153"/>
      <c r="H4" s="153"/>
      <c r="I4" s="2">
        <f t="shared" ref="I4:I13" si="0">B4*(D4+E4+F4+G4+H4)</f>
        <v>0</v>
      </c>
      <c r="J4" s="16"/>
      <c r="K4" s="207" t="s">
        <v>130</v>
      </c>
      <c r="L4" s="5"/>
    </row>
    <row r="5" spans="1:12" ht="16">
      <c r="A5" s="16"/>
      <c r="B5" s="17">
        <v>0</v>
      </c>
      <c r="C5" s="73" t="s">
        <v>129</v>
      </c>
      <c r="D5" s="153"/>
      <c r="E5" s="153"/>
      <c r="F5" s="153"/>
      <c r="G5" s="153"/>
      <c r="H5" s="153"/>
      <c r="I5" s="2">
        <f t="shared" si="0"/>
        <v>0</v>
      </c>
      <c r="J5" s="16"/>
      <c r="K5" s="207" t="s">
        <v>128</v>
      </c>
      <c r="L5" s="4"/>
    </row>
    <row r="6" spans="1:12" ht="16">
      <c r="A6" s="16"/>
      <c r="B6" s="17">
        <v>0</v>
      </c>
      <c r="C6" s="73" t="s">
        <v>128</v>
      </c>
      <c r="D6" s="153"/>
      <c r="E6" s="153"/>
      <c r="F6" s="153"/>
      <c r="G6" s="153"/>
      <c r="H6" s="153"/>
      <c r="I6" s="2">
        <f t="shared" si="0"/>
        <v>0</v>
      </c>
      <c r="J6" s="16"/>
      <c r="L6" s="4"/>
    </row>
    <row r="7" spans="1:12">
      <c r="A7" s="16"/>
      <c r="B7" s="17">
        <v>0</v>
      </c>
      <c r="C7" s="73">
        <v>0</v>
      </c>
      <c r="D7" s="153"/>
      <c r="E7" s="153"/>
      <c r="F7" s="153"/>
      <c r="G7" s="153"/>
      <c r="H7" s="153"/>
      <c r="I7" s="2">
        <f t="shared" si="0"/>
        <v>0</v>
      </c>
      <c r="J7" s="16"/>
    </row>
    <row r="8" spans="1:12">
      <c r="A8" s="16"/>
      <c r="B8" s="17">
        <v>0</v>
      </c>
      <c r="C8" s="73">
        <v>0</v>
      </c>
      <c r="D8" s="153"/>
      <c r="E8" s="153"/>
      <c r="F8" s="153"/>
      <c r="G8" s="153"/>
      <c r="H8" s="153"/>
      <c r="I8" s="2">
        <f t="shared" si="0"/>
        <v>0</v>
      </c>
      <c r="J8" s="16"/>
    </row>
    <row r="9" spans="1:12" ht="16">
      <c r="A9" s="16"/>
      <c r="B9" s="17">
        <v>0</v>
      </c>
      <c r="C9" s="73">
        <v>0</v>
      </c>
      <c r="D9" s="153"/>
      <c r="E9" s="153"/>
      <c r="F9" s="153"/>
      <c r="G9" s="153"/>
      <c r="H9" s="153"/>
      <c r="I9" s="2">
        <f t="shared" si="0"/>
        <v>0</v>
      </c>
      <c r="J9" s="16"/>
      <c r="L9" s="5"/>
    </row>
    <row r="10" spans="1:12" ht="16">
      <c r="A10" s="16"/>
      <c r="B10" s="17">
        <v>0</v>
      </c>
      <c r="C10" s="73">
        <v>0</v>
      </c>
      <c r="D10" s="153"/>
      <c r="E10" s="153"/>
      <c r="F10" s="153"/>
      <c r="G10" s="153"/>
      <c r="H10" s="153"/>
      <c r="I10" s="2">
        <f t="shared" si="0"/>
        <v>0</v>
      </c>
      <c r="J10" s="16"/>
      <c r="L10" s="5"/>
    </row>
    <row r="11" spans="1:12" ht="16">
      <c r="A11" s="16"/>
      <c r="B11" s="17">
        <v>0</v>
      </c>
      <c r="C11" s="73">
        <v>0</v>
      </c>
      <c r="D11" s="153"/>
      <c r="E11" s="153"/>
      <c r="F11" s="153"/>
      <c r="G11" s="153"/>
      <c r="H11" s="153"/>
      <c r="I11" s="2">
        <f t="shared" si="0"/>
        <v>0</v>
      </c>
      <c r="J11" s="16"/>
      <c r="L11" s="4"/>
    </row>
    <row r="12" spans="1:12" ht="16">
      <c r="A12" s="16"/>
      <c r="B12" s="17">
        <v>0</v>
      </c>
      <c r="C12" s="73">
        <v>0</v>
      </c>
      <c r="D12" s="153"/>
      <c r="E12" s="153"/>
      <c r="F12" s="153"/>
      <c r="G12" s="153"/>
      <c r="H12" s="153"/>
      <c r="I12" s="2">
        <f t="shared" si="0"/>
        <v>0</v>
      </c>
      <c r="J12" s="16"/>
      <c r="L12" s="4"/>
    </row>
    <row r="13" spans="1:12" ht="16">
      <c r="A13" s="16"/>
      <c r="B13" s="17">
        <v>0</v>
      </c>
      <c r="C13" s="73">
        <v>0</v>
      </c>
      <c r="D13" s="153"/>
      <c r="E13" s="153"/>
      <c r="F13" s="153"/>
      <c r="G13" s="153"/>
      <c r="H13" s="153"/>
      <c r="I13" s="2">
        <f t="shared" si="0"/>
        <v>0</v>
      </c>
      <c r="J13" s="16"/>
      <c r="L13" s="4"/>
    </row>
    <row r="14" spans="1:12" ht="16">
      <c r="B14" s="6"/>
      <c r="C14" s="6"/>
      <c r="D14" s="6"/>
      <c r="E14" s="6"/>
      <c r="F14" s="6"/>
      <c r="G14" s="6"/>
      <c r="H14" s="6"/>
      <c r="L14" s="4"/>
    </row>
    <row r="15" spans="1:12" s="12" customFormat="1" ht="16" hidden="1">
      <c r="A15" s="9"/>
      <c r="B15" s="191"/>
      <c r="C15" s="13"/>
      <c r="D15" s="156">
        <f>IF(D3&gt;0,(D3*$B3),0)</f>
        <v>0</v>
      </c>
      <c r="E15" s="156">
        <f t="shared" ref="E15:H15" si="1">IF(E3&gt;0,(E3*$B3),0)</f>
        <v>0</v>
      </c>
      <c r="F15" s="156">
        <f t="shared" si="1"/>
        <v>0</v>
      </c>
      <c r="G15" s="156">
        <f t="shared" si="1"/>
        <v>0</v>
      </c>
      <c r="H15" s="156">
        <f t="shared" si="1"/>
        <v>0</v>
      </c>
      <c r="I15" s="56"/>
      <c r="J15" s="191"/>
      <c r="K15" s="191"/>
      <c r="L15" s="4"/>
    </row>
    <row r="16" spans="1:12" ht="16" hidden="1">
      <c r="D16" s="156">
        <f t="shared" ref="D16:H25" si="2">IF(D4&gt;0,(D4*$B4),0)</f>
        <v>0</v>
      </c>
      <c r="E16" s="156">
        <f t="shared" si="2"/>
        <v>0</v>
      </c>
      <c r="F16" s="156">
        <f t="shared" si="2"/>
        <v>0</v>
      </c>
      <c r="G16" s="156">
        <f t="shared" si="2"/>
        <v>0</v>
      </c>
      <c r="H16" s="156">
        <f t="shared" si="2"/>
        <v>0</v>
      </c>
      <c r="I16" s="56"/>
      <c r="L16" s="4"/>
    </row>
    <row r="17" spans="2:9" hidden="1">
      <c r="D17" s="156">
        <f t="shared" si="2"/>
        <v>0</v>
      </c>
      <c r="E17" s="156">
        <f t="shared" si="2"/>
        <v>0</v>
      </c>
      <c r="F17" s="156">
        <f t="shared" si="2"/>
        <v>0</v>
      </c>
      <c r="G17" s="156">
        <f t="shared" si="2"/>
        <v>0</v>
      </c>
      <c r="H17" s="156">
        <f t="shared" si="2"/>
        <v>0</v>
      </c>
      <c r="I17" s="56"/>
    </row>
    <row r="18" spans="2:9" hidden="1">
      <c r="D18" s="156">
        <f t="shared" si="2"/>
        <v>0</v>
      </c>
      <c r="E18" s="156">
        <f t="shared" si="2"/>
        <v>0</v>
      </c>
      <c r="F18" s="156">
        <f t="shared" si="2"/>
        <v>0</v>
      </c>
      <c r="G18" s="156">
        <f t="shared" si="2"/>
        <v>0</v>
      </c>
      <c r="H18" s="156">
        <f t="shared" si="2"/>
        <v>0</v>
      </c>
      <c r="I18" s="56"/>
    </row>
    <row r="19" spans="2:9" hidden="1">
      <c r="D19" s="156">
        <f t="shared" si="2"/>
        <v>0</v>
      </c>
      <c r="E19" s="156">
        <f t="shared" si="2"/>
        <v>0</v>
      </c>
      <c r="F19" s="156">
        <f t="shared" si="2"/>
        <v>0</v>
      </c>
      <c r="G19" s="156">
        <f t="shared" si="2"/>
        <v>0</v>
      </c>
      <c r="H19" s="156">
        <f t="shared" si="2"/>
        <v>0</v>
      </c>
      <c r="I19" s="56"/>
    </row>
    <row r="20" spans="2:9" hidden="1">
      <c r="D20" s="156">
        <f t="shared" si="2"/>
        <v>0</v>
      </c>
      <c r="E20" s="156">
        <f t="shared" si="2"/>
        <v>0</v>
      </c>
      <c r="F20" s="156">
        <f t="shared" si="2"/>
        <v>0</v>
      </c>
      <c r="G20" s="156">
        <f t="shared" si="2"/>
        <v>0</v>
      </c>
      <c r="H20" s="156">
        <f t="shared" si="2"/>
        <v>0</v>
      </c>
      <c r="I20" s="56"/>
    </row>
    <row r="21" spans="2:9" hidden="1">
      <c r="D21" s="156">
        <f t="shared" si="2"/>
        <v>0</v>
      </c>
      <c r="E21" s="156">
        <f t="shared" si="2"/>
        <v>0</v>
      </c>
      <c r="F21" s="156">
        <f t="shared" si="2"/>
        <v>0</v>
      </c>
      <c r="G21" s="156">
        <f t="shared" si="2"/>
        <v>0</v>
      </c>
      <c r="H21" s="156">
        <f t="shared" si="2"/>
        <v>0</v>
      </c>
      <c r="I21" s="56"/>
    </row>
    <row r="22" spans="2:9" hidden="1">
      <c r="D22" s="156">
        <f t="shared" si="2"/>
        <v>0</v>
      </c>
      <c r="E22" s="156">
        <f t="shared" si="2"/>
        <v>0</v>
      </c>
      <c r="F22" s="156">
        <f t="shared" si="2"/>
        <v>0</v>
      </c>
      <c r="G22" s="156">
        <f t="shared" si="2"/>
        <v>0</v>
      </c>
      <c r="H22" s="156">
        <f t="shared" si="2"/>
        <v>0</v>
      </c>
      <c r="I22" s="56"/>
    </row>
    <row r="23" spans="2:9" hidden="1">
      <c r="D23" s="156">
        <f t="shared" si="2"/>
        <v>0</v>
      </c>
      <c r="E23" s="156">
        <f t="shared" si="2"/>
        <v>0</v>
      </c>
      <c r="F23" s="156">
        <f t="shared" si="2"/>
        <v>0</v>
      </c>
      <c r="G23" s="156">
        <f t="shared" si="2"/>
        <v>0</v>
      </c>
      <c r="H23" s="156">
        <f t="shared" si="2"/>
        <v>0</v>
      </c>
      <c r="I23" s="56"/>
    </row>
    <row r="24" spans="2:9" hidden="1">
      <c r="D24" s="156">
        <f t="shared" si="2"/>
        <v>0</v>
      </c>
      <c r="E24" s="156">
        <f t="shared" si="2"/>
        <v>0</v>
      </c>
      <c r="F24" s="156">
        <f t="shared" si="2"/>
        <v>0</v>
      </c>
      <c r="G24" s="156">
        <f t="shared" si="2"/>
        <v>0</v>
      </c>
      <c r="H24" s="156">
        <f t="shared" si="2"/>
        <v>0</v>
      </c>
      <c r="I24" s="56"/>
    </row>
    <row r="25" spans="2:9" hidden="1">
      <c r="D25" s="156">
        <f t="shared" si="2"/>
        <v>0</v>
      </c>
      <c r="E25" s="156">
        <f t="shared" si="2"/>
        <v>0</v>
      </c>
      <c r="F25" s="156">
        <f t="shared" si="2"/>
        <v>0</v>
      </c>
      <c r="G25" s="156">
        <f t="shared" si="2"/>
        <v>0</v>
      </c>
      <c r="H25" s="156">
        <f t="shared" si="2"/>
        <v>0</v>
      </c>
      <c r="I25" s="56"/>
    </row>
    <row r="26" spans="2:9" ht="16">
      <c r="B26" s="9" t="s">
        <v>132</v>
      </c>
      <c r="D26" s="155">
        <f>SUM(D15:D25)</f>
        <v>0</v>
      </c>
      <c r="E26" s="155">
        <f t="shared" ref="E26:H26" si="3">SUM(E15:E25)</f>
        <v>0</v>
      </c>
      <c r="F26" s="155">
        <f t="shared" si="3"/>
        <v>0</v>
      </c>
      <c r="G26" s="155">
        <f t="shared" si="3"/>
        <v>0</v>
      </c>
      <c r="H26" s="155">
        <f t="shared" si="3"/>
        <v>0</v>
      </c>
      <c r="I26" s="155">
        <f t="shared" ref="I26" si="4">SUM(I3:I14)</f>
        <v>0</v>
      </c>
    </row>
  </sheetData>
  <hyperlinks>
    <hyperlink ref="A1" r:id="rId1" display="Policy" xr:uid="{00000000-0004-0000-0D00-000000000000}"/>
  </hyperlinks>
  <pageMargins left="0.7" right="0.7" top="0.75" bottom="0.75" header="0.3" footer="0.3"/>
  <pageSetup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26"/>
  <sheetViews>
    <sheetView zoomScale="90" zoomScaleNormal="90" workbookViewId="0">
      <selection activeCell="M58" sqref="M58:P58"/>
    </sheetView>
  </sheetViews>
  <sheetFormatPr baseColWidth="10" defaultColWidth="8.83203125" defaultRowHeight="15"/>
  <cols>
    <col min="1" max="1" width="25.33203125" customWidth="1"/>
    <col min="2" max="9" width="12.5" customWidth="1"/>
    <col min="10" max="10" width="35.5" customWidth="1"/>
    <col min="11" max="13" width="0" hidden="1" customWidth="1"/>
  </cols>
  <sheetData>
    <row r="1" spans="1:12">
      <c r="A1" s="85" t="s">
        <v>133</v>
      </c>
    </row>
    <row r="2" spans="1:12" ht="51">
      <c r="A2" s="7" t="s">
        <v>134</v>
      </c>
      <c r="B2" s="8" t="s">
        <v>124</v>
      </c>
      <c r="C2" s="8" t="s">
        <v>125</v>
      </c>
      <c r="D2" s="8" t="s">
        <v>35</v>
      </c>
      <c r="E2" s="8" t="s">
        <v>36</v>
      </c>
      <c r="F2" s="8" t="s">
        <v>37</v>
      </c>
      <c r="G2" s="8" t="s">
        <v>38</v>
      </c>
      <c r="H2" s="8" t="s">
        <v>39</v>
      </c>
      <c r="I2" s="8" t="s">
        <v>126</v>
      </c>
      <c r="J2" s="7" t="s">
        <v>127</v>
      </c>
    </row>
    <row r="3" spans="1:12" ht="16">
      <c r="A3" s="16"/>
      <c r="B3" s="17">
        <v>0</v>
      </c>
      <c r="C3" s="73" t="s">
        <v>129</v>
      </c>
      <c r="D3" s="17">
        <v>0</v>
      </c>
      <c r="E3" s="17">
        <v>0</v>
      </c>
      <c r="F3" s="17">
        <v>0</v>
      </c>
      <c r="G3" s="17">
        <v>0</v>
      </c>
      <c r="H3" s="17">
        <v>0</v>
      </c>
      <c r="I3" s="2">
        <f>B3*(D3+E3+F3+G3+H3)</f>
        <v>0</v>
      </c>
      <c r="J3" s="16"/>
      <c r="K3" s="207" t="s">
        <v>129</v>
      </c>
      <c r="L3" s="4"/>
    </row>
    <row r="4" spans="1:12" ht="16">
      <c r="A4" s="16"/>
      <c r="B4" s="17">
        <v>0</v>
      </c>
      <c r="C4" s="73" t="s">
        <v>130</v>
      </c>
      <c r="D4" s="17">
        <v>0</v>
      </c>
      <c r="E4" s="17">
        <v>0</v>
      </c>
      <c r="F4" s="17">
        <v>0</v>
      </c>
      <c r="G4" s="17">
        <v>0</v>
      </c>
      <c r="H4" s="17">
        <v>0</v>
      </c>
      <c r="I4" s="2">
        <f t="shared" ref="I4:I13" si="0">B4*(D4+E4+F4+G4+H4)</f>
        <v>0</v>
      </c>
      <c r="J4" s="16"/>
      <c r="K4" s="207" t="s">
        <v>130</v>
      </c>
      <c r="L4" s="5"/>
    </row>
    <row r="5" spans="1:12" ht="16">
      <c r="A5" s="16"/>
      <c r="B5" s="17">
        <v>0</v>
      </c>
      <c r="C5" s="73" t="s">
        <v>129</v>
      </c>
      <c r="D5" s="153"/>
      <c r="E5" s="153"/>
      <c r="F5" s="153"/>
      <c r="G5" s="153"/>
      <c r="H5" s="153"/>
      <c r="I5" s="2">
        <f t="shared" si="0"/>
        <v>0</v>
      </c>
      <c r="J5" s="16"/>
      <c r="K5" s="207" t="s">
        <v>128</v>
      </c>
      <c r="L5" s="4"/>
    </row>
    <row r="6" spans="1:12" ht="16">
      <c r="A6" s="16"/>
      <c r="B6" s="17">
        <v>0</v>
      </c>
      <c r="C6" s="73" t="s">
        <v>128</v>
      </c>
      <c r="D6" s="153"/>
      <c r="E6" s="153"/>
      <c r="F6" s="153"/>
      <c r="G6" s="153"/>
      <c r="H6" s="153"/>
      <c r="I6" s="2">
        <f t="shared" si="0"/>
        <v>0</v>
      </c>
      <c r="J6" s="16"/>
      <c r="L6" s="4"/>
    </row>
    <row r="7" spans="1:12">
      <c r="A7" s="16"/>
      <c r="B7" s="17">
        <v>0</v>
      </c>
      <c r="C7" s="73">
        <v>0</v>
      </c>
      <c r="D7" s="153"/>
      <c r="E7" s="153"/>
      <c r="F7" s="153"/>
      <c r="G7" s="153"/>
      <c r="H7" s="153"/>
      <c r="I7" s="2">
        <f t="shared" si="0"/>
        <v>0</v>
      </c>
      <c r="J7" s="16"/>
    </row>
    <row r="8" spans="1:12">
      <c r="A8" s="16"/>
      <c r="B8" s="17">
        <v>0</v>
      </c>
      <c r="C8" s="73">
        <v>0</v>
      </c>
      <c r="D8" s="153"/>
      <c r="E8" s="153"/>
      <c r="F8" s="153"/>
      <c r="G8" s="153"/>
      <c r="H8" s="153"/>
      <c r="I8" s="2">
        <f t="shared" si="0"/>
        <v>0</v>
      </c>
      <c r="J8" s="16"/>
    </row>
    <row r="9" spans="1:12" ht="16">
      <c r="A9" s="16"/>
      <c r="B9" s="17">
        <v>0</v>
      </c>
      <c r="C9" s="73">
        <v>0</v>
      </c>
      <c r="D9" s="153"/>
      <c r="E9" s="153"/>
      <c r="F9" s="153"/>
      <c r="G9" s="153"/>
      <c r="H9" s="153"/>
      <c r="I9" s="2">
        <f t="shared" si="0"/>
        <v>0</v>
      </c>
      <c r="J9" s="16"/>
      <c r="L9" s="5"/>
    </row>
    <row r="10" spans="1:12" ht="16">
      <c r="A10" s="16"/>
      <c r="B10" s="17">
        <v>0</v>
      </c>
      <c r="C10" s="73">
        <v>0</v>
      </c>
      <c r="D10" s="153"/>
      <c r="E10" s="153"/>
      <c r="F10" s="153"/>
      <c r="G10" s="153"/>
      <c r="H10" s="153"/>
      <c r="I10" s="2">
        <f t="shared" si="0"/>
        <v>0</v>
      </c>
      <c r="J10" s="16"/>
      <c r="L10" s="5"/>
    </row>
    <row r="11" spans="1:12" ht="16">
      <c r="A11" s="16"/>
      <c r="B11" s="17">
        <v>0</v>
      </c>
      <c r="C11" s="73">
        <v>0</v>
      </c>
      <c r="D11" s="153"/>
      <c r="E11" s="153"/>
      <c r="F11" s="153"/>
      <c r="G11" s="153"/>
      <c r="H11" s="153"/>
      <c r="I11" s="2">
        <f t="shared" si="0"/>
        <v>0</v>
      </c>
      <c r="J11" s="16"/>
      <c r="L11" s="4"/>
    </row>
    <row r="12" spans="1:12" ht="16">
      <c r="A12" s="16"/>
      <c r="B12" s="17">
        <v>0</v>
      </c>
      <c r="C12" s="73">
        <v>0</v>
      </c>
      <c r="D12" s="153"/>
      <c r="E12" s="153"/>
      <c r="F12" s="153"/>
      <c r="G12" s="153"/>
      <c r="H12" s="153"/>
      <c r="I12" s="2">
        <f t="shared" si="0"/>
        <v>0</v>
      </c>
      <c r="J12" s="16"/>
      <c r="L12" s="4"/>
    </row>
    <row r="13" spans="1:12" ht="16">
      <c r="A13" s="16"/>
      <c r="B13" s="17">
        <v>0</v>
      </c>
      <c r="C13" s="73">
        <v>0</v>
      </c>
      <c r="D13" s="153"/>
      <c r="E13" s="153"/>
      <c r="F13" s="153"/>
      <c r="G13" s="153"/>
      <c r="H13" s="153"/>
      <c r="I13" s="2">
        <f t="shared" si="0"/>
        <v>0</v>
      </c>
      <c r="J13" s="16"/>
      <c r="L13" s="4"/>
    </row>
    <row r="14" spans="1:12" ht="16">
      <c r="B14" s="6"/>
      <c r="C14" s="6"/>
      <c r="D14" s="6"/>
      <c r="E14" s="6"/>
      <c r="F14" s="6"/>
      <c r="G14" s="6"/>
      <c r="H14" s="6"/>
      <c r="L14" s="4"/>
    </row>
    <row r="15" spans="1:12" s="12" customFormat="1" ht="16" hidden="1">
      <c r="A15" s="9"/>
      <c r="B15" s="191"/>
      <c r="C15" s="13"/>
      <c r="D15" s="156">
        <f>IF(D3&gt;0,(D3*$B3),0)</f>
        <v>0</v>
      </c>
      <c r="E15" s="156">
        <f t="shared" ref="E15:H15" si="1">IF(E3&gt;0,(E3*$B3),0)</f>
        <v>0</v>
      </c>
      <c r="F15" s="156">
        <f t="shared" si="1"/>
        <v>0</v>
      </c>
      <c r="G15" s="156">
        <f t="shared" si="1"/>
        <v>0</v>
      </c>
      <c r="H15" s="156">
        <f t="shared" si="1"/>
        <v>0</v>
      </c>
      <c r="I15" s="56"/>
      <c r="J15" s="191"/>
      <c r="K15" s="191"/>
      <c r="L15" s="4"/>
    </row>
    <row r="16" spans="1:12" ht="16" hidden="1">
      <c r="D16" s="156">
        <f t="shared" ref="D16:H25" si="2">IF(D4&gt;0,(D4*$B4),0)</f>
        <v>0</v>
      </c>
      <c r="E16" s="156">
        <f t="shared" si="2"/>
        <v>0</v>
      </c>
      <c r="F16" s="156">
        <f t="shared" si="2"/>
        <v>0</v>
      </c>
      <c r="G16" s="156">
        <f t="shared" si="2"/>
        <v>0</v>
      </c>
      <c r="H16" s="156">
        <f t="shared" si="2"/>
        <v>0</v>
      </c>
      <c r="I16" s="56"/>
      <c r="L16" s="4"/>
    </row>
    <row r="17" spans="2:9" hidden="1">
      <c r="D17" s="156">
        <f t="shared" si="2"/>
        <v>0</v>
      </c>
      <c r="E17" s="156">
        <f t="shared" si="2"/>
        <v>0</v>
      </c>
      <c r="F17" s="156">
        <f t="shared" si="2"/>
        <v>0</v>
      </c>
      <c r="G17" s="156">
        <f t="shared" si="2"/>
        <v>0</v>
      </c>
      <c r="H17" s="156">
        <f t="shared" si="2"/>
        <v>0</v>
      </c>
      <c r="I17" s="56"/>
    </row>
    <row r="18" spans="2:9" hidden="1">
      <c r="D18" s="156">
        <f t="shared" si="2"/>
        <v>0</v>
      </c>
      <c r="E18" s="156">
        <f t="shared" si="2"/>
        <v>0</v>
      </c>
      <c r="F18" s="156">
        <f t="shared" si="2"/>
        <v>0</v>
      </c>
      <c r="G18" s="156">
        <f t="shared" si="2"/>
        <v>0</v>
      </c>
      <c r="H18" s="156">
        <f t="shared" si="2"/>
        <v>0</v>
      </c>
      <c r="I18" s="56"/>
    </row>
    <row r="19" spans="2:9" hidden="1">
      <c r="D19" s="156">
        <f t="shared" si="2"/>
        <v>0</v>
      </c>
      <c r="E19" s="156">
        <f t="shared" si="2"/>
        <v>0</v>
      </c>
      <c r="F19" s="156">
        <f t="shared" si="2"/>
        <v>0</v>
      </c>
      <c r="G19" s="156">
        <f t="shared" si="2"/>
        <v>0</v>
      </c>
      <c r="H19" s="156">
        <f t="shared" si="2"/>
        <v>0</v>
      </c>
      <c r="I19" s="56"/>
    </row>
    <row r="20" spans="2:9" hidden="1">
      <c r="D20" s="156">
        <f t="shared" si="2"/>
        <v>0</v>
      </c>
      <c r="E20" s="156">
        <f t="shared" si="2"/>
        <v>0</v>
      </c>
      <c r="F20" s="156">
        <f t="shared" si="2"/>
        <v>0</v>
      </c>
      <c r="G20" s="156">
        <f t="shared" si="2"/>
        <v>0</v>
      </c>
      <c r="H20" s="156">
        <f t="shared" si="2"/>
        <v>0</v>
      </c>
      <c r="I20" s="56"/>
    </row>
    <row r="21" spans="2:9" hidden="1">
      <c r="D21" s="156">
        <f t="shared" si="2"/>
        <v>0</v>
      </c>
      <c r="E21" s="156">
        <f t="shared" si="2"/>
        <v>0</v>
      </c>
      <c r="F21" s="156">
        <f t="shared" si="2"/>
        <v>0</v>
      </c>
      <c r="G21" s="156">
        <f t="shared" si="2"/>
        <v>0</v>
      </c>
      <c r="H21" s="156">
        <f t="shared" si="2"/>
        <v>0</v>
      </c>
      <c r="I21" s="56"/>
    </row>
    <row r="22" spans="2:9" hidden="1">
      <c r="D22" s="156">
        <f t="shared" si="2"/>
        <v>0</v>
      </c>
      <c r="E22" s="156">
        <f t="shared" si="2"/>
        <v>0</v>
      </c>
      <c r="F22" s="156">
        <f t="shared" si="2"/>
        <v>0</v>
      </c>
      <c r="G22" s="156">
        <f t="shared" si="2"/>
        <v>0</v>
      </c>
      <c r="H22" s="156">
        <f t="shared" si="2"/>
        <v>0</v>
      </c>
      <c r="I22" s="56"/>
    </row>
    <row r="23" spans="2:9" hidden="1">
      <c r="D23" s="156">
        <f t="shared" si="2"/>
        <v>0</v>
      </c>
      <c r="E23" s="156">
        <f t="shared" si="2"/>
        <v>0</v>
      </c>
      <c r="F23" s="156">
        <f t="shared" si="2"/>
        <v>0</v>
      </c>
      <c r="G23" s="156">
        <f t="shared" si="2"/>
        <v>0</v>
      </c>
      <c r="H23" s="156">
        <f t="shared" si="2"/>
        <v>0</v>
      </c>
      <c r="I23" s="56"/>
    </row>
    <row r="24" spans="2:9" hidden="1">
      <c r="D24" s="156">
        <f t="shared" si="2"/>
        <v>0</v>
      </c>
      <c r="E24" s="156">
        <f t="shared" si="2"/>
        <v>0</v>
      </c>
      <c r="F24" s="156">
        <f t="shared" si="2"/>
        <v>0</v>
      </c>
      <c r="G24" s="156">
        <f t="shared" si="2"/>
        <v>0</v>
      </c>
      <c r="H24" s="156">
        <f t="shared" si="2"/>
        <v>0</v>
      </c>
      <c r="I24" s="56"/>
    </row>
    <row r="25" spans="2:9" hidden="1">
      <c r="D25" s="156">
        <f t="shared" si="2"/>
        <v>0</v>
      </c>
      <c r="E25" s="156">
        <f t="shared" si="2"/>
        <v>0</v>
      </c>
      <c r="F25" s="156">
        <f t="shared" si="2"/>
        <v>0</v>
      </c>
      <c r="G25" s="156">
        <f t="shared" si="2"/>
        <v>0</v>
      </c>
      <c r="H25" s="156">
        <f t="shared" si="2"/>
        <v>0</v>
      </c>
      <c r="I25" s="56"/>
    </row>
    <row r="26" spans="2:9" ht="16">
      <c r="B26" s="9" t="s">
        <v>132</v>
      </c>
      <c r="D26" s="155">
        <f>SUM(D15:D25)</f>
        <v>0</v>
      </c>
      <c r="E26" s="155">
        <f t="shared" ref="E26:H26" si="3">SUM(E15:E25)</f>
        <v>0</v>
      </c>
      <c r="F26" s="155">
        <f t="shared" si="3"/>
        <v>0</v>
      </c>
      <c r="G26" s="155">
        <f t="shared" si="3"/>
        <v>0</v>
      </c>
      <c r="H26" s="155">
        <f t="shared" si="3"/>
        <v>0</v>
      </c>
      <c r="I26" s="155">
        <f t="shared" ref="I26" si="4">SUM(I3:I14)</f>
        <v>0</v>
      </c>
    </row>
  </sheetData>
  <hyperlinks>
    <hyperlink ref="A1" r:id="rId1" display="Policy" xr:uid="{00000000-0004-0000-0E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53"/>
  <sheetViews>
    <sheetView zoomScale="90" zoomScaleNormal="90" workbookViewId="0">
      <selection activeCell="M58" sqref="M58"/>
    </sheetView>
  </sheetViews>
  <sheetFormatPr baseColWidth="10" defaultColWidth="8.83203125" defaultRowHeight="15"/>
  <cols>
    <col min="1" max="1" width="28.1640625" bestFit="1" customWidth="1"/>
    <col min="2" max="2" width="25.33203125" customWidth="1"/>
    <col min="3" max="9" width="12.5" customWidth="1"/>
    <col min="10" max="10" width="35.5" customWidth="1"/>
    <col min="11" max="11" width="9.1640625" customWidth="1"/>
    <col min="12" max="13" width="9.1640625" hidden="1" customWidth="1"/>
    <col min="14" max="15" width="9.1640625" customWidth="1"/>
  </cols>
  <sheetData>
    <row r="1" spans="1:13">
      <c r="A1" s="80" t="s">
        <v>133</v>
      </c>
    </row>
    <row r="2" spans="1:13" ht="51">
      <c r="A2" s="7" t="s">
        <v>134</v>
      </c>
      <c r="B2" s="8" t="s">
        <v>124</v>
      </c>
      <c r="C2" s="8" t="s">
        <v>125</v>
      </c>
      <c r="D2" s="8" t="s">
        <v>35</v>
      </c>
      <c r="E2" s="8" t="s">
        <v>36</v>
      </c>
      <c r="F2" s="8" t="s">
        <v>37</v>
      </c>
      <c r="G2" s="8" t="s">
        <v>38</v>
      </c>
      <c r="H2" s="8" t="s">
        <v>39</v>
      </c>
      <c r="I2" s="8" t="s">
        <v>126</v>
      </c>
      <c r="J2" s="7" t="s">
        <v>127</v>
      </c>
    </row>
    <row r="3" spans="1:13" ht="16">
      <c r="A3" s="16"/>
      <c r="B3" s="17">
        <v>0</v>
      </c>
      <c r="C3" s="73" t="s">
        <v>129</v>
      </c>
      <c r="D3" s="17">
        <v>0</v>
      </c>
      <c r="E3" s="17">
        <v>0</v>
      </c>
      <c r="F3" s="17">
        <v>0</v>
      </c>
      <c r="G3" s="17">
        <v>0</v>
      </c>
      <c r="H3" s="17">
        <v>0</v>
      </c>
      <c r="I3" s="2">
        <f>B3*(D3+E3+F3+G3+H3)</f>
        <v>0</v>
      </c>
      <c r="J3" s="16"/>
      <c r="L3" s="207" t="s">
        <v>129</v>
      </c>
      <c r="M3" s="4" t="s">
        <v>190</v>
      </c>
    </row>
    <row r="4" spans="1:13" ht="16">
      <c r="A4" s="16"/>
      <c r="B4" s="17">
        <v>0</v>
      </c>
      <c r="C4" s="73" t="s">
        <v>130</v>
      </c>
      <c r="D4" s="17">
        <v>0</v>
      </c>
      <c r="E4" s="17">
        <v>0</v>
      </c>
      <c r="F4" s="17">
        <v>0</v>
      </c>
      <c r="G4" s="17">
        <v>0</v>
      </c>
      <c r="H4" s="17">
        <v>0</v>
      </c>
      <c r="I4" s="2">
        <f t="shared" ref="I4:I13" si="0">B4*(D4+E4+F4+G4+H4)</f>
        <v>0</v>
      </c>
      <c r="J4" s="16"/>
      <c r="L4" s="207" t="s">
        <v>130</v>
      </c>
      <c r="M4" s="4" t="s">
        <v>191</v>
      </c>
    </row>
    <row r="5" spans="1:13" ht="16">
      <c r="A5" s="16"/>
      <c r="B5" s="17">
        <v>0</v>
      </c>
      <c r="C5" s="73" t="s">
        <v>129</v>
      </c>
      <c r="D5" s="153"/>
      <c r="E5" s="153"/>
      <c r="F5" s="153"/>
      <c r="G5" s="153"/>
      <c r="H5" s="153"/>
      <c r="I5" s="2">
        <f t="shared" si="0"/>
        <v>0</v>
      </c>
      <c r="J5" s="16"/>
      <c r="L5" s="207" t="s">
        <v>128</v>
      </c>
      <c r="M5" s="4" t="s">
        <v>192</v>
      </c>
    </row>
    <row r="6" spans="1:13" ht="16">
      <c r="A6" s="16"/>
      <c r="B6" s="17">
        <v>0</v>
      </c>
      <c r="C6" s="73" t="s">
        <v>128</v>
      </c>
      <c r="D6" s="153"/>
      <c r="E6" s="153"/>
      <c r="F6" s="153"/>
      <c r="G6" s="153"/>
      <c r="H6" s="153"/>
      <c r="I6" s="2">
        <f t="shared" si="0"/>
        <v>0</v>
      </c>
      <c r="J6" s="16"/>
      <c r="M6" s="4" t="s">
        <v>193</v>
      </c>
    </row>
    <row r="7" spans="1:13" ht="16">
      <c r="A7" s="16"/>
      <c r="B7" s="17">
        <v>0</v>
      </c>
      <c r="C7" s="73">
        <v>0</v>
      </c>
      <c r="D7" s="153"/>
      <c r="E7" s="153"/>
      <c r="F7" s="153"/>
      <c r="G7" s="153"/>
      <c r="H7" s="153"/>
      <c r="I7" s="2">
        <f t="shared" si="0"/>
        <v>0</v>
      </c>
      <c r="J7" s="16"/>
      <c r="M7" s="4" t="s">
        <v>159</v>
      </c>
    </row>
    <row r="8" spans="1:13" ht="16">
      <c r="A8" s="16"/>
      <c r="B8" s="17">
        <v>0</v>
      </c>
      <c r="C8" s="73">
        <v>0</v>
      </c>
      <c r="D8" s="153"/>
      <c r="E8" s="153"/>
      <c r="F8" s="153"/>
      <c r="G8" s="153"/>
      <c r="H8" s="153"/>
      <c r="I8" s="2">
        <f t="shared" si="0"/>
        <v>0</v>
      </c>
      <c r="J8" s="16"/>
      <c r="M8" s="4"/>
    </row>
    <row r="9" spans="1:13" ht="16">
      <c r="A9" s="16"/>
      <c r="B9" s="17">
        <v>0</v>
      </c>
      <c r="C9" s="73">
        <v>0</v>
      </c>
      <c r="D9" s="153"/>
      <c r="E9" s="153"/>
      <c r="F9" s="153"/>
      <c r="G9" s="153"/>
      <c r="H9" s="153"/>
      <c r="I9" s="2">
        <f t="shared" si="0"/>
        <v>0</v>
      </c>
      <c r="J9" s="16"/>
      <c r="M9" s="4"/>
    </row>
    <row r="10" spans="1:13" ht="16">
      <c r="A10" s="16"/>
      <c r="B10" s="17">
        <v>0</v>
      </c>
      <c r="C10" s="73">
        <v>0</v>
      </c>
      <c r="D10" s="153"/>
      <c r="E10" s="153"/>
      <c r="F10" s="153"/>
      <c r="G10" s="153"/>
      <c r="H10" s="153"/>
      <c r="I10" s="2">
        <f t="shared" si="0"/>
        <v>0</v>
      </c>
      <c r="J10" s="16"/>
      <c r="M10" s="4"/>
    </row>
    <row r="11" spans="1:13" ht="16">
      <c r="A11" s="16"/>
      <c r="B11" s="17">
        <v>0</v>
      </c>
      <c r="C11" s="73">
        <v>0</v>
      </c>
      <c r="D11" s="153"/>
      <c r="E11" s="153"/>
      <c r="F11" s="153"/>
      <c r="G11" s="153"/>
      <c r="H11" s="153"/>
      <c r="I11" s="2">
        <f t="shared" si="0"/>
        <v>0</v>
      </c>
      <c r="J11" s="16"/>
      <c r="M11" s="4"/>
    </row>
    <row r="12" spans="1:13" ht="16">
      <c r="A12" s="16"/>
      <c r="B12" s="17">
        <v>0</v>
      </c>
      <c r="C12" s="73">
        <v>0</v>
      </c>
      <c r="D12" s="153"/>
      <c r="E12" s="153"/>
      <c r="F12" s="153"/>
      <c r="G12" s="153"/>
      <c r="H12" s="153"/>
      <c r="I12" s="2">
        <f t="shared" si="0"/>
        <v>0</v>
      </c>
      <c r="J12" s="16"/>
      <c r="M12" s="4"/>
    </row>
    <row r="13" spans="1:13" ht="16">
      <c r="A13" s="16"/>
      <c r="B13" s="17"/>
      <c r="C13" s="73">
        <v>0</v>
      </c>
      <c r="D13" s="153"/>
      <c r="E13" s="153"/>
      <c r="F13" s="153"/>
      <c r="G13" s="153"/>
      <c r="H13" s="153"/>
      <c r="I13" s="2">
        <f t="shared" si="0"/>
        <v>0</v>
      </c>
      <c r="J13" s="16"/>
      <c r="M13" s="4"/>
    </row>
    <row r="14" spans="1:13" ht="16" hidden="1">
      <c r="B14" s="6"/>
      <c r="C14" s="6"/>
      <c r="D14" s="6"/>
      <c r="E14" s="6"/>
      <c r="F14" s="6"/>
      <c r="G14" s="6"/>
      <c r="H14" s="6"/>
      <c r="M14" s="4"/>
    </row>
    <row r="15" spans="1:13" s="12" customFormat="1" ht="16" hidden="1">
      <c r="A15" s="9"/>
      <c r="B15" s="191"/>
      <c r="C15" s="13"/>
      <c r="D15" s="156">
        <f>IF(D3&gt;0,(D3*B3),0)</f>
        <v>0</v>
      </c>
      <c r="E15" s="156">
        <f t="shared" ref="E15:H16" si="1">IF(E3&gt;0,(E3*$B3),0)</f>
        <v>0</v>
      </c>
      <c r="F15" s="156">
        <f t="shared" si="1"/>
        <v>0</v>
      </c>
      <c r="G15" s="156">
        <f t="shared" si="1"/>
        <v>0</v>
      </c>
      <c r="H15" s="156">
        <f t="shared" si="1"/>
        <v>0</v>
      </c>
      <c r="I15" s="56"/>
      <c r="J15" s="191"/>
      <c r="K15" s="191"/>
      <c r="L15" s="191"/>
      <c r="M15" s="191"/>
    </row>
    <row r="16" spans="1:13" hidden="1">
      <c r="D16" s="156">
        <f>IF(D4&gt;0,(D4*$B4),0)</f>
        <v>0</v>
      </c>
      <c r="E16" s="156">
        <f t="shared" si="1"/>
        <v>0</v>
      </c>
      <c r="F16" s="156">
        <f t="shared" si="1"/>
        <v>0</v>
      </c>
      <c r="G16" s="156">
        <f t="shared" si="1"/>
        <v>0</v>
      </c>
      <c r="H16" s="156">
        <f t="shared" si="1"/>
        <v>0</v>
      </c>
      <c r="I16" s="56"/>
    </row>
    <row r="17" spans="1:9" hidden="1">
      <c r="D17" s="156">
        <f t="shared" ref="D17:H17" si="2">IF(D5&gt;0,(D5*$B5),0)</f>
        <v>0</v>
      </c>
      <c r="E17" s="156">
        <f t="shared" si="2"/>
        <v>0</v>
      </c>
      <c r="F17" s="156">
        <f t="shared" si="2"/>
        <v>0</v>
      </c>
      <c r="G17" s="156">
        <f t="shared" si="2"/>
        <v>0</v>
      </c>
      <c r="H17" s="156">
        <f t="shared" si="2"/>
        <v>0</v>
      </c>
      <c r="I17" s="56"/>
    </row>
    <row r="18" spans="1:9" hidden="1">
      <c r="A18" s="83"/>
      <c r="B18" s="83"/>
      <c r="D18" s="156">
        <f t="shared" ref="D18:H18" si="3">IF(D6&gt;0,(D6*$B6),0)</f>
        <v>0</v>
      </c>
      <c r="E18" s="156">
        <f t="shared" si="3"/>
        <v>0</v>
      </c>
      <c r="F18" s="156">
        <f t="shared" si="3"/>
        <v>0</v>
      </c>
      <c r="G18" s="156">
        <f t="shared" si="3"/>
        <v>0</v>
      </c>
      <c r="H18" s="156">
        <f t="shared" si="3"/>
        <v>0</v>
      </c>
      <c r="I18" s="56"/>
    </row>
    <row r="19" spans="1:9" hidden="1">
      <c r="A19" s="83"/>
      <c r="B19" s="83"/>
      <c r="D19" s="156">
        <f t="shared" ref="D19:H19" si="4">IF(D7&gt;0,(D7*$B7),0)</f>
        <v>0</v>
      </c>
      <c r="E19" s="156">
        <f t="shared" si="4"/>
        <v>0</v>
      </c>
      <c r="F19" s="156">
        <f t="shared" si="4"/>
        <v>0</v>
      </c>
      <c r="G19" s="156">
        <f t="shared" si="4"/>
        <v>0</v>
      </c>
      <c r="H19" s="156">
        <f t="shared" si="4"/>
        <v>0</v>
      </c>
      <c r="I19" s="56"/>
    </row>
    <row r="20" spans="1:9" hidden="1">
      <c r="A20" s="83"/>
      <c r="B20" s="83"/>
      <c r="D20" s="156">
        <f t="shared" ref="D20:H20" si="5">IF(D8&gt;0,(D8*$B8),0)</f>
        <v>0</v>
      </c>
      <c r="E20" s="156">
        <f t="shared" si="5"/>
        <v>0</v>
      </c>
      <c r="F20" s="156">
        <f t="shared" si="5"/>
        <v>0</v>
      </c>
      <c r="G20" s="156">
        <f t="shared" si="5"/>
        <v>0</v>
      </c>
      <c r="H20" s="156">
        <f t="shared" si="5"/>
        <v>0</v>
      </c>
      <c r="I20" s="56"/>
    </row>
    <row r="21" spans="1:9" hidden="1">
      <c r="A21" s="83"/>
      <c r="B21" s="83"/>
      <c r="D21" s="156">
        <f t="shared" ref="D21:H21" si="6">IF(D9&gt;0,(D9*$B9),0)</f>
        <v>0</v>
      </c>
      <c r="E21" s="156">
        <f t="shared" si="6"/>
        <v>0</v>
      </c>
      <c r="F21" s="156">
        <f t="shared" si="6"/>
        <v>0</v>
      </c>
      <c r="G21" s="156">
        <f t="shared" si="6"/>
        <v>0</v>
      </c>
      <c r="H21" s="156">
        <f t="shared" si="6"/>
        <v>0</v>
      </c>
      <c r="I21" s="56"/>
    </row>
    <row r="22" spans="1:9" hidden="1">
      <c r="A22" s="83"/>
      <c r="B22" s="83"/>
      <c r="D22" s="156">
        <f t="shared" ref="D22:H22" si="7">IF(D10&gt;0,(D10*$B10),0)</f>
        <v>0</v>
      </c>
      <c r="E22" s="156">
        <f t="shared" si="7"/>
        <v>0</v>
      </c>
      <c r="F22" s="156">
        <f t="shared" si="7"/>
        <v>0</v>
      </c>
      <c r="G22" s="156">
        <f t="shared" si="7"/>
        <v>0</v>
      </c>
      <c r="H22" s="156">
        <f t="shared" si="7"/>
        <v>0</v>
      </c>
      <c r="I22" s="56"/>
    </row>
    <row r="23" spans="1:9" hidden="1">
      <c r="A23" s="83"/>
      <c r="B23" s="83"/>
      <c r="D23" s="156">
        <f t="shared" ref="D23:H23" si="8">IF(D11&gt;0,(D11*$B11),0)</f>
        <v>0</v>
      </c>
      <c r="E23" s="156">
        <f t="shared" si="8"/>
        <v>0</v>
      </c>
      <c r="F23" s="156">
        <f t="shared" si="8"/>
        <v>0</v>
      </c>
      <c r="G23" s="156">
        <f t="shared" si="8"/>
        <v>0</v>
      </c>
      <c r="H23" s="156">
        <f t="shared" si="8"/>
        <v>0</v>
      </c>
      <c r="I23" s="56"/>
    </row>
    <row r="24" spans="1:9" hidden="1">
      <c r="A24" s="83"/>
      <c r="B24" s="83"/>
      <c r="D24" s="156">
        <f t="shared" ref="D24:H24" si="9">IF(D12&gt;0,(D12*$B12),0)</f>
        <v>0</v>
      </c>
      <c r="E24" s="156">
        <f t="shared" si="9"/>
        <v>0</v>
      </c>
      <c r="F24" s="156">
        <f t="shared" si="9"/>
        <v>0</v>
      </c>
      <c r="G24" s="156">
        <f t="shared" si="9"/>
        <v>0</v>
      </c>
      <c r="H24" s="156">
        <f t="shared" si="9"/>
        <v>0</v>
      </c>
      <c r="I24" s="56"/>
    </row>
    <row r="25" spans="1:9" hidden="1">
      <c r="A25" s="83"/>
      <c r="B25" s="83"/>
      <c r="D25" s="156">
        <f t="shared" ref="D25:H25" si="10">IF(D13&gt;0,(D13*$B13),0)</f>
        <v>0</v>
      </c>
      <c r="E25" s="156">
        <f t="shared" si="10"/>
        <v>0</v>
      </c>
      <c r="F25" s="156">
        <f t="shared" si="10"/>
        <v>0</v>
      </c>
      <c r="G25" s="156">
        <f t="shared" si="10"/>
        <v>0</v>
      </c>
      <c r="H25" s="156">
        <f t="shared" si="10"/>
        <v>0</v>
      </c>
      <c r="I25" s="56"/>
    </row>
    <row r="26" spans="1:9" ht="16">
      <c r="A26" s="83"/>
      <c r="B26" s="9" t="s">
        <v>132</v>
      </c>
      <c r="D26" s="155">
        <f>SUM(D15:D25)</f>
        <v>0</v>
      </c>
      <c r="E26" s="155">
        <f t="shared" ref="E26:H26" si="11">SUM(E15:E25)</f>
        <v>0</v>
      </c>
      <c r="F26" s="155">
        <f t="shared" si="11"/>
        <v>0</v>
      </c>
      <c r="G26" s="155">
        <f t="shared" si="11"/>
        <v>0</v>
      </c>
      <c r="H26" s="155">
        <f t="shared" si="11"/>
        <v>0</v>
      </c>
      <c r="I26" s="155">
        <f t="shared" ref="I26" si="12">SUM(I3:I14)</f>
        <v>0</v>
      </c>
    </row>
    <row r="27" spans="1:9">
      <c r="A27" s="83"/>
      <c r="B27" s="83"/>
    </row>
    <row r="28" spans="1:9">
      <c r="A28" s="83"/>
      <c r="B28" s="83"/>
    </row>
    <row r="29" spans="1:9">
      <c r="A29" s="83"/>
      <c r="B29" s="83"/>
    </row>
    <row r="30" spans="1:9">
      <c r="A30" s="83"/>
      <c r="B30" s="83"/>
    </row>
    <row r="31" spans="1:9">
      <c r="A31" s="83"/>
      <c r="B31" s="83"/>
    </row>
    <row r="32" spans="1:9">
      <c r="A32" s="83"/>
      <c r="B32" s="83"/>
    </row>
    <row r="33" spans="1:2">
      <c r="A33" s="83"/>
      <c r="B33" s="83"/>
    </row>
    <row r="34" spans="1:2">
      <c r="A34" s="83"/>
      <c r="B34" s="83"/>
    </row>
    <row r="35" spans="1:2">
      <c r="A35" s="83"/>
      <c r="B35" s="83"/>
    </row>
    <row r="36" spans="1:2">
      <c r="A36" s="83"/>
      <c r="B36" s="83"/>
    </row>
    <row r="37" spans="1:2">
      <c r="A37" s="83"/>
      <c r="B37" s="83"/>
    </row>
    <row r="38" spans="1:2">
      <c r="A38" s="83"/>
      <c r="B38" s="83"/>
    </row>
    <row r="39" spans="1:2">
      <c r="A39" s="83"/>
      <c r="B39" s="83"/>
    </row>
    <row r="40" spans="1:2">
      <c r="A40" s="83"/>
      <c r="B40" s="83"/>
    </row>
    <row r="41" spans="1:2">
      <c r="A41" s="83"/>
      <c r="B41" s="83"/>
    </row>
    <row r="42" spans="1:2">
      <c r="A42" s="83"/>
      <c r="B42" s="83"/>
    </row>
    <row r="43" spans="1:2">
      <c r="A43" s="83"/>
      <c r="B43" s="83"/>
    </row>
    <row r="44" spans="1:2">
      <c r="A44" s="83"/>
      <c r="B44" s="83"/>
    </row>
    <row r="45" spans="1:2">
      <c r="A45" s="83"/>
      <c r="B45" s="83"/>
    </row>
    <row r="46" spans="1:2">
      <c r="A46" s="83"/>
      <c r="B46" s="83"/>
    </row>
    <row r="47" spans="1:2">
      <c r="A47" s="83"/>
      <c r="B47" s="83"/>
    </row>
    <row r="48" spans="1:2">
      <c r="A48" s="83"/>
      <c r="B48" s="83"/>
    </row>
    <row r="49" spans="1:2">
      <c r="A49" s="83"/>
      <c r="B49" s="83"/>
    </row>
    <row r="50" spans="1:2">
      <c r="A50" s="83"/>
      <c r="B50" s="83"/>
    </row>
    <row r="51" spans="1:2">
      <c r="A51" s="83"/>
      <c r="B51" s="83"/>
    </row>
    <row r="52" spans="1:2">
      <c r="A52" s="83"/>
      <c r="B52" s="83"/>
    </row>
    <row r="53" spans="1:2">
      <c r="A53" s="83"/>
      <c r="B53" s="83"/>
    </row>
  </sheetData>
  <sheetProtection algorithmName="SHA-512" hashValue="1WkwmqZTa0nGHLaAVThS3G3z8wz2GXbIJxD8OAVzjD7wO71FRwOkr390Mab1HHOZY0jNn1xdMJUQ/UpsOkP2sQ==" saltValue="c280y/TALcOgC33qlxeuwA==" spinCount="100000" sheet="1" objects="1" scenarios="1"/>
  <hyperlinks>
    <hyperlink ref="A1" r:id="rId1" xr:uid="{00000000-0004-0000-0F00-000000000000}"/>
  </hyperlinks>
  <pageMargins left="0.7" right="0.7" top="0.75" bottom="0.75" header="0.3" footer="0.3"/>
  <pageSetup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51"/>
  <sheetViews>
    <sheetView zoomScale="110" zoomScaleNormal="110" workbookViewId="0">
      <selection activeCell="A3" sqref="A3"/>
    </sheetView>
  </sheetViews>
  <sheetFormatPr baseColWidth="10" defaultColWidth="8.83203125" defaultRowHeight="15"/>
  <cols>
    <col min="1" max="1" width="28.1640625" bestFit="1" customWidth="1"/>
    <col min="2" max="2" width="37.6640625" customWidth="1"/>
    <col min="3" max="9" width="12.5" customWidth="1"/>
    <col min="10" max="10" width="45.83203125" customWidth="1"/>
    <col min="14" max="14" width="9.1640625" customWidth="1"/>
    <col min="15" max="15" width="9.1640625" hidden="1" customWidth="1"/>
    <col min="16" max="18" width="9.1640625" customWidth="1"/>
  </cols>
  <sheetData>
    <row r="1" spans="1:16">
      <c r="A1" s="141" t="s">
        <v>194</v>
      </c>
    </row>
    <row r="2" spans="1:16" ht="51">
      <c r="A2" s="7" t="s">
        <v>123</v>
      </c>
      <c r="B2" s="7" t="s">
        <v>134</v>
      </c>
      <c r="C2" s="8" t="s">
        <v>125</v>
      </c>
      <c r="D2" s="8" t="s">
        <v>35</v>
      </c>
      <c r="E2" s="8" t="s">
        <v>36</v>
      </c>
      <c r="F2" s="8" t="s">
        <v>37</v>
      </c>
      <c r="G2" s="8" t="s">
        <v>38</v>
      </c>
      <c r="H2" s="8" t="s">
        <v>39</v>
      </c>
      <c r="I2" s="8" t="s">
        <v>126</v>
      </c>
      <c r="J2" s="7" t="s">
        <v>127</v>
      </c>
    </row>
    <row r="3" spans="1:16" ht="16">
      <c r="A3" s="72" t="s">
        <v>195</v>
      </c>
      <c r="B3" s="16"/>
      <c r="C3" s="73"/>
      <c r="D3" s="153">
        <f>IF(A3="GRA Health Benefit", 'Labor Detail'!$H$77,0)</f>
        <v>0</v>
      </c>
      <c r="E3" s="153">
        <f>IF(A3="GRA Health Benefit", 'Labor Detail'!$I$77,0)</f>
        <v>0</v>
      </c>
      <c r="F3" s="153">
        <f>IF(A3="GRA Health Benefit", 'Labor Detail'!$J$77,0)</f>
        <v>0</v>
      </c>
      <c r="G3" s="153">
        <f>IF(A3="GRA Health Benefit", 'Labor Detail'!$K$77,0)</f>
        <v>0</v>
      </c>
      <c r="H3" s="153">
        <f>IF(A3="GRA Health Benefit", 'Labor Detail'!$L$77,0)</f>
        <v>0</v>
      </c>
      <c r="I3" s="2">
        <f>D3+E3+F3+G3+H3</f>
        <v>0</v>
      </c>
      <c r="J3" s="16" t="str">
        <f t="shared" ref="J3:J13" si="0">IF(A3="GRA Health Benefit","See Labor Detail "," ")</f>
        <v xml:space="preserve">See Labor Detail </v>
      </c>
      <c r="O3" s="207" t="s">
        <v>129</v>
      </c>
      <c r="P3" s="4"/>
    </row>
    <row r="4" spans="1:16" ht="16">
      <c r="A4" s="72"/>
      <c r="B4" s="16"/>
      <c r="C4" s="73"/>
      <c r="D4" s="153">
        <f>IF(A4="GRA Health Benefit", 'Labor Detail'!$H$77,0)</f>
        <v>0</v>
      </c>
      <c r="E4" s="153">
        <f>IF(A4="GRA Health Benefit", 'Labor Detail'!$I$77,0)</f>
        <v>0</v>
      </c>
      <c r="F4" s="153">
        <f>IF(A4="GRA Health Benefit", 'Labor Detail'!$J$77,0)</f>
        <v>0</v>
      </c>
      <c r="G4" s="153">
        <f>IF(A4="GRA Health Benefit", 'Labor Detail'!$K$77,0)</f>
        <v>0</v>
      </c>
      <c r="H4" s="153">
        <f>IF(A4="GRA Health Benefit", 'Labor Detail'!$L$77,0)</f>
        <v>0</v>
      </c>
      <c r="I4" s="2">
        <f t="shared" ref="I4:I13" si="1">D4+E4+F4+G4+H4</f>
        <v>0</v>
      </c>
      <c r="J4" s="16" t="str">
        <f t="shared" si="0"/>
        <v xml:space="preserve"> </v>
      </c>
      <c r="O4" s="207" t="s">
        <v>130</v>
      </c>
      <c r="P4" s="4"/>
    </row>
    <row r="5" spans="1:16" ht="16">
      <c r="A5" s="72"/>
      <c r="B5" s="16"/>
      <c r="C5" s="73">
        <v>0</v>
      </c>
      <c r="D5" s="153">
        <f>IF(A5="GRA Health Benefit", 'Labor Detail'!$H$77,0)</f>
        <v>0</v>
      </c>
      <c r="E5" s="153">
        <f>IF(A5="GRA Health Benefit", 'Labor Detail'!$I$77,0)</f>
        <v>0</v>
      </c>
      <c r="F5" s="153">
        <f>IF(A5="GRA Health Benefit", 'Labor Detail'!$J$77,0)</f>
        <v>0</v>
      </c>
      <c r="G5" s="153">
        <f>IF(A5="GRA Health Benefit", 'Labor Detail'!$K$77,0)</f>
        <v>0</v>
      </c>
      <c r="H5" s="153">
        <f>IF(A5="GRA Health Benefit", 'Labor Detail'!$L$77,0)</f>
        <v>0</v>
      </c>
      <c r="I5" s="2">
        <f t="shared" si="1"/>
        <v>0</v>
      </c>
      <c r="J5" s="16" t="str">
        <f t="shared" si="0"/>
        <v xml:space="preserve"> </v>
      </c>
      <c r="O5" s="207" t="s">
        <v>128</v>
      </c>
      <c r="P5" s="4"/>
    </row>
    <row r="6" spans="1:16" ht="16">
      <c r="A6" s="72"/>
      <c r="B6" s="16"/>
      <c r="C6" s="73">
        <v>0</v>
      </c>
      <c r="D6" s="153">
        <f>IF(A6="GRA Health Benefit", 'Labor Detail'!$H$77,0)</f>
        <v>0</v>
      </c>
      <c r="E6" s="153">
        <f>IF(A6="GRA Health Benefit", 'Labor Detail'!$I$77,0)</f>
        <v>0</v>
      </c>
      <c r="F6" s="153">
        <f>IF(A6="GRA Health Benefit", 'Labor Detail'!$J$77,0)</f>
        <v>0</v>
      </c>
      <c r="G6" s="153">
        <f>IF(A6="GRA Health Benefit", 'Labor Detail'!$K$77,0)</f>
        <v>0</v>
      </c>
      <c r="H6" s="153">
        <f>IF(A6="GRA Health Benefit", 'Labor Detail'!$L$77,0)</f>
        <v>0</v>
      </c>
      <c r="I6" s="2">
        <f t="shared" si="1"/>
        <v>0</v>
      </c>
      <c r="J6" s="16" t="str">
        <f t="shared" si="0"/>
        <v xml:space="preserve"> </v>
      </c>
      <c r="P6" s="4"/>
    </row>
    <row r="7" spans="1:16" ht="16">
      <c r="A7" s="72"/>
      <c r="B7" s="16"/>
      <c r="C7" s="73">
        <v>0</v>
      </c>
      <c r="D7" s="153">
        <f>IF(A7="GRA Health Benefit", 'Labor Detail'!$H$77,0)</f>
        <v>0</v>
      </c>
      <c r="E7" s="153">
        <f>IF(A7="GRA Health Benefit", 'Labor Detail'!$I$77,0)</f>
        <v>0</v>
      </c>
      <c r="F7" s="153">
        <f>IF(A7="GRA Health Benefit", 'Labor Detail'!$J$77,0)</f>
        <v>0</v>
      </c>
      <c r="G7" s="153">
        <f>IF(A7="GRA Health Benefit", 'Labor Detail'!$K$77,0)</f>
        <v>0</v>
      </c>
      <c r="H7" s="153">
        <f>IF(A7="GRA Health Benefit", 'Labor Detail'!$L$77,0)</f>
        <v>0</v>
      </c>
      <c r="I7" s="2">
        <f t="shared" si="1"/>
        <v>0</v>
      </c>
      <c r="J7" s="16" t="str">
        <f t="shared" si="0"/>
        <v xml:space="preserve"> </v>
      </c>
      <c r="P7" s="4"/>
    </row>
    <row r="8" spans="1:16" ht="16">
      <c r="A8" s="72"/>
      <c r="B8" s="16"/>
      <c r="C8" s="73">
        <v>0</v>
      </c>
      <c r="D8" s="153">
        <f>IF(A8="GRA Health Benefit", 'Labor Detail'!$H$77,0)</f>
        <v>0</v>
      </c>
      <c r="E8" s="153">
        <f>IF(A8="GRA Health Benefit", 'Labor Detail'!$I$77,0)</f>
        <v>0</v>
      </c>
      <c r="F8" s="153">
        <f>IF(A8="GRA Health Benefit", 'Labor Detail'!$J$77,0)</f>
        <v>0</v>
      </c>
      <c r="G8" s="153">
        <f>IF(A8="GRA Health Benefit", 'Labor Detail'!$K$77,0)</f>
        <v>0</v>
      </c>
      <c r="H8" s="153">
        <f>IF(A8="GRA Health Benefit", 'Labor Detail'!$L$77,0)</f>
        <v>0</v>
      </c>
      <c r="I8" s="2">
        <f t="shared" si="1"/>
        <v>0</v>
      </c>
      <c r="J8" s="16" t="str">
        <f t="shared" si="0"/>
        <v xml:space="preserve"> </v>
      </c>
      <c r="P8" s="4"/>
    </row>
    <row r="9" spans="1:16" ht="16">
      <c r="A9" s="72"/>
      <c r="B9" s="16"/>
      <c r="C9" s="73">
        <v>0</v>
      </c>
      <c r="D9" s="153">
        <f>IF(A9="GRA Health Benefit", 'Labor Detail'!$H$77,0)</f>
        <v>0</v>
      </c>
      <c r="E9" s="153">
        <f>IF(A9="GRA Health Benefit", 'Labor Detail'!$I$77,0)</f>
        <v>0</v>
      </c>
      <c r="F9" s="153">
        <f>IF(A9="GRA Health Benefit", 'Labor Detail'!$J$77,0)</f>
        <v>0</v>
      </c>
      <c r="G9" s="153">
        <f>IF(A9="GRA Health Benefit", 'Labor Detail'!$K$77,0)</f>
        <v>0</v>
      </c>
      <c r="H9" s="153">
        <f>IF(A9="GRA Health Benefit", 'Labor Detail'!$L$77,0)</f>
        <v>0</v>
      </c>
      <c r="I9" s="2">
        <f t="shared" si="1"/>
        <v>0</v>
      </c>
      <c r="J9" s="16" t="str">
        <f t="shared" si="0"/>
        <v xml:space="preserve"> </v>
      </c>
      <c r="P9" s="4"/>
    </row>
    <row r="10" spans="1:16" ht="16">
      <c r="A10" s="72"/>
      <c r="B10" s="16"/>
      <c r="C10" s="73">
        <v>0</v>
      </c>
      <c r="D10" s="153">
        <f>IF(A10="GRA Health Benefit", 'Labor Detail'!$H$77,0)</f>
        <v>0</v>
      </c>
      <c r="E10" s="153">
        <f>IF(A10="GRA Health Benefit", 'Labor Detail'!$I$77,0)</f>
        <v>0</v>
      </c>
      <c r="F10" s="153">
        <f>IF(A10="GRA Health Benefit", 'Labor Detail'!$J$77,0)</f>
        <v>0</v>
      </c>
      <c r="G10" s="153">
        <f>IF(A10="GRA Health Benefit", 'Labor Detail'!$K$77,0)</f>
        <v>0</v>
      </c>
      <c r="H10" s="153">
        <f>IF(A10="GRA Health Benefit", 'Labor Detail'!$L$77,0)</f>
        <v>0</v>
      </c>
      <c r="I10" s="2">
        <f t="shared" si="1"/>
        <v>0</v>
      </c>
      <c r="J10" s="16" t="str">
        <f t="shared" si="0"/>
        <v xml:space="preserve"> </v>
      </c>
      <c r="P10" s="4"/>
    </row>
    <row r="11" spans="1:16" ht="16">
      <c r="A11" s="72"/>
      <c r="B11" s="16"/>
      <c r="C11" s="73">
        <v>0</v>
      </c>
      <c r="D11" s="153">
        <f>IF(A11="GRA Health Benefit", 'Labor Detail'!$H$77,0)</f>
        <v>0</v>
      </c>
      <c r="E11" s="153">
        <f>IF(A11="GRA Health Benefit", 'Labor Detail'!$I$77,0)</f>
        <v>0</v>
      </c>
      <c r="F11" s="153">
        <f>IF(A11="GRA Health Benefit", 'Labor Detail'!$J$77,0)</f>
        <v>0</v>
      </c>
      <c r="G11" s="153">
        <f>IF(A11="GRA Health Benefit", 'Labor Detail'!$K$77,0)</f>
        <v>0</v>
      </c>
      <c r="H11" s="153">
        <f>IF(A11="GRA Health Benefit", 'Labor Detail'!$L$77,0)</f>
        <v>0</v>
      </c>
      <c r="I11" s="2">
        <f t="shared" si="1"/>
        <v>0</v>
      </c>
      <c r="J11" s="16" t="str">
        <f t="shared" si="0"/>
        <v xml:space="preserve"> </v>
      </c>
      <c r="P11" s="4"/>
    </row>
    <row r="12" spans="1:16" ht="16">
      <c r="A12" s="72"/>
      <c r="B12" s="16"/>
      <c r="C12" s="73">
        <v>0</v>
      </c>
      <c r="D12" s="153">
        <f>IF(A12="GRA Health Benefit", 'Labor Detail'!$H$77,0)</f>
        <v>0</v>
      </c>
      <c r="E12" s="153">
        <f>IF(A12="GRA Health Benefit", 'Labor Detail'!$I$77,0)</f>
        <v>0</v>
      </c>
      <c r="F12" s="153">
        <f>IF(A12="GRA Health Benefit", 'Labor Detail'!$J$77,0)</f>
        <v>0</v>
      </c>
      <c r="G12" s="153">
        <f>IF(A12="GRA Health Benefit", 'Labor Detail'!$K$77,0)</f>
        <v>0</v>
      </c>
      <c r="H12" s="153">
        <f>IF(A12="GRA Health Benefit", 'Labor Detail'!$L$77,0)</f>
        <v>0</v>
      </c>
      <c r="I12" s="2">
        <f t="shared" si="1"/>
        <v>0</v>
      </c>
      <c r="J12" s="16" t="str">
        <f t="shared" si="0"/>
        <v xml:space="preserve"> </v>
      </c>
      <c r="P12" s="4"/>
    </row>
    <row r="13" spans="1:16" ht="16">
      <c r="A13" s="72"/>
      <c r="B13" s="16"/>
      <c r="C13" s="73">
        <v>0</v>
      </c>
      <c r="D13" s="153">
        <f>IF(A13="GRA Health Benefit", 'Labor Detail'!$H$77,0)</f>
        <v>0</v>
      </c>
      <c r="E13" s="153">
        <f>IF(A13="GRA Health Benefit", 'Labor Detail'!$I$77,0)</f>
        <v>0</v>
      </c>
      <c r="F13" s="153">
        <f>IF(A13="GRA Health Benefit", 'Labor Detail'!$J$77,0)</f>
        <v>0</v>
      </c>
      <c r="G13" s="153">
        <f>IF(A13="GRA Health Benefit", 'Labor Detail'!$K$77,0)</f>
        <v>0</v>
      </c>
      <c r="H13" s="153">
        <f>IF(A13="GRA Health Benefit", 'Labor Detail'!$L$77,0)</f>
        <v>0</v>
      </c>
      <c r="I13" s="2">
        <f t="shared" si="1"/>
        <v>0</v>
      </c>
      <c r="J13" s="16" t="str">
        <f t="shared" si="0"/>
        <v xml:space="preserve"> </v>
      </c>
      <c r="P13" s="4"/>
    </row>
    <row r="14" spans="1:16" ht="16">
      <c r="C14" s="6"/>
      <c r="D14" s="6"/>
      <c r="E14" s="6"/>
      <c r="F14" s="6"/>
      <c r="G14" s="6"/>
      <c r="H14" s="6"/>
      <c r="P14" s="4"/>
    </row>
    <row r="15" spans="1:16" s="12" customFormat="1" ht="16">
      <c r="A15" s="191"/>
      <c r="B15" s="9" t="s">
        <v>132</v>
      </c>
      <c r="C15" s="13"/>
      <c r="D15" s="10">
        <f t="shared" ref="D15:H15" si="2">SUM(D3:D14)</f>
        <v>0</v>
      </c>
      <c r="E15" s="10">
        <f t="shared" si="2"/>
        <v>0</v>
      </c>
      <c r="F15" s="10">
        <f t="shared" si="2"/>
        <v>0</v>
      </c>
      <c r="G15" s="10">
        <f t="shared" si="2"/>
        <v>0</v>
      </c>
      <c r="H15" s="10">
        <f t="shared" si="2"/>
        <v>0</v>
      </c>
      <c r="I15" s="10">
        <f t="shared" ref="I15" si="3">SUM(I3:I14)</f>
        <v>0</v>
      </c>
      <c r="J15" s="191"/>
      <c r="K15" s="191"/>
      <c r="L15" s="191"/>
      <c r="M15" s="191"/>
      <c r="N15" s="191"/>
      <c r="O15" s="191"/>
      <c r="P15" s="191"/>
    </row>
    <row r="17" spans="1:2">
      <c r="B17" s="83"/>
    </row>
    <row r="18" spans="1:2">
      <c r="B18" s="83"/>
    </row>
    <row r="19" spans="1:2">
      <c r="A19" s="83"/>
      <c r="B19" s="83"/>
    </row>
    <row r="20" spans="1:2">
      <c r="A20" s="83"/>
      <c r="B20" s="83"/>
    </row>
    <row r="21" spans="1:2">
      <c r="A21" s="83"/>
      <c r="B21" s="83"/>
    </row>
    <row r="22" spans="1:2">
      <c r="A22" s="83"/>
      <c r="B22" s="83"/>
    </row>
    <row r="23" spans="1:2">
      <c r="A23" s="83"/>
      <c r="B23" s="83"/>
    </row>
    <row r="24" spans="1:2">
      <c r="A24" s="83"/>
      <c r="B24" s="83"/>
    </row>
    <row r="25" spans="1:2">
      <c r="A25" s="83"/>
      <c r="B25" s="83"/>
    </row>
    <row r="26" spans="1:2">
      <c r="A26" s="83"/>
      <c r="B26" s="83"/>
    </row>
    <row r="27" spans="1:2">
      <c r="A27" s="83"/>
      <c r="B27" s="83"/>
    </row>
    <row r="28" spans="1:2">
      <c r="A28" s="83"/>
      <c r="B28" s="83"/>
    </row>
    <row r="29" spans="1:2">
      <c r="A29" s="83"/>
      <c r="B29" s="83"/>
    </row>
    <row r="30" spans="1:2">
      <c r="A30" s="83"/>
      <c r="B30" s="83"/>
    </row>
    <row r="31" spans="1:2">
      <c r="A31" s="83"/>
      <c r="B31" s="83"/>
    </row>
    <row r="32" spans="1:2">
      <c r="A32" s="83"/>
      <c r="B32" s="83"/>
    </row>
    <row r="33" spans="1:2">
      <c r="A33" s="83"/>
      <c r="B33" s="83"/>
    </row>
    <row r="34" spans="1:2">
      <c r="A34" s="83"/>
      <c r="B34" s="83"/>
    </row>
    <row r="35" spans="1:2">
      <c r="A35" s="83"/>
      <c r="B35" s="83"/>
    </row>
    <row r="36" spans="1:2">
      <c r="A36" s="83"/>
      <c r="B36" s="83"/>
    </row>
    <row r="37" spans="1:2">
      <c r="A37" s="83"/>
      <c r="B37" s="83"/>
    </row>
    <row r="38" spans="1:2">
      <c r="A38" s="83"/>
      <c r="B38" s="83"/>
    </row>
    <row r="39" spans="1:2">
      <c r="A39" s="83" t="s">
        <v>186</v>
      </c>
    </row>
    <row r="40" spans="1:2">
      <c r="A40" s="83" t="s">
        <v>195</v>
      </c>
    </row>
    <row r="49" spans="1:2">
      <c r="A49" s="83"/>
      <c r="B49" s="83"/>
    </row>
    <row r="50" spans="1:2">
      <c r="A50" s="83"/>
      <c r="B50" s="83"/>
    </row>
    <row r="51" spans="1:2">
      <c r="A51" s="83"/>
      <c r="B51" s="83"/>
    </row>
  </sheetData>
  <dataValidations count="1">
    <dataValidation type="list" allowBlank="1" showInputMessage="1" showErrorMessage="1" sqref="A3:A13" xr:uid="{00000000-0002-0000-1000-000000000000}">
      <formula1>$A$39:$A$43</formula1>
    </dataValidation>
  </dataValidations>
  <hyperlinks>
    <hyperlink ref="A1" r:id="rId1" xr:uid="{00000000-0004-0000-10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43"/>
  <sheetViews>
    <sheetView zoomScale="90" zoomScaleNormal="90" workbookViewId="0">
      <pane xSplit="3" ySplit="4" topLeftCell="D13" activePane="bottomRight" state="frozen"/>
      <selection activeCell="M58" sqref="M58"/>
      <selection pane="topRight" activeCell="M58" sqref="M58"/>
      <selection pane="bottomLeft" activeCell="M58" sqref="M58"/>
      <selection pane="bottomRight" activeCell="M58" sqref="M58"/>
    </sheetView>
  </sheetViews>
  <sheetFormatPr baseColWidth="10" defaultColWidth="8.83203125" defaultRowHeight="15"/>
  <cols>
    <col min="1" max="1" width="27.5" customWidth="1"/>
    <col min="2" max="2" width="8.33203125" customWidth="1"/>
    <col min="3" max="8" width="12.5" customWidth="1"/>
    <col min="9" max="9" width="18.33203125" customWidth="1"/>
    <col min="11" max="11" width="9.1640625" hidden="1" customWidth="1"/>
    <col min="12" max="13" width="11.33203125" hidden="1" customWidth="1"/>
    <col min="14" max="16" width="10.33203125" hidden="1" customWidth="1"/>
    <col min="17" max="17" width="11.33203125" hidden="1" customWidth="1"/>
  </cols>
  <sheetData>
    <row r="1" spans="1:17">
      <c r="A1" s="85" t="s">
        <v>196</v>
      </c>
      <c r="B1" s="35"/>
    </row>
    <row r="2" spans="1:17">
      <c r="A2" s="80" t="s">
        <v>197</v>
      </c>
    </row>
    <row r="3" spans="1:17">
      <c r="A3" s="3"/>
      <c r="B3" s="205" t="s">
        <v>198</v>
      </c>
      <c r="C3" s="22"/>
      <c r="D3" s="19"/>
      <c r="E3" s="19"/>
      <c r="F3" s="19"/>
      <c r="G3" s="19"/>
      <c r="H3" s="19"/>
      <c r="I3" s="19"/>
      <c r="L3" s="19"/>
      <c r="M3" s="19"/>
      <c r="N3" s="19"/>
      <c r="O3" s="19"/>
      <c r="P3" s="19"/>
      <c r="Q3" s="19"/>
    </row>
    <row r="4" spans="1:17" ht="16">
      <c r="A4" s="9" t="s">
        <v>199</v>
      </c>
      <c r="B4" s="78" t="s">
        <v>200</v>
      </c>
      <c r="C4" s="26" t="s">
        <v>201</v>
      </c>
      <c r="D4" s="19" t="str">
        <f>'Summary Page'!B8</f>
        <v>Year 1</v>
      </c>
      <c r="E4" s="19" t="str">
        <f>'Summary Page'!C8</f>
        <v>Year 2</v>
      </c>
      <c r="F4" s="19" t="str">
        <f>'Summary Page'!D8</f>
        <v>Year 3</v>
      </c>
      <c r="G4" s="19" t="str">
        <f>'Summary Page'!E8</f>
        <v>Year 4</v>
      </c>
      <c r="H4" s="19" t="str">
        <f>'Summary Page'!F8</f>
        <v>Year 5</v>
      </c>
      <c r="I4" s="19" t="s">
        <v>40</v>
      </c>
      <c r="L4" s="19" t="s">
        <v>35</v>
      </c>
      <c r="M4" s="19" t="s">
        <v>36</v>
      </c>
      <c r="N4" s="19" t="s">
        <v>37</v>
      </c>
      <c r="O4" s="19" t="s">
        <v>38</v>
      </c>
      <c r="P4" s="19" t="s">
        <v>39</v>
      </c>
      <c r="Q4" s="19" t="s">
        <v>40</v>
      </c>
    </row>
    <row r="5" spans="1:17" ht="16">
      <c r="A5" s="84"/>
      <c r="B5" s="192" t="s">
        <v>85</v>
      </c>
      <c r="C5" s="27" t="s">
        <v>202</v>
      </c>
      <c r="D5" s="17"/>
      <c r="E5" s="17"/>
      <c r="F5" s="17"/>
      <c r="G5" s="17">
        <v>0</v>
      </c>
      <c r="H5" s="17">
        <v>0</v>
      </c>
      <c r="I5" s="2">
        <f t="shared" ref="I5:I32" si="0">SUM(D5:H5)</f>
        <v>0</v>
      </c>
      <c r="K5" s="22" t="s">
        <v>203</v>
      </c>
      <c r="L5" s="24">
        <f>IF(B5="No",0,IF(D5+D6&lt;=25000,D5+D6,25000))</f>
        <v>0</v>
      </c>
      <c r="M5" s="24">
        <f>IF(B5="No",0,IF(D5+D6+E5+E6&gt;25000,25000-L5,D5+D6+E5+E6-L5))</f>
        <v>0</v>
      </c>
      <c r="N5" s="24">
        <f>IF(B5="No",0,IF((D5+D6+E5+E6+F5+F6)&gt;25000,25000-L5-M5,(D5+E5+F5+F6+E6+D6)-L5-M5))</f>
        <v>0</v>
      </c>
      <c r="O5" s="24">
        <f>IF(B5="No",0,IF((D5+D6+E5+E6+F5+F6+G5+G6)&gt;25000,25000-L5-M5-N5,(D5+D6+E5+F5+G5+G6+F6+E6)-L5-M5-N5))</f>
        <v>0</v>
      </c>
      <c r="P5" s="24">
        <f>IF(B5="No",0,IF((D5+D6+E5+E6+F5+F6+G5+G6+H5+H6)&gt;25000,25000-L5-M5-N5-O5,(D5+D6+E5+E6+F5+G5+H5+H6+G6+F6)-L5-M5-N5-O5))</f>
        <v>0</v>
      </c>
      <c r="Q5" s="2">
        <f>SUM(L5:P5)</f>
        <v>0</v>
      </c>
    </row>
    <row r="6" spans="1:17" ht="16">
      <c r="A6" s="193"/>
      <c r="B6" s="194"/>
      <c r="C6" s="27" t="s">
        <v>204</v>
      </c>
      <c r="D6" s="17"/>
      <c r="E6" s="17"/>
      <c r="F6" s="17"/>
      <c r="G6" s="17">
        <v>0</v>
      </c>
      <c r="H6" s="17">
        <v>0</v>
      </c>
      <c r="I6" s="2">
        <f t="shared" si="0"/>
        <v>0</v>
      </c>
      <c r="K6" s="22" t="s">
        <v>70</v>
      </c>
      <c r="L6" s="24">
        <f>(D5+D6)-L5</f>
        <v>0</v>
      </c>
      <c r="M6" s="24">
        <f t="shared" ref="M6" si="1">(E5+E6)-M5</f>
        <v>0</v>
      </c>
      <c r="N6" s="24">
        <f t="shared" ref="N6" si="2">(F5+F6)-N5</f>
        <v>0</v>
      </c>
      <c r="O6" s="24">
        <f t="shared" ref="O6" si="3">(G5+G6)-O5</f>
        <v>0</v>
      </c>
      <c r="P6" s="24">
        <f t="shared" ref="P6" si="4">(H5+H6)-P5</f>
        <v>0</v>
      </c>
      <c r="Q6" s="2">
        <f>SUM(L6:P6)</f>
        <v>0</v>
      </c>
    </row>
    <row r="7" spans="1:17" ht="16">
      <c r="A7" s="84"/>
      <c r="B7" s="192" t="s">
        <v>85</v>
      </c>
      <c r="C7" s="27" t="s">
        <v>202</v>
      </c>
      <c r="D7" s="17"/>
      <c r="E7" s="17"/>
      <c r="F7" s="17"/>
      <c r="G7" s="17">
        <v>0</v>
      </c>
      <c r="H7" s="17">
        <v>0</v>
      </c>
      <c r="I7" s="2">
        <f t="shared" si="0"/>
        <v>0</v>
      </c>
      <c r="K7" s="22" t="s">
        <v>203</v>
      </c>
      <c r="L7" s="24">
        <f>IF(B7="No",0,IF(D7+D8&lt;=25000,D7+D8,25000))</f>
        <v>0</v>
      </c>
      <c r="M7" s="24">
        <f>IF(B7="No",0,IF(D7+D8+E7+E8&gt;25000,25000-L7,D7+D8+E7+E8-L7))</f>
        <v>0</v>
      </c>
      <c r="N7" s="24">
        <f>IF(B7="No",0,IF((D7+D8+E7+E8+F7+F8)&gt;25000,25000-L7-M7,(D7+E7+F7+F8+E8+D8)-L7-M7))</f>
        <v>0</v>
      </c>
      <c r="O7" s="24">
        <f>IF(B7="No",0,IF((D7+D8+E7+E8+F7+F8+G7+G8)&gt;25000,25000-L7-M7-N7,(D7+D8+E7+F7+G7+G8+F8+E8)-L7-M7-N7))</f>
        <v>0</v>
      </c>
      <c r="P7" s="24">
        <f>IF(B7="No",0,IF((D7+D8+E7+E8+F7+F8+G7+G8+H7+H8)&gt;25000,25000-L7-M7-N7-O7,(D7+D8+E7+E8+F7+G7+H7+H8+G8+F8)-L7-M7-N7-O7))</f>
        <v>0</v>
      </c>
      <c r="Q7" s="2">
        <f t="shared" ref="Q7:Q10" si="5">SUM(L7:P7)</f>
        <v>0</v>
      </c>
    </row>
    <row r="8" spans="1:17" ht="16">
      <c r="A8" s="193"/>
      <c r="B8" s="194"/>
      <c r="C8" s="27" t="s">
        <v>204</v>
      </c>
      <c r="D8" s="17"/>
      <c r="E8" s="17"/>
      <c r="F8" s="17"/>
      <c r="G8" s="17">
        <v>0</v>
      </c>
      <c r="H8" s="17">
        <v>0</v>
      </c>
      <c r="I8" s="2">
        <f t="shared" si="0"/>
        <v>0</v>
      </c>
      <c r="K8" s="22" t="s">
        <v>70</v>
      </c>
      <c r="L8" s="24">
        <f>(D7+D8)-L7</f>
        <v>0</v>
      </c>
      <c r="M8" s="24">
        <f t="shared" ref="M8" si="6">(E7+E8)-M7</f>
        <v>0</v>
      </c>
      <c r="N8" s="24">
        <f t="shared" ref="N8" si="7">(F7+F8)-N7</f>
        <v>0</v>
      </c>
      <c r="O8" s="24">
        <f t="shared" ref="O8" si="8">(G7+G8)-O7</f>
        <v>0</v>
      </c>
      <c r="P8" s="24">
        <f t="shared" ref="P8" si="9">(H7+H8)-P7</f>
        <v>0</v>
      </c>
      <c r="Q8" s="2">
        <f t="shared" si="5"/>
        <v>0</v>
      </c>
    </row>
    <row r="9" spans="1:17" ht="16">
      <c r="A9" s="84"/>
      <c r="B9" s="192" t="s">
        <v>85</v>
      </c>
      <c r="C9" s="27" t="s">
        <v>202</v>
      </c>
      <c r="D9" s="17"/>
      <c r="E9" s="17"/>
      <c r="F9" s="17"/>
      <c r="G9" s="17">
        <v>0</v>
      </c>
      <c r="H9" s="17">
        <v>0</v>
      </c>
      <c r="I9" s="2">
        <f t="shared" si="0"/>
        <v>0</v>
      </c>
      <c r="K9" s="22" t="s">
        <v>203</v>
      </c>
      <c r="L9" s="24">
        <f>IF(B9="No",0,IF(D9+D10&lt;=25000,D9+D10,25000))</f>
        <v>0</v>
      </c>
      <c r="M9" s="24">
        <f>IF(B9="No",0,IF(D9+D10+E9+E10&gt;25000,25000-L9,D9+D10+E9+E10-L9))</f>
        <v>0</v>
      </c>
      <c r="N9" s="24">
        <f>IF(B9="No",0,IF((D9+D10+E9+E10+F9+F10)&gt;25000,25000-L9-M9,(D9+E9+F9+F10+E10+D10)-L9-M9))</f>
        <v>0</v>
      </c>
      <c r="O9" s="24">
        <f>IF(B9="No",0,IF((D9+D10+E9+E10+F9+F10+G9+G10)&gt;25000,25000-L9-M9-N9,(D9+D10+E9+F9+G9+G10+F10+E10)-L9-M9-N9))</f>
        <v>0</v>
      </c>
      <c r="P9" s="24">
        <f>IF(B9="No",0,IF((D9+D10+E9+E10+F9+F10+G9+G10+H9+H10)&gt;25000,25000-L9-M9-N9-O9,(D9+D10+E9+E10+F9+G9+H9+H10+G10+F10)-L9-M9-N9-O9))</f>
        <v>0</v>
      </c>
      <c r="Q9" s="2">
        <f t="shared" si="5"/>
        <v>0</v>
      </c>
    </row>
    <row r="10" spans="1:17" ht="16">
      <c r="A10" s="193"/>
      <c r="B10" s="194"/>
      <c r="C10" s="27" t="s">
        <v>204</v>
      </c>
      <c r="D10" s="17"/>
      <c r="E10" s="17"/>
      <c r="F10" s="17"/>
      <c r="G10" s="17">
        <v>0</v>
      </c>
      <c r="H10" s="17">
        <v>0</v>
      </c>
      <c r="I10" s="2">
        <f t="shared" si="0"/>
        <v>0</v>
      </c>
      <c r="K10" s="22" t="s">
        <v>70</v>
      </c>
      <c r="L10" s="24">
        <f>(D9+D10)-L9</f>
        <v>0</v>
      </c>
      <c r="M10" s="24">
        <f t="shared" ref="M10:P10" si="10">(E9+E10)-M9</f>
        <v>0</v>
      </c>
      <c r="N10" s="24">
        <f t="shared" si="10"/>
        <v>0</v>
      </c>
      <c r="O10" s="24">
        <f t="shared" si="10"/>
        <v>0</v>
      </c>
      <c r="P10" s="24">
        <f t="shared" si="10"/>
        <v>0</v>
      </c>
      <c r="Q10" s="2">
        <f t="shared" si="5"/>
        <v>0</v>
      </c>
    </row>
    <row r="11" spans="1:17" ht="16">
      <c r="A11" s="84"/>
      <c r="B11" s="192" t="s">
        <v>85</v>
      </c>
      <c r="C11" s="27" t="s">
        <v>202</v>
      </c>
      <c r="D11" s="17"/>
      <c r="E11" s="17"/>
      <c r="F11" s="17"/>
      <c r="G11" s="17">
        <v>0</v>
      </c>
      <c r="H11" s="17">
        <v>0</v>
      </c>
      <c r="I11" s="2">
        <f t="shared" si="0"/>
        <v>0</v>
      </c>
      <c r="K11" s="22" t="s">
        <v>203</v>
      </c>
      <c r="L11" s="24">
        <f>IF(B11="No",0,IF(D11+D12&lt;=25000,D11+D12,25000))</f>
        <v>0</v>
      </c>
      <c r="M11" s="24">
        <f>IF(B11="No",0,IF(D11+D12+E11+E12&gt;25000,25000-L11,D11+D12+E11+E12-L11))</f>
        <v>0</v>
      </c>
      <c r="N11" s="24">
        <f>IF(B11="No",0,IF((D11+D12+E11+E12+F11+F12)&gt;25000,25000-L11-M11,(D11+E11+F11+F12+E12+D12)-L11-M11))</f>
        <v>0</v>
      </c>
      <c r="O11" s="24">
        <f>IF(B11="No",0,IF((D11+D12+E11+E12+F11+F12+G11+G12)&gt;25000,25000-L11-M11-N11,(D11+D12+E11+F11+G11+G12+F12+E12)-L11-M11-N11))</f>
        <v>0</v>
      </c>
      <c r="P11" s="24">
        <f>IF(B11="No",0,IF((D11+D12+E11+E12+F11+F12+G11+G12+H11+H12)&gt;25000,25000-L11-M11-N11-O11,(D11+D12+E11+E12+F11+G11+H11+H12+G12+F12)-L11-M11-N11-O11))</f>
        <v>0</v>
      </c>
      <c r="Q11" s="2">
        <f t="shared" ref="Q11:Q32" si="11">SUM(L11:P11)</f>
        <v>0</v>
      </c>
    </row>
    <row r="12" spans="1:17" ht="16">
      <c r="A12" s="193"/>
      <c r="B12" s="194"/>
      <c r="C12" s="27" t="s">
        <v>204</v>
      </c>
      <c r="D12" s="17"/>
      <c r="E12" s="17"/>
      <c r="F12" s="17"/>
      <c r="G12" s="17">
        <v>0</v>
      </c>
      <c r="H12" s="17">
        <v>0</v>
      </c>
      <c r="I12" s="2">
        <f t="shared" si="0"/>
        <v>0</v>
      </c>
      <c r="K12" s="22" t="s">
        <v>70</v>
      </c>
      <c r="L12" s="24">
        <f t="shared" ref="L12" si="12">(D11+D12)-L11</f>
        <v>0</v>
      </c>
      <c r="M12" s="24">
        <f t="shared" ref="M12" si="13">(E11+E12)-M11</f>
        <v>0</v>
      </c>
      <c r="N12" s="24">
        <f t="shared" ref="N12" si="14">(F11+F12)-N11</f>
        <v>0</v>
      </c>
      <c r="O12" s="24">
        <f t="shared" ref="O12" si="15">(G11+G12)-O11</f>
        <v>0</v>
      </c>
      <c r="P12" s="24">
        <f t="shared" ref="P12" si="16">(H11+H12)-P11</f>
        <v>0</v>
      </c>
      <c r="Q12" s="2">
        <f t="shared" si="11"/>
        <v>0</v>
      </c>
    </row>
    <row r="13" spans="1:17" ht="16">
      <c r="A13" s="84"/>
      <c r="B13" s="192" t="s">
        <v>85</v>
      </c>
      <c r="C13" s="27" t="s">
        <v>202</v>
      </c>
      <c r="D13" s="17">
        <v>0</v>
      </c>
      <c r="E13" s="17">
        <v>0</v>
      </c>
      <c r="F13" s="17">
        <v>0</v>
      </c>
      <c r="G13" s="17">
        <v>0</v>
      </c>
      <c r="H13" s="17">
        <v>0</v>
      </c>
      <c r="I13" s="2">
        <f t="shared" si="0"/>
        <v>0</v>
      </c>
      <c r="K13" s="22" t="s">
        <v>203</v>
      </c>
      <c r="L13" s="24">
        <f>IF(B13="No",0,IF(D13+D14&lt;=25000,D13+D14,25000))</f>
        <v>0</v>
      </c>
      <c r="M13" s="24">
        <f>IF(B13="No",0,IF(D13+D14+E13+E14&gt;25000,25000-L13,D13+D14+E13+E14-L13))</f>
        <v>0</v>
      </c>
      <c r="N13" s="24">
        <f>IF(B13="No",0,IF((D13+D14+E13+E14+F13+F14)&gt;25000,25000-L13-M13,(D13+E13+F13+F14+E14+D14)-L13-M13))</f>
        <v>0</v>
      </c>
      <c r="O13" s="24">
        <f>IF(B13="No",0,IF((D13+D14+E13+E14+F13+F14+G13+G14)&gt;25000,25000-L13-M13-N13,(D13+D14+E13+F13+G13+G14+F14+E14)-L13-M13-N13))</f>
        <v>0</v>
      </c>
      <c r="P13" s="24">
        <f>IF(B13="No",0,IF((D13+D14+E13+E14+F13+F14+G13+G14+H13+H14)&gt;25000,25000-L13-M13-N13-O13,(D13+D14+E13+E14+F13+G13+H13+H14+G14+F14)-L13-M13-N13-O13))</f>
        <v>0</v>
      </c>
      <c r="Q13" s="2">
        <f t="shared" si="11"/>
        <v>0</v>
      </c>
    </row>
    <row r="14" spans="1:17" ht="16">
      <c r="A14" s="193"/>
      <c r="B14" s="194"/>
      <c r="C14" s="27" t="s">
        <v>204</v>
      </c>
      <c r="D14" s="17">
        <v>0</v>
      </c>
      <c r="E14" s="17">
        <v>0</v>
      </c>
      <c r="F14" s="17">
        <v>0</v>
      </c>
      <c r="G14" s="17">
        <v>0</v>
      </c>
      <c r="H14" s="17">
        <v>0</v>
      </c>
      <c r="I14" s="2">
        <f t="shared" si="0"/>
        <v>0</v>
      </c>
      <c r="K14" s="22" t="s">
        <v>70</v>
      </c>
      <c r="L14" s="24">
        <f t="shared" ref="L14" si="17">(D13+D14)-L13</f>
        <v>0</v>
      </c>
      <c r="M14" s="24">
        <f t="shared" ref="M14" si="18">(E13+E14)-M13</f>
        <v>0</v>
      </c>
      <c r="N14" s="24">
        <f t="shared" ref="N14" si="19">(F13+F14)-N13</f>
        <v>0</v>
      </c>
      <c r="O14" s="24">
        <f t="shared" ref="O14" si="20">(G13+G14)-O13</f>
        <v>0</v>
      </c>
      <c r="P14" s="24">
        <f t="shared" ref="P14" si="21">(H13+H14)-P13</f>
        <v>0</v>
      </c>
      <c r="Q14" s="2">
        <f t="shared" si="11"/>
        <v>0</v>
      </c>
    </row>
    <row r="15" spans="1:17" ht="16">
      <c r="A15" s="84"/>
      <c r="B15" s="192" t="s">
        <v>85</v>
      </c>
      <c r="C15" s="27" t="s">
        <v>202</v>
      </c>
      <c r="D15" s="17">
        <v>0</v>
      </c>
      <c r="E15" s="17">
        <v>0</v>
      </c>
      <c r="F15" s="17">
        <v>0</v>
      </c>
      <c r="G15" s="17">
        <v>0</v>
      </c>
      <c r="H15" s="17">
        <v>0</v>
      </c>
      <c r="I15" s="2">
        <f t="shared" si="0"/>
        <v>0</v>
      </c>
      <c r="K15" s="22" t="s">
        <v>203</v>
      </c>
      <c r="L15" s="24">
        <f>IF(B15="No",0,IF(D15+D16&lt;=25000,D15+D16,25000))</f>
        <v>0</v>
      </c>
      <c r="M15" s="24">
        <f>IF(B15="No",0,IF(D15+D16+E15+E16&gt;25000,25000-L15,D15+D16+E15+E16-L15))</f>
        <v>0</v>
      </c>
      <c r="N15" s="24">
        <f>IF(B15="No",0,IF((D15+D16+E15+E16+F15+F16)&gt;25000,25000-L15-M15,(D15+E15+F15+F16+E16+D16)-L15-M15))</f>
        <v>0</v>
      </c>
      <c r="O15" s="24">
        <f>IF(B15="No",0,IF((D15+D16+E15+E16+F15+F16+G15+G16)&gt;25000,25000-L15-M15-N15,(D15+D16+E15+F15+G15+G16+F16+E16)-L15-M15-N15))</f>
        <v>0</v>
      </c>
      <c r="P15" s="24">
        <f>IF(B15="No",0,IF((D15+D16+E15+E16+F15+F16+G15+G16+H15+H16)&gt;25000,25000-L15-M15-N15-O15,(D15+D16+E15+E16+F15+G15+H15+H16+G16+F16)-L15-M15-N15-O15))</f>
        <v>0</v>
      </c>
      <c r="Q15" s="2">
        <f t="shared" si="11"/>
        <v>0</v>
      </c>
    </row>
    <row r="16" spans="1:17" ht="16">
      <c r="A16" s="193"/>
      <c r="B16" s="194"/>
      <c r="C16" s="27" t="s">
        <v>204</v>
      </c>
      <c r="D16" s="17">
        <v>0</v>
      </c>
      <c r="E16" s="17">
        <v>0</v>
      </c>
      <c r="F16" s="17">
        <v>0</v>
      </c>
      <c r="G16" s="17">
        <v>0</v>
      </c>
      <c r="H16" s="17">
        <v>0</v>
      </c>
      <c r="I16" s="2">
        <f t="shared" si="0"/>
        <v>0</v>
      </c>
      <c r="K16" s="22" t="s">
        <v>70</v>
      </c>
      <c r="L16" s="24">
        <f t="shared" ref="L16" si="22">(D15+D16)-L15</f>
        <v>0</v>
      </c>
      <c r="M16" s="24">
        <f t="shared" ref="M16" si="23">(E15+E16)-M15</f>
        <v>0</v>
      </c>
      <c r="N16" s="24">
        <f t="shared" ref="N16" si="24">(F15+F16)-N15</f>
        <v>0</v>
      </c>
      <c r="O16" s="24">
        <f t="shared" ref="O16" si="25">(G15+G16)-O15</f>
        <v>0</v>
      </c>
      <c r="P16" s="24">
        <f t="shared" ref="P16" si="26">(H15+H16)-P15</f>
        <v>0</v>
      </c>
      <c r="Q16" s="2">
        <f t="shared" si="11"/>
        <v>0</v>
      </c>
    </row>
    <row r="17" spans="1:17" ht="16">
      <c r="A17" s="84"/>
      <c r="B17" s="192" t="s">
        <v>85</v>
      </c>
      <c r="C17" s="27" t="s">
        <v>202</v>
      </c>
      <c r="D17" s="17">
        <v>0</v>
      </c>
      <c r="E17" s="17">
        <v>0</v>
      </c>
      <c r="F17" s="17">
        <v>0</v>
      </c>
      <c r="G17" s="17">
        <v>0</v>
      </c>
      <c r="H17" s="17">
        <v>0</v>
      </c>
      <c r="I17" s="2">
        <f t="shared" si="0"/>
        <v>0</v>
      </c>
      <c r="K17" s="22" t="s">
        <v>203</v>
      </c>
      <c r="L17" s="24">
        <f>IF(B17="No",0,IF(D17+D18&lt;=25000,D17+D18,25000))</f>
        <v>0</v>
      </c>
      <c r="M17" s="24">
        <f>IF(B17="No",0,IF(D17+D18+E17+E18&gt;25000,25000-L17,D17+D18+E17+E18-L17))</f>
        <v>0</v>
      </c>
      <c r="N17" s="24">
        <f>IF(B17="No",0,IF((D17+D18+E17+E18+F17+F18)&gt;25000,25000-L17-M17,(D17+E17+F17+F18+E18+D18)-L17-M17))</f>
        <v>0</v>
      </c>
      <c r="O17" s="24">
        <f>IF(B17="No",0,IF((D17+D18+E17+E18+F17+F18+G17+G18)&gt;25000,25000-L17-M17-N17,(D17+D18+E17+F17+G17+G18+F18+E18)-L17-M17-N17))</f>
        <v>0</v>
      </c>
      <c r="P17" s="24">
        <f>IF(B17="No",0,IF((D17+D18+E17+E18+F17+F18+G17+G18+H17+H18)&gt;25000,25000-L17-M17-N17-O17,(D17+D18+E17+E18+F17+G17+H17+H18+G18+F18)-L17-M17-N17-O17))</f>
        <v>0</v>
      </c>
      <c r="Q17" s="2">
        <f t="shared" si="11"/>
        <v>0</v>
      </c>
    </row>
    <row r="18" spans="1:17" ht="16">
      <c r="A18" s="193"/>
      <c r="B18" s="194"/>
      <c r="C18" s="27" t="s">
        <v>204</v>
      </c>
      <c r="D18" s="17">
        <v>0</v>
      </c>
      <c r="E18" s="17">
        <v>0</v>
      </c>
      <c r="F18" s="17">
        <v>0</v>
      </c>
      <c r="G18" s="17">
        <v>0</v>
      </c>
      <c r="H18" s="17">
        <v>0</v>
      </c>
      <c r="I18" s="2">
        <f t="shared" si="0"/>
        <v>0</v>
      </c>
      <c r="K18" s="22" t="s">
        <v>70</v>
      </c>
      <c r="L18" s="24">
        <f t="shared" ref="L18" si="27">(D17+D18)-L17</f>
        <v>0</v>
      </c>
      <c r="M18" s="24">
        <f t="shared" ref="M18" si="28">(E17+E18)-M17</f>
        <v>0</v>
      </c>
      <c r="N18" s="24">
        <f t="shared" ref="N18" si="29">(F17+F18)-N17</f>
        <v>0</v>
      </c>
      <c r="O18" s="24">
        <f t="shared" ref="O18" si="30">(G17+G18)-O17</f>
        <v>0</v>
      </c>
      <c r="P18" s="24">
        <f t="shared" ref="P18" si="31">(H17+H18)-P17</f>
        <v>0</v>
      </c>
      <c r="Q18" s="2">
        <f t="shared" si="11"/>
        <v>0</v>
      </c>
    </row>
    <row r="19" spans="1:17" ht="16">
      <c r="A19" s="84"/>
      <c r="B19" s="192" t="s">
        <v>85</v>
      </c>
      <c r="C19" s="27" t="s">
        <v>202</v>
      </c>
      <c r="D19" s="17">
        <v>0</v>
      </c>
      <c r="E19" s="17">
        <v>0</v>
      </c>
      <c r="F19" s="17">
        <v>0</v>
      </c>
      <c r="G19" s="17">
        <v>0</v>
      </c>
      <c r="H19" s="17">
        <v>0</v>
      </c>
      <c r="I19" s="2">
        <f t="shared" si="0"/>
        <v>0</v>
      </c>
      <c r="K19" s="22" t="s">
        <v>203</v>
      </c>
      <c r="L19" s="24">
        <f>IF(B19="No",0,IF(D19+D20&lt;=25000,D19+D20,25000))</f>
        <v>0</v>
      </c>
      <c r="M19" s="24">
        <f>IF(B19="No",0,IF(D19+D20+E19+E20&gt;25000,25000-L19,D19+D20+E19+E20-L19))</f>
        <v>0</v>
      </c>
      <c r="N19" s="24">
        <f>IF(B19="No",0,IF((D19+D20+E19+E20+F19+F20)&gt;25000,25000-L19-M19,(D19+E19+F19+F20+E20+D20)-L19-M19))</f>
        <v>0</v>
      </c>
      <c r="O19" s="24">
        <f>IF(B19="No",0,IF((D19+D20+E19+E20+F19+F20+G19+G20)&gt;25000,25000-L19-M19-N19,(D19+D20+E19+F19+G19+G20+F20+E20)-L19-M19-N19))</f>
        <v>0</v>
      </c>
      <c r="P19" s="24">
        <f>IF(B19="No",0,IF((D19+D20+E19+E20+F19+F20+G19+G20+H19+H20)&gt;25000,25000-L19-M19-N19-O19,(D19+D20+E19+E20+F19+G19+H19+H20+G20+F20)-L19-M19-N19-O19))</f>
        <v>0</v>
      </c>
      <c r="Q19" s="2">
        <f t="shared" si="11"/>
        <v>0</v>
      </c>
    </row>
    <row r="20" spans="1:17" ht="16">
      <c r="A20" s="193"/>
      <c r="B20" s="194"/>
      <c r="C20" s="27" t="s">
        <v>204</v>
      </c>
      <c r="D20" s="17">
        <v>0</v>
      </c>
      <c r="E20" s="17">
        <v>0</v>
      </c>
      <c r="F20" s="17">
        <v>0</v>
      </c>
      <c r="G20" s="17">
        <v>0</v>
      </c>
      <c r="H20" s="17">
        <v>0</v>
      </c>
      <c r="I20" s="2">
        <f t="shared" si="0"/>
        <v>0</v>
      </c>
      <c r="K20" s="22" t="s">
        <v>70</v>
      </c>
      <c r="L20" s="24">
        <f t="shared" ref="L20" si="32">(D19+D20)-L19</f>
        <v>0</v>
      </c>
      <c r="M20" s="24">
        <f t="shared" ref="M20" si="33">(E19+E20)-M19</f>
        <v>0</v>
      </c>
      <c r="N20" s="24">
        <f t="shared" ref="N20" si="34">(F19+F20)-N19</f>
        <v>0</v>
      </c>
      <c r="O20" s="24">
        <f t="shared" ref="O20" si="35">(G19+G20)-O19</f>
        <v>0</v>
      </c>
      <c r="P20" s="24">
        <f t="shared" ref="P20" si="36">(H19+H20)-P19</f>
        <v>0</v>
      </c>
      <c r="Q20" s="2">
        <f t="shared" si="11"/>
        <v>0</v>
      </c>
    </row>
    <row r="21" spans="1:17" ht="16">
      <c r="A21" s="84"/>
      <c r="B21" s="192" t="s">
        <v>85</v>
      </c>
      <c r="C21" s="27" t="s">
        <v>202</v>
      </c>
      <c r="D21" s="17">
        <v>0</v>
      </c>
      <c r="E21" s="17">
        <v>0</v>
      </c>
      <c r="F21" s="17">
        <v>0</v>
      </c>
      <c r="G21" s="17">
        <v>0</v>
      </c>
      <c r="H21" s="17">
        <v>0</v>
      </c>
      <c r="I21" s="2">
        <f t="shared" si="0"/>
        <v>0</v>
      </c>
      <c r="K21" s="22" t="s">
        <v>203</v>
      </c>
      <c r="L21" s="24">
        <f>IF(B21="No",0,IF(D21+D22&lt;=25000,D21+D22,25000))</f>
        <v>0</v>
      </c>
      <c r="M21" s="24">
        <f>IF(B21="No",0,IF(D21+D22+E21+E22&gt;25000,25000-L21,D21+D22+E21+E22-L21))</f>
        <v>0</v>
      </c>
      <c r="N21" s="24">
        <f>IF(B21="No",0,IF((D21+D22+E21+E22+F21+F22)&gt;25000,25000-L21-M21,(D21+E21+F21+F22+E22+D22)-L21-M21))</f>
        <v>0</v>
      </c>
      <c r="O21" s="24">
        <f>IF(B21="No",0,IF((D21+D22+E21+E22+F21+F22+G21+G22)&gt;25000,25000-L21-M21-N21,(D21+D22+E21+F21+G21+G22+F22+E22)-L21-M21-N21))</f>
        <v>0</v>
      </c>
      <c r="P21" s="24">
        <f>IF(B21="No",0,IF((D21+D22+E21+E22+F21+F22+G21+G22+H21+H22)&gt;25000,25000-L21-M21-N21-O21,(D21+D22+E21+E22+F21+G21+H21+H22+G22+F22)-L21-M21-N21-O21))</f>
        <v>0</v>
      </c>
      <c r="Q21" s="2">
        <f t="shared" si="11"/>
        <v>0</v>
      </c>
    </row>
    <row r="22" spans="1:17" ht="16">
      <c r="A22" s="193"/>
      <c r="B22" s="194"/>
      <c r="C22" s="27" t="s">
        <v>204</v>
      </c>
      <c r="D22" s="17">
        <v>0</v>
      </c>
      <c r="E22" s="17">
        <v>0</v>
      </c>
      <c r="F22" s="17">
        <v>0</v>
      </c>
      <c r="G22" s="17">
        <v>0</v>
      </c>
      <c r="H22" s="17">
        <v>0</v>
      </c>
      <c r="I22" s="2">
        <f t="shared" si="0"/>
        <v>0</v>
      </c>
      <c r="K22" s="22" t="s">
        <v>70</v>
      </c>
      <c r="L22" s="24">
        <f t="shared" ref="L22" si="37">(D21+D22)-L21</f>
        <v>0</v>
      </c>
      <c r="M22" s="24">
        <f t="shared" ref="M22" si="38">(E21+E22)-M21</f>
        <v>0</v>
      </c>
      <c r="N22" s="24">
        <f t="shared" ref="N22" si="39">(F21+F22)-N21</f>
        <v>0</v>
      </c>
      <c r="O22" s="24">
        <f t="shared" ref="O22" si="40">(G21+G22)-O21</f>
        <v>0</v>
      </c>
      <c r="P22" s="24">
        <f t="shared" ref="P22" si="41">(H21+H22)-P21</f>
        <v>0</v>
      </c>
      <c r="Q22" s="2">
        <f t="shared" si="11"/>
        <v>0</v>
      </c>
    </row>
    <row r="23" spans="1:17" ht="16">
      <c r="A23" s="84"/>
      <c r="B23" s="192" t="s">
        <v>85</v>
      </c>
      <c r="C23" s="27" t="s">
        <v>202</v>
      </c>
      <c r="D23" s="17">
        <v>0</v>
      </c>
      <c r="E23" s="17">
        <v>0</v>
      </c>
      <c r="F23" s="17">
        <v>0</v>
      </c>
      <c r="G23" s="17">
        <v>0</v>
      </c>
      <c r="H23" s="17">
        <v>0</v>
      </c>
      <c r="I23" s="2">
        <f t="shared" si="0"/>
        <v>0</v>
      </c>
      <c r="K23" s="22" t="s">
        <v>203</v>
      </c>
      <c r="L23" s="24">
        <f>IF(B23="No",0,IF(D23+D24&lt;=25000,D23+D24,25000))</f>
        <v>0</v>
      </c>
      <c r="M23" s="24">
        <f>IF(B23="No",0,IF(D23+D24+E23+E24&gt;25000,25000-L23,D23+D24+E23+E24-L23))</f>
        <v>0</v>
      </c>
      <c r="N23" s="24">
        <f>IF(B23="No",0,IF((D23+D24+E23+E24+F23+F24)&gt;25000,25000-L23-M23,(D23+E23+F23+F24+E24+D24)-L23-M23))</f>
        <v>0</v>
      </c>
      <c r="O23" s="24">
        <f>IF(B23="No",0,IF((D23+D24+E23+E24+F23+F24+G23+G24)&gt;25000,25000-L23-M23-N23,(D23+D24+E23+F23+G23+G24+F24+E24)-L23-M23-N23))</f>
        <v>0</v>
      </c>
      <c r="P23" s="24">
        <f>IF(B23="No",0,IF((D23+D24+E23+E24+F23+F24+G23+G24+H23+H24)&gt;25000,25000-L23-M23-N23-O23,(D23+D24+E23+E24+F23+G23+H23+H24+G24+F24)-L23-M23-N23-O23))</f>
        <v>0</v>
      </c>
      <c r="Q23" s="2">
        <f t="shared" si="11"/>
        <v>0</v>
      </c>
    </row>
    <row r="24" spans="1:17" ht="16">
      <c r="A24" s="193"/>
      <c r="B24" s="194"/>
      <c r="C24" s="27" t="s">
        <v>204</v>
      </c>
      <c r="D24" s="17">
        <v>0</v>
      </c>
      <c r="E24" s="17">
        <v>0</v>
      </c>
      <c r="F24" s="17">
        <v>0</v>
      </c>
      <c r="G24" s="17">
        <v>0</v>
      </c>
      <c r="H24" s="17">
        <v>0</v>
      </c>
      <c r="I24" s="2">
        <f t="shared" si="0"/>
        <v>0</v>
      </c>
      <c r="K24" s="22" t="s">
        <v>70</v>
      </c>
      <c r="L24" s="24">
        <f t="shared" ref="L24" si="42">(D23+D24)-L23</f>
        <v>0</v>
      </c>
      <c r="M24" s="24">
        <f t="shared" ref="M24" si="43">(E23+E24)-M23</f>
        <v>0</v>
      </c>
      <c r="N24" s="24">
        <f t="shared" ref="N24" si="44">(F23+F24)-N23</f>
        <v>0</v>
      </c>
      <c r="O24" s="24">
        <f t="shared" ref="O24" si="45">(G23+G24)-O23</f>
        <v>0</v>
      </c>
      <c r="P24" s="24">
        <f t="shared" ref="P24" si="46">(H23+H24)-P23</f>
        <v>0</v>
      </c>
      <c r="Q24" s="2">
        <f t="shared" si="11"/>
        <v>0</v>
      </c>
    </row>
    <row r="25" spans="1:17" ht="16">
      <c r="A25" s="84"/>
      <c r="B25" s="192" t="s">
        <v>85</v>
      </c>
      <c r="C25" s="27" t="s">
        <v>202</v>
      </c>
      <c r="D25" s="17">
        <v>0</v>
      </c>
      <c r="E25" s="17">
        <v>0</v>
      </c>
      <c r="F25" s="17">
        <v>0</v>
      </c>
      <c r="G25" s="17">
        <v>0</v>
      </c>
      <c r="H25" s="17">
        <v>0</v>
      </c>
      <c r="I25" s="2">
        <f t="shared" si="0"/>
        <v>0</v>
      </c>
      <c r="K25" s="22" t="s">
        <v>203</v>
      </c>
      <c r="L25" s="24">
        <f>IF(B25="No",0,IF(D25+D26&lt;=25000,D25+D26,25000))</f>
        <v>0</v>
      </c>
      <c r="M25" s="24">
        <f>IF(B25="No",0,IF(D25+D26+E25+E26&gt;25000,25000-L25,D25+D26+E25+E26-L25))</f>
        <v>0</v>
      </c>
      <c r="N25" s="24">
        <f>IF(B25="No",0,IF((D25+D26+E25+E26+F25+F26)&gt;25000,25000-L25-M25,(D25+E25+F25+F26+E26+D26)-L25-M25))</f>
        <v>0</v>
      </c>
      <c r="O25" s="24">
        <f>IF(B25="No",0,IF((D25+D26+E25+E26+F25+F26+G25+G26)&gt;25000,25000-L25-M25-N25,(D25+D26+E25+F25+G25+G26+F26+E26)-L25-M25-N25))</f>
        <v>0</v>
      </c>
      <c r="P25" s="24">
        <f>IF(B25="No",0,IF((D25+D26+E25+E26+F25+F26+G25+G26+H25+H26)&gt;25000,25000-L25-M25-N25-O25,(D25+D26+E25+E26+F25+G25+H25+H26+G26+F26)-L25-M25-N25-O25))</f>
        <v>0</v>
      </c>
      <c r="Q25" s="2">
        <f t="shared" si="11"/>
        <v>0</v>
      </c>
    </row>
    <row r="26" spans="1:17" ht="16">
      <c r="A26" s="193"/>
      <c r="B26" s="194"/>
      <c r="C26" s="27" t="s">
        <v>204</v>
      </c>
      <c r="D26" s="17">
        <v>0</v>
      </c>
      <c r="E26" s="17">
        <v>0</v>
      </c>
      <c r="F26" s="17">
        <v>0</v>
      </c>
      <c r="G26" s="17">
        <v>0</v>
      </c>
      <c r="H26" s="17">
        <v>0</v>
      </c>
      <c r="I26" s="2">
        <f t="shared" si="0"/>
        <v>0</v>
      </c>
      <c r="K26" s="22" t="s">
        <v>70</v>
      </c>
      <c r="L26" s="24">
        <f t="shared" ref="L26" si="47">(D25+D26)-L25</f>
        <v>0</v>
      </c>
      <c r="M26" s="24">
        <f t="shared" ref="M26" si="48">(E25+E26)-M25</f>
        <v>0</v>
      </c>
      <c r="N26" s="24">
        <f t="shared" ref="N26" si="49">(F25+F26)-N25</f>
        <v>0</v>
      </c>
      <c r="O26" s="24">
        <f t="shared" ref="O26" si="50">(G25+G26)-O25</f>
        <v>0</v>
      </c>
      <c r="P26" s="24">
        <f t="shared" ref="P26" si="51">(H25+H26)-P25</f>
        <v>0</v>
      </c>
      <c r="Q26" s="2">
        <f t="shared" si="11"/>
        <v>0</v>
      </c>
    </row>
    <row r="27" spans="1:17" ht="16">
      <c r="A27" s="84"/>
      <c r="B27" s="192" t="s">
        <v>85</v>
      </c>
      <c r="C27" s="27" t="s">
        <v>202</v>
      </c>
      <c r="D27" s="17">
        <v>0</v>
      </c>
      <c r="E27" s="17">
        <v>0</v>
      </c>
      <c r="F27" s="17">
        <v>0</v>
      </c>
      <c r="G27" s="17">
        <v>0</v>
      </c>
      <c r="H27" s="17">
        <v>0</v>
      </c>
      <c r="I27" s="2">
        <f t="shared" si="0"/>
        <v>0</v>
      </c>
      <c r="K27" s="22" t="s">
        <v>203</v>
      </c>
      <c r="L27" s="24">
        <f>IF(B27="No",0,IF(D27+D28&lt;=25000,D27+D28,25000))</f>
        <v>0</v>
      </c>
      <c r="M27" s="24">
        <f>IF(B27="No",0,IF(D27+D28+E27+E28&gt;25000,25000-L27,D27+D28+E27+E28-L27))</f>
        <v>0</v>
      </c>
      <c r="N27" s="24">
        <f>IF(B27="No",0,IF((D27+D28+E27+E28+F27+F28)&gt;25000,25000-L27-M27,(D27+E27+F27+F28+E28+D28)-L27-M27))</f>
        <v>0</v>
      </c>
      <c r="O27" s="24">
        <f>IF(B27="No",0,IF((D27+D28+E27+E28+F27+F28+G27+G28)&gt;25000,25000-L27-M27-N27,(D27+D28+E27+F27+G27+G28+F28+E28)-L27-M27-N27))</f>
        <v>0</v>
      </c>
      <c r="P27" s="24">
        <f>IF(B27="No",0,IF((D27+D28+E27+E28+F27+F28+G27+G28+H27+H28)&gt;25000,25000-L27-M27-N27-O27,(D27+D28+E27+E28+F27+G27+H27+H28+G28+F28)-L27-M27-N27-O27))</f>
        <v>0</v>
      </c>
      <c r="Q27" s="2">
        <f t="shared" si="11"/>
        <v>0</v>
      </c>
    </row>
    <row r="28" spans="1:17" ht="16">
      <c r="A28" s="193"/>
      <c r="B28" s="194"/>
      <c r="C28" s="27" t="s">
        <v>204</v>
      </c>
      <c r="D28" s="17">
        <v>0</v>
      </c>
      <c r="E28" s="17">
        <v>0</v>
      </c>
      <c r="F28" s="17">
        <v>0</v>
      </c>
      <c r="G28" s="17">
        <v>0</v>
      </c>
      <c r="H28" s="17">
        <v>0</v>
      </c>
      <c r="I28" s="2">
        <f t="shared" si="0"/>
        <v>0</v>
      </c>
      <c r="K28" s="22" t="s">
        <v>70</v>
      </c>
      <c r="L28" s="24">
        <f t="shared" ref="L28" si="52">(D27+D28)-L27</f>
        <v>0</v>
      </c>
      <c r="M28" s="24">
        <f t="shared" ref="M28" si="53">(E27+E28)-M27</f>
        <v>0</v>
      </c>
      <c r="N28" s="24">
        <f t="shared" ref="N28" si="54">(F27+F28)-N27</f>
        <v>0</v>
      </c>
      <c r="O28" s="24">
        <f t="shared" ref="O28" si="55">(G27+G28)-O27</f>
        <v>0</v>
      </c>
      <c r="P28" s="24">
        <f t="shared" ref="P28" si="56">(H27+H28)-P27</f>
        <v>0</v>
      </c>
      <c r="Q28" s="2">
        <f t="shared" si="11"/>
        <v>0</v>
      </c>
    </row>
    <row r="29" spans="1:17" ht="16">
      <c r="A29" s="84"/>
      <c r="B29" s="192" t="s">
        <v>85</v>
      </c>
      <c r="C29" s="27" t="s">
        <v>202</v>
      </c>
      <c r="D29" s="17">
        <v>0</v>
      </c>
      <c r="E29" s="17">
        <v>0</v>
      </c>
      <c r="F29" s="17">
        <v>0</v>
      </c>
      <c r="G29" s="17">
        <v>0</v>
      </c>
      <c r="H29" s="17">
        <v>0</v>
      </c>
      <c r="I29" s="2">
        <f t="shared" si="0"/>
        <v>0</v>
      </c>
      <c r="K29" s="22" t="s">
        <v>203</v>
      </c>
      <c r="L29" s="24">
        <f>IF(B29="No",0,IF(D29+D30&lt;=25000,D29+D30,25000))</f>
        <v>0</v>
      </c>
      <c r="M29" s="24">
        <f>IF(B29="No",0,IF(D29+D30+E29+E30&gt;25000,25000-L29,D29+D30+E29+E30-L29))</f>
        <v>0</v>
      </c>
      <c r="N29" s="24">
        <f>IF(B29="No",0,IF((D29+D30+E29+E30+F29+F30)&gt;25000,25000-L29-M29,(D29+E29+F29+F30+E30+D30)-L29-M29))</f>
        <v>0</v>
      </c>
      <c r="O29" s="24">
        <f>IF(B29="No",0,IF((D29+D30+E29+E30+F29+F30+G29+G30)&gt;25000,25000-L29-M29-N29,(D29+D30+E29+F29+G29+G30+F30+E30)-L29-M29-N29))</f>
        <v>0</v>
      </c>
      <c r="P29" s="24">
        <f>IF(B29="No",0,IF((D29+D30+E29+E30+F29+F30+G29+G30+H29+H30)&gt;25000,25000-L29-M29-N29-O29,(D29+D30+E29+E30+F29+G29+H29+H30+G30+F30)-L29-M29-N29-O29))</f>
        <v>0</v>
      </c>
      <c r="Q29" s="2">
        <f t="shared" si="11"/>
        <v>0</v>
      </c>
    </row>
    <row r="30" spans="1:17" ht="16">
      <c r="A30" s="193"/>
      <c r="B30" s="194"/>
      <c r="C30" s="27" t="s">
        <v>204</v>
      </c>
      <c r="D30" s="17">
        <v>0</v>
      </c>
      <c r="E30" s="17">
        <v>0</v>
      </c>
      <c r="F30" s="17">
        <v>0</v>
      </c>
      <c r="G30" s="17">
        <v>0</v>
      </c>
      <c r="H30" s="17">
        <v>0</v>
      </c>
      <c r="I30" s="2">
        <f t="shared" si="0"/>
        <v>0</v>
      </c>
      <c r="K30" s="22" t="s">
        <v>70</v>
      </c>
      <c r="L30" s="24">
        <f t="shared" ref="L30" si="57">(D29+D30)-L29</f>
        <v>0</v>
      </c>
      <c r="M30" s="24">
        <f t="shared" ref="M30" si="58">(E29+E30)-M29</f>
        <v>0</v>
      </c>
      <c r="N30" s="24">
        <f t="shared" ref="N30" si="59">(F29+F30)-N29</f>
        <v>0</v>
      </c>
      <c r="O30" s="24">
        <f t="shared" ref="O30" si="60">(G29+G30)-O29</f>
        <v>0</v>
      </c>
      <c r="P30" s="24">
        <f t="shared" ref="P30" si="61">(H29+H30)-P29</f>
        <v>0</v>
      </c>
      <c r="Q30" s="2">
        <f t="shared" si="11"/>
        <v>0</v>
      </c>
    </row>
    <row r="31" spans="1:17" ht="16">
      <c r="A31" s="84"/>
      <c r="B31" s="192" t="s">
        <v>85</v>
      </c>
      <c r="C31" s="27" t="s">
        <v>202</v>
      </c>
      <c r="D31" s="17">
        <v>0</v>
      </c>
      <c r="E31" s="17">
        <v>0</v>
      </c>
      <c r="F31" s="17">
        <v>0</v>
      </c>
      <c r="G31" s="17">
        <v>0</v>
      </c>
      <c r="H31" s="17">
        <v>0</v>
      </c>
      <c r="I31" s="2">
        <f t="shared" si="0"/>
        <v>0</v>
      </c>
      <c r="K31" s="22" t="s">
        <v>203</v>
      </c>
      <c r="L31" s="24">
        <f>IF(B31="No",0,IF(D31+D32&lt;=25000,D31+D32,25000))</f>
        <v>0</v>
      </c>
      <c r="M31" s="24">
        <f>IF(B31="No",0,IF(D31+D32+E31+E32&gt;25000,25000-L31,D31+D32+E31+E32-L31))</f>
        <v>0</v>
      </c>
      <c r="N31" s="24">
        <f>IF(B31="No",0,IF((D31+D32+E31+E32+F31+F32)&gt;25000,25000-L31-M31,(D31+E31+F31+F32+E32+D32)-L31-M31))</f>
        <v>0</v>
      </c>
      <c r="O31" s="24">
        <f>IF(B31="No",0,IF((D31+D32+E31+E32+F31+F32+G31+G32)&gt;25000,25000-L31-M31-N31,(D31+D32+E31+F31+G31+G32+F32+E32)-L31-M31-N31))</f>
        <v>0</v>
      </c>
      <c r="P31" s="24">
        <f>IF(B31="No",0,IF((D31+D32+E31+E32+F31+F32+G31+G32+H31+H32)&gt;25000,25000-L31-M31-N31-O31,(D31+D32+E31+E32+F31+G31+H31+H32+G32+F32)-L31-M31-N31-O31))</f>
        <v>0</v>
      </c>
      <c r="Q31" s="2">
        <f t="shared" si="11"/>
        <v>0</v>
      </c>
    </row>
    <row r="32" spans="1:17" ht="16">
      <c r="A32" s="193"/>
      <c r="B32" s="194"/>
      <c r="C32" s="27" t="s">
        <v>204</v>
      </c>
      <c r="D32" s="17">
        <v>0</v>
      </c>
      <c r="E32" s="17">
        <v>0</v>
      </c>
      <c r="F32" s="17">
        <v>0</v>
      </c>
      <c r="G32" s="17">
        <v>0</v>
      </c>
      <c r="H32" s="17">
        <v>0</v>
      </c>
      <c r="I32" s="2">
        <f t="shared" si="0"/>
        <v>0</v>
      </c>
      <c r="K32" s="22" t="s">
        <v>70</v>
      </c>
      <c r="L32" s="24">
        <f t="shared" ref="L32" si="62">(D31+D32)-L31</f>
        <v>0</v>
      </c>
      <c r="M32" s="24">
        <f t="shared" ref="M32" si="63">(E31+E32)-M31</f>
        <v>0</v>
      </c>
      <c r="N32" s="24">
        <f t="shared" ref="N32" si="64">(F31+F32)-N31</f>
        <v>0</v>
      </c>
      <c r="O32" s="24">
        <f t="shared" ref="O32" si="65">(G31+G32)-O31</f>
        <v>0</v>
      </c>
      <c r="P32" s="24">
        <f t="shared" ref="P32" si="66">(H31+H32)-P31</f>
        <v>0</v>
      </c>
      <c r="Q32" s="2">
        <f t="shared" si="11"/>
        <v>0</v>
      </c>
    </row>
    <row r="34" spans="1:9">
      <c r="A34" s="11" t="s">
        <v>205</v>
      </c>
      <c r="B34" s="11"/>
      <c r="C34" s="11"/>
      <c r="D34" s="20">
        <f t="shared" ref="D34:I34" si="67">SUM(D5:D33)</f>
        <v>0</v>
      </c>
      <c r="E34" s="20">
        <f t="shared" si="67"/>
        <v>0</v>
      </c>
      <c r="F34" s="20">
        <f t="shared" si="67"/>
        <v>0</v>
      </c>
      <c r="G34" s="20">
        <f t="shared" si="67"/>
        <v>0</v>
      </c>
      <c r="H34" s="20">
        <f t="shared" si="67"/>
        <v>0</v>
      </c>
      <c r="I34" s="20">
        <f t="shared" si="67"/>
        <v>0</v>
      </c>
    </row>
    <row r="36" spans="1:9">
      <c r="C36" s="23" t="s">
        <v>202</v>
      </c>
      <c r="D36" s="2">
        <f>D5+D7+D9+D11+D13+D15+D17+D19+D21+D23+D25+D27+D29+D31</f>
        <v>0</v>
      </c>
      <c r="E36" s="2">
        <f t="shared" ref="E36:H37" si="68">E5+E7+E9+E11+E13+E15+E17+E19+E21+E23+E25+E27+E29+E31</f>
        <v>0</v>
      </c>
      <c r="F36" s="2">
        <f t="shared" si="68"/>
        <v>0</v>
      </c>
      <c r="G36" s="2">
        <f t="shared" si="68"/>
        <v>0</v>
      </c>
      <c r="H36" s="2">
        <f t="shared" si="68"/>
        <v>0</v>
      </c>
      <c r="I36" s="2">
        <f t="shared" ref="I36:I40" si="69">SUM(D36:H36)</f>
        <v>0</v>
      </c>
    </row>
    <row r="37" spans="1:9">
      <c r="C37" s="23" t="s">
        <v>204</v>
      </c>
      <c r="D37" s="2">
        <f>D6+D8+D10+D12+D14+D16+D18+D20+D22+D24+D26+D28+D30+D32</f>
        <v>0</v>
      </c>
      <c r="E37" s="2">
        <f t="shared" si="68"/>
        <v>0</v>
      </c>
      <c r="F37" s="2">
        <f t="shared" si="68"/>
        <v>0</v>
      </c>
      <c r="G37" s="2">
        <f t="shared" si="68"/>
        <v>0</v>
      </c>
      <c r="H37" s="2">
        <f t="shared" si="68"/>
        <v>0</v>
      </c>
      <c r="I37" s="2">
        <f t="shared" si="69"/>
        <v>0</v>
      </c>
    </row>
    <row r="39" spans="1:9">
      <c r="C39" s="22" t="s">
        <v>203</v>
      </c>
      <c r="D39" s="21">
        <f>L5+L7+L9+L11+L13+L15+L17+L19+L21+L23+L25+L27+L29+L31</f>
        <v>0</v>
      </c>
      <c r="E39" s="21">
        <f t="shared" ref="E39:H39" si="70">M5+M7+M9+M11+M13+M15+M17+M19+M21+M23+M25+M27+M29+M31</f>
        <v>0</v>
      </c>
      <c r="F39" s="21">
        <f t="shared" si="70"/>
        <v>0</v>
      </c>
      <c r="G39" s="21">
        <f t="shared" si="70"/>
        <v>0</v>
      </c>
      <c r="H39" s="21">
        <f t="shared" si="70"/>
        <v>0</v>
      </c>
      <c r="I39" s="2">
        <f t="shared" si="69"/>
        <v>0</v>
      </c>
    </row>
    <row r="40" spans="1:9">
      <c r="C40" s="22" t="s">
        <v>70</v>
      </c>
      <c r="D40" s="21">
        <f>L6+L8+L10+L12+L14+L16+L18+L20+L22+L24+L26+L28+L30+L32</f>
        <v>0</v>
      </c>
      <c r="E40" s="21">
        <f t="shared" ref="E40:H40" si="71">M6+M8+M10+M12+M14+M16+M18+M20+M22+M24+M26+M28+M30+M32</f>
        <v>0</v>
      </c>
      <c r="F40" s="21">
        <f t="shared" si="71"/>
        <v>0</v>
      </c>
      <c r="G40" s="21">
        <f t="shared" si="71"/>
        <v>0</v>
      </c>
      <c r="H40" s="21">
        <f t="shared" si="71"/>
        <v>0</v>
      </c>
      <c r="I40" s="2">
        <f t="shared" si="69"/>
        <v>0</v>
      </c>
    </row>
    <row r="42" spans="1:9">
      <c r="A42" t="s">
        <v>85</v>
      </c>
    </row>
    <row r="43" spans="1:9">
      <c r="A43" t="s">
        <v>76</v>
      </c>
    </row>
  </sheetData>
  <sheetProtection algorithmName="SHA-512" hashValue="60obJtvnrlrnIsERrjhUxHcV+18GHvDvyZhpPu4E+vX3Z01NerPKnSqxLYK0akrnZ2V5NAmMEzFNGnfhhZIiyw==" saltValue="eNBBKCCS1rTF4RZBFxH0rw==" spinCount="100000" sheet="1" objects="1" scenarios="1"/>
  <dataValidations count="1">
    <dataValidation type="list" allowBlank="1" showInputMessage="1" showErrorMessage="1" sqref="B5:B32" xr:uid="{00000000-0002-0000-1100-000000000000}">
      <formula1>$A$42:$A$43</formula1>
    </dataValidation>
  </dataValidations>
  <hyperlinks>
    <hyperlink ref="A1" r:id="rId1" xr:uid="{00000000-0004-0000-1100-000000000000}"/>
    <hyperlink ref="A2" r:id="rId2" xr:uid="{00000000-0004-0000-1100-000001000000}"/>
  </hyperlinks>
  <pageMargins left="0.7" right="0.7" top="0.75" bottom="0.75" header="0.3" footer="0.3"/>
  <pageSetup orientation="portrait"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60"/>
  <sheetViews>
    <sheetView topLeftCell="A4" zoomScale="90" zoomScaleNormal="90" workbookViewId="0">
      <selection activeCell="M58" sqref="M58"/>
    </sheetView>
  </sheetViews>
  <sheetFormatPr baseColWidth="10" defaultColWidth="8.83203125" defaultRowHeight="15"/>
  <cols>
    <col min="1" max="1" width="10.5" customWidth="1"/>
    <col min="2" max="4" width="15.5" customWidth="1"/>
    <col min="7" max="9" width="6.5" customWidth="1"/>
    <col min="10" max="11" width="12.5" customWidth="1"/>
    <col min="12" max="12" width="18" bestFit="1" customWidth="1"/>
  </cols>
  <sheetData>
    <row r="1" spans="1:12" ht="16" thickBot="1">
      <c r="A1" s="171" t="s">
        <v>206</v>
      </c>
      <c r="B1" s="172"/>
      <c r="C1" s="172"/>
      <c r="D1" s="172"/>
      <c r="E1" s="172"/>
      <c r="F1" s="172"/>
      <c r="G1" s="172"/>
      <c r="H1" s="172"/>
      <c r="I1" s="172"/>
      <c r="J1" s="172"/>
      <c r="K1" s="172"/>
      <c r="L1" s="172"/>
    </row>
    <row r="2" spans="1:12">
      <c r="G2" s="248" t="s">
        <v>207</v>
      </c>
      <c r="H2" s="248"/>
      <c r="I2" s="248"/>
    </row>
    <row r="3" spans="1:12" ht="32">
      <c r="A3" s="207" t="s">
        <v>208</v>
      </c>
      <c r="B3" s="207" t="s">
        <v>209</v>
      </c>
      <c r="C3" s="207" t="s">
        <v>210</v>
      </c>
      <c r="D3" s="207" t="s">
        <v>211</v>
      </c>
      <c r="E3" t="s">
        <v>212</v>
      </c>
      <c r="F3" s="143" t="s">
        <v>213</v>
      </c>
      <c r="G3" s="207" t="s">
        <v>98</v>
      </c>
      <c r="H3" s="207" t="s">
        <v>99</v>
      </c>
      <c r="I3" s="207" t="s">
        <v>102</v>
      </c>
      <c r="J3" s="143" t="s">
        <v>214</v>
      </c>
      <c r="K3" s="143" t="s">
        <v>48</v>
      </c>
      <c r="L3" s="143" t="s">
        <v>215</v>
      </c>
    </row>
    <row r="4" spans="1:12">
      <c r="A4" s="158"/>
      <c r="B4" s="158"/>
      <c r="C4" s="158"/>
      <c r="D4" s="158"/>
      <c r="E4" s="158"/>
      <c r="F4" s="158"/>
      <c r="G4" s="158"/>
      <c r="H4" s="158"/>
      <c r="I4" s="158"/>
      <c r="J4" s="178"/>
      <c r="K4" s="178"/>
      <c r="L4" s="178"/>
    </row>
    <row r="5" spans="1:12">
      <c r="A5" s="158"/>
      <c r="B5" s="158"/>
      <c r="C5" s="158"/>
      <c r="D5" s="158"/>
      <c r="E5" s="158"/>
      <c r="F5" s="158"/>
      <c r="G5" s="158"/>
      <c r="H5" s="158"/>
      <c r="I5" s="158"/>
      <c r="J5" s="178"/>
      <c r="K5" s="178"/>
      <c r="L5" s="178"/>
    </row>
    <row r="6" spans="1:12">
      <c r="A6" s="158"/>
      <c r="B6" s="158"/>
      <c r="C6" s="158"/>
      <c r="D6" s="158"/>
      <c r="E6" s="158"/>
      <c r="F6" s="158"/>
      <c r="G6" s="158"/>
      <c r="H6" s="158"/>
      <c r="I6" s="158"/>
      <c r="J6" s="178"/>
      <c r="K6" s="178"/>
      <c r="L6" s="178"/>
    </row>
    <row r="7" spans="1:12">
      <c r="A7" s="158"/>
      <c r="B7" s="158"/>
      <c r="C7" s="158"/>
      <c r="D7" s="158"/>
      <c r="E7" s="158"/>
      <c r="F7" s="158"/>
      <c r="G7" s="158"/>
      <c r="H7" s="158"/>
      <c r="I7" s="158"/>
      <c r="J7" s="178"/>
      <c r="K7" s="178"/>
      <c r="L7" s="178"/>
    </row>
    <row r="9" spans="1:12" ht="16" thickBot="1">
      <c r="A9" s="171" t="s">
        <v>216</v>
      </c>
      <c r="B9" s="172"/>
      <c r="C9" s="172"/>
      <c r="D9" s="172"/>
      <c r="E9" s="172"/>
      <c r="F9" s="172"/>
      <c r="G9" s="172"/>
      <c r="H9" s="172"/>
      <c r="I9" s="172"/>
      <c r="J9" s="172"/>
      <c r="K9" s="172"/>
      <c r="L9" s="172"/>
    </row>
    <row r="10" spans="1:12" ht="32">
      <c r="A10" s="170" t="s">
        <v>217</v>
      </c>
      <c r="B10" s="3" t="s">
        <v>218</v>
      </c>
      <c r="C10" s="3"/>
      <c r="D10" s="3"/>
      <c r="E10" s="3"/>
      <c r="F10" s="3"/>
      <c r="G10" s="205" t="s">
        <v>98</v>
      </c>
      <c r="H10" s="205" t="s">
        <v>99</v>
      </c>
      <c r="I10" s="205" t="s">
        <v>102</v>
      </c>
      <c r="J10" s="170" t="s">
        <v>214</v>
      </c>
      <c r="K10" s="170" t="s">
        <v>48</v>
      </c>
      <c r="L10" s="170" t="s">
        <v>215</v>
      </c>
    </row>
    <row r="11" spans="1:12">
      <c r="A11" s="185"/>
      <c r="B11" s="173" t="s">
        <v>219</v>
      </c>
      <c r="G11" s="158"/>
      <c r="H11" s="158"/>
      <c r="I11" s="158"/>
      <c r="J11" s="178"/>
      <c r="K11" s="158"/>
      <c r="L11" s="24">
        <f>K11+J11</f>
        <v>0</v>
      </c>
    </row>
    <row r="12" spans="1:12">
      <c r="A12" s="185">
        <f>COUNT(Personnel!A63:A68)</f>
        <v>0</v>
      </c>
      <c r="B12" s="173" t="s">
        <v>103</v>
      </c>
      <c r="G12" s="159">
        <f>SUM('FTE Table'!B77:F77)*12</f>
        <v>0</v>
      </c>
      <c r="H12" s="158"/>
      <c r="I12" s="158"/>
      <c r="J12" s="178">
        <f>SUM('Labor Detail'!B77:F77)</f>
        <v>0</v>
      </c>
      <c r="K12" s="179"/>
      <c r="L12" s="178">
        <f t="shared" ref="L12:L15" si="0">K12+J12</f>
        <v>0</v>
      </c>
    </row>
    <row r="13" spans="1:12">
      <c r="A13" s="185">
        <f>COUNT(Personnel!A55:A60)</f>
        <v>0</v>
      </c>
      <c r="B13" s="173" t="s">
        <v>220</v>
      </c>
      <c r="G13" s="176">
        <f>SUM('FTE Table'!B77:F77)*12</f>
        <v>0</v>
      </c>
      <c r="H13" s="158"/>
      <c r="I13" s="158"/>
      <c r="J13" s="178">
        <f>SUM('Labor Detail'!B67:F67)</f>
        <v>0</v>
      </c>
      <c r="K13" s="178">
        <f>'Labor Detail'!H57:L57</f>
        <v>0</v>
      </c>
      <c r="L13" s="178">
        <f t="shared" si="0"/>
        <v>0</v>
      </c>
    </row>
    <row r="14" spans="1:12">
      <c r="A14" s="185"/>
      <c r="B14" s="173" t="s">
        <v>221</v>
      </c>
      <c r="G14" s="158"/>
      <c r="H14" s="158"/>
      <c r="I14" s="158"/>
      <c r="J14" s="178"/>
      <c r="K14" s="178"/>
      <c r="L14" s="178">
        <f t="shared" si="0"/>
        <v>0</v>
      </c>
    </row>
    <row r="15" spans="1:12">
      <c r="A15" s="185">
        <f>COUNT(Personnel!A38:A44)+COUNT(Personnel!A55:A60)</f>
        <v>0</v>
      </c>
      <c r="B15" s="173" t="s">
        <v>159</v>
      </c>
      <c r="G15" s="159">
        <f>(SUM('FTE Table'!B47:F47)+SUM('FTE Table'!B67:F67))*12</f>
        <v>0</v>
      </c>
      <c r="H15" s="158"/>
      <c r="I15" s="158"/>
      <c r="J15" s="178">
        <f>SUM('Labor Detail'!B67:F67)+SUM('Labor Detail'!B47:F47)</f>
        <v>0</v>
      </c>
      <c r="K15" s="178">
        <f>'Labor Detail'!H47:L47+'Labor Detail'!H67:L67</f>
        <v>0</v>
      </c>
      <c r="L15" s="178">
        <f t="shared" si="0"/>
        <v>0</v>
      </c>
    </row>
    <row r="16" spans="1:12">
      <c r="A16" s="207"/>
      <c r="B16" s="173"/>
      <c r="L16" s="6"/>
    </row>
    <row r="17" spans="1:12">
      <c r="A17" s="185">
        <f>SUM(A15:A16)</f>
        <v>0</v>
      </c>
      <c r="B17" s="173" t="s">
        <v>222</v>
      </c>
      <c r="K17" s="174" t="s">
        <v>223</v>
      </c>
      <c r="L17" s="178">
        <f>SUM(L11:L15)</f>
        <v>0</v>
      </c>
    </row>
    <row r="18" spans="1:12">
      <c r="K18" s="174" t="s">
        <v>224</v>
      </c>
      <c r="L18" s="178">
        <f>L17+SUM(L4:L7)</f>
        <v>0</v>
      </c>
    </row>
    <row r="20" spans="1:12" ht="16" thickBot="1">
      <c r="A20" s="171" t="s">
        <v>225</v>
      </c>
      <c r="B20" s="172"/>
      <c r="C20" s="172"/>
      <c r="D20" s="172"/>
      <c r="E20" s="172"/>
      <c r="F20" s="172"/>
      <c r="G20" s="172"/>
      <c r="H20" s="172"/>
      <c r="I20" s="172"/>
      <c r="J20" s="172"/>
      <c r="K20" s="172"/>
      <c r="L20" s="172"/>
    </row>
    <row r="21" spans="1:12">
      <c r="A21" s="173" t="s">
        <v>226</v>
      </c>
      <c r="K21" s="174" t="s">
        <v>227</v>
      </c>
      <c r="L21" s="180">
        <f>'Summary Page'!G27</f>
        <v>0</v>
      </c>
    </row>
    <row r="22" spans="1:12">
      <c r="L22" s="6"/>
    </row>
    <row r="23" spans="1:12" ht="16" thickBot="1">
      <c r="A23" s="171" t="s">
        <v>228</v>
      </c>
      <c r="B23" s="172"/>
      <c r="C23" s="172"/>
      <c r="D23" s="172"/>
      <c r="E23" s="172"/>
      <c r="F23" s="172"/>
      <c r="G23" s="172"/>
      <c r="H23" s="172"/>
      <c r="I23" s="172"/>
      <c r="J23" s="172"/>
      <c r="K23" s="172"/>
      <c r="L23" s="177"/>
    </row>
    <row r="24" spans="1:12">
      <c r="A24" s="173" t="s">
        <v>229</v>
      </c>
      <c r="L24" s="181">
        <f>SUM(Travel!D16:H16)</f>
        <v>3000</v>
      </c>
    </row>
    <row r="25" spans="1:12">
      <c r="A25" s="173" t="s">
        <v>230</v>
      </c>
      <c r="L25" s="178">
        <f>SUM(Travel!D17:H17)</f>
        <v>5000</v>
      </c>
    </row>
    <row r="26" spans="1:12">
      <c r="L26" s="182"/>
    </row>
    <row r="27" spans="1:12">
      <c r="K27" s="174" t="s">
        <v>231</v>
      </c>
      <c r="L27" s="178">
        <f>L25+L24</f>
        <v>8000</v>
      </c>
    </row>
    <row r="28" spans="1:12">
      <c r="L28" s="182"/>
    </row>
    <row r="29" spans="1:12" ht="16" thickBot="1">
      <c r="A29" s="171" t="s">
        <v>232</v>
      </c>
      <c r="B29" s="172"/>
      <c r="C29" s="172"/>
      <c r="D29" s="172"/>
      <c r="E29" s="172"/>
      <c r="F29" s="172"/>
      <c r="G29" s="172"/>
      <c r="H29" s="172"/>
      <c r="I29" s="172"/>
      <c r="J29" s="172"/>
      <c r="K29" s="172"/>
      <c r="L29" s="183"/>
    </row>
    <row r="30" spans="1:12">
      <c r="A30" s="173" t="s">
        <v>233</v>
      </c>
      <c r="L30" s="181"/>
    </row>
    <row r="31" spans="1:12">
      <c r="A31" s="173" t="s">
        <v>190</v>
      </c>
      <c r="L31" s="178"/>
    </row>
    <row r="32" spans="1:12">
      <c r="A32" s="173" t="s">
        <v>234</v>
      </c>
      <c r="L32" s="178"/>
    </row>
    <row r="33" spans="1:12">
      <c r="A33" s="173" t="s">
        <v>235</v>
      </c>
      <c r="L33" s="178"/>
    </row>
    <row r="34" spans="1:12">
      <c r="A34" s="173" t="s">
        <v>159</v>
      </c>
      <c r="L34" s="178"/>
    </row>
    <row r="35" spans="1:12">
      <c r="L35" s="182"/>
    </row>
    <row r="36" spans="1:12">
      <c r="A36" s="158"/>
      <c r="B36" s="173" t="s">
        <v>236</v>
      </c>
      <c r="K36" s="174" t="s">
        <v>237</v>
      </c>
      <c r="L36" s="178"/>
    </row>
    <row r="37" spans="1:12">
      <c r="L37" s="6"/>
    </row>
    <row r="38" spans="1:12" ht="16" thickBot="1">
      <c r="A38" s="171" t="s">
        <v>238</v>
      </c>
      <c r="B38" s="172"/>
      <c r="C38" s="172"/>
      <c r="D38" s="172"/>
      <c r="E38" s="172"/>
      <c r="F38" s="172"/>
      <c r="G38" s="172"/>
      <c r="H38" s="172"/>
      <c r="I38" s="172"/>
      <c r="J38" s="172"/>
      <c r="K38" s="172"/>
      <c r="L38" s="177"/>
    </row>
    <row r="39" spans="1:12">
      <c r="A39" s="173" t="s">
        <v>56</v>
      </c>
      <c r="L39" s="181">
        <f>'Summary Page'!G32</f>
        <v>0</v>
      </c>
    </row>
    <row r="40" spans="1:12">
      <c r="A40" s="173" t="s">
        <v>239</v>
      </c>
      <c r="L40" s="178"/>
    </row>
    <row r="41" spans="1:12">
      <c r="A41" s="173" t="s">
        <v>240</v>
      </c>
      <c r="L41" s="178">
        <f>Consultants!I26</f>
        <v>0</v>
      </c>
    </row>
    <row r="42" spans="1:12">
      <c r="A42" s="173" t="s">
        <v>241</v>
      </c>
      <c r="L42" s="178"/>
    </row>
    <row r="43" spans="1:12">
      <c r="A43" s="173" t="s">
        <v>242</v>
      </c>
      <c r="L43" s="178">
        <f>'Summary Page'!G45</f>
        <v>0</v>
      </c>
    </row>
    <row r="44" spans="1:12">
      <c r="A44" s="173" t="s">
        <v>243</v>
      </c>
      <c r="L44" s="178">
        <f>'Rental Facilities'!J26</f>
        <v>0</v>
      </c>
    </row>
    <row r="45" spans="1:12">
      <c r="A45" s="173" t="s">
        <v>60</v>
      </c>
      <c r="L45" s="178">
        <f>Renovations!I26</f>
        <v>0</v>
      </c>
    </row>
    <row r="46" spans="1:12">
      <c r="A46" s="173" t="s">
        <v>159</v>
      </c>
      <c r="L46" s="178">
        <f>'Summary Page'!G41-'R&amp;R 424'!L45-'R&amp;R 424'!L44-'R&amp;R 424'!L43-'R&amp;R 424'!L42-'R&amp;R 424'!L41-'R&amp;R 424'!L40-'R&amp;R 424'!L39</f>
        <v>13000</v>
      </c>
    </row>
    <row r="47" spans="1:12">
      <c r="A47" s="173"/>
      <c r="L47" s="184"/>
    </row>
    <row r="48" spans="1:12">
      <c r="K48" s="174" t="s">
        <v>244</v>
      </c>
      <c r="L48" s="178">
        <f>SUM(L39:L46)</f>
        <v>13000</v>
      </c>
    </row>
    <row r="50" spans="1:12" ht="16" thickBot="1">
      <c r="A50" s="175" t="s">
        <v>245</v>
      </c>
      <c r="B50" s="171"/>
      <c r="C50" s="171"/>
      <c r="D50" s="171"/>
      <c r="E50" s="171"/>
      <c r="F50" s="171"/>
      <c r="G50" s="171"/>
      <c r="H50" s="171"/>
      <c r="I50" s="171"/>
      <c r="J50" s="171"/>
      <c r="K50" s="171"/>
      <c r="L50" s="171"/>
    </row>
    <row r="51" spans="1:12">
      <c r="L51" t="s">
        <v>246</v>
      </c>
    </row>
    <row r="52" spans="1:12">
      <c r="K52" s="174" t="s">
        <v>247</v>
      </c>
      <c r="L52" s="178">
        <f>'Summary Page'!G47</f>
        <v>41269.841269841272</v>
      </c>
    </row>
    <row r="54" spans="1:12" ht="16" thickBot="1">
      <c r="A54" s="171" t="s">
        <v>248</v>
      </c>
      <c r="B54" s="172"/>
      <c r="C54" s="172"/>
      <c r="D54" s="172"/>
      <c r="E54" s="172"/>
      <c r="F54" s="172"/>
      <c r="G54" s="172"/>
      <c r="H54" s="172"/>
      <c r="I54" s="172"/>
      <c r="J54" s="172"/>
      <c r="K54" s="172"/>
      <c r="L54" s="172"/>
    </row>
    <row r="55" spans="1:12" ht="32">
      <c r="J55" s="143" t="s">
        <v>249</v>
      </c>
      <c r="K55" s="143" t="s">
        <v>250</v>
      </c>
      <c r="L55" t="s">
        <v>246</v>
      </c>
    </row>
    <row r="56" spans="1:12">
      <c r="A56" s="173" t="s">
        <v>251</v>
      </c>
      <c r="C56" s="158" t="str">
        <f>'Summary Page'!A48</f>
        <v>MTDC</v>
      </c>
      <c r="J56" s="162">
        <f>'Summary Page'!B52</f>
        <v>0.26</v>
      </c>
      <c r="K56" s="178">
        <f>'Summary Page'!G48</f>
        <v>41269.841269841272</v>
      </c>
      <c r="L56" s="178">
        <f>'Summary Page'!G49</f>
        <v>10730.158730158731</v>
      </c>
    </row>
    <row r="58" spans="1:12" ht="16" thickBot="1">
      <c r="A58" s="171" t="s">
        <v>252</v>
      </c>
      <c r="B58" s="172"/>
      <c r="C58" s="172"/>
      <c r="D58" s="172"/>
      <c r="E58" s="172"/>
      <c r="F58" s="172"/>
      <c r="G58" s="172"/>
      <c r="H58" s="172"/>
      <c r="I58" s="172"/>
      <c r="J58" s="172"/>
      <c r="K58" s="172"/>
      <c r="L58" s="172"/>
    </row>
    <row r="59" spans="1:12">
      <c r="L59" t="s">
        <v>246</v>
      </c>
    </row>
    <row r="60" spans="1:12">
      <c r="K60" s="174" t="s">
        <v>253</v>
      </c>
      <c r="L60" s="178">
        <f>'Summary Page'!G50</f>
        <v>52000</v>
      </c>
    </row>
  </sheetData>
  <mergeCells count="1">
    <mergeCell ref="G2:I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I70"/>
  <sheetViews>
    <sheetView tabSelected="1" zoomScale="120" zoomScaleNormal="120" workbookViewId="0">
      <pane xSplit="1" ySplit="10" topLeftCell="B40" activePane="bottomRight" state="frozen"/>
      <selection activeCell="M58" sqref="M58"/>
      <selection pane="topRight" activeCell="M58" sqref="M58"/>
      <selection pane="bottomLeft" activeCell="M58" sqref="M58"/>
      <selection pane="bottomRight" activeCell="B50" sqref="B50"/>
    </sheetView>
  </sheetViews>
  <sheetFormatPr baseColWidth="10" defaultColWidth="9.1640625" defaultRowHeight="15"/>
  <cols>
    <col min="1" max="1" width="45.83203125" bestFit="1" customWidth="1"/>
    <col min="2" max="7" width="15.5" customWidth="1"/>
    <col min="8" max="8" width="9.33203125" bestFit="1" customWidth="1"/>
    <col min="9" max="9" width="12.33203125" bestFit="1" customWidth="1"/>
  </cols>
  <sheetData>
    <row r="2" spans="1:7" ht="19">
      <c r="A2" s="86" t="s">
        <v>300</v>
      </c>
      <c r="B2" s="149" t="s">
        <v>364</v>
      </c>
      <c r="C2" s="150"/>
      <c r="D2" s="150"/>
      <c r="E2" s="150"/>
      <c r="F2" s="150"/>
      <c r="G2" s="151"/>
    </row>
    <row r="3" spans="1:7" ht="32.25" customHeight="1">
      <c r="A3" s="87" t="s">
        <v>28</v>
      </c>
      <c r="B3" s="234" t="s">
        <v>367</v>
      </c>
      <c r="C3" s="235"/>
      <c r="D3" s="235"/>
      <c r="E3" s="235"/>
      <c r="F3" s="235"/>
      <c r="G3" s="236"/>
    </row>
    <row r="4" spans="1:7" ht="18.75" customHeight="1">
      <c r="A4" s="87" t="s">
        <v>29</v>
      </c>
      <c r="B4" s="237" t="s">
        <v>365</v>
      </c>
      <c r="C4" s="238"/>
      <c r="D4" s="238"/>
      <c r="E4" s="238"/>
      <c r="F4" s="125"/>
      <c r="G4" s="125"/>
    </row>
    <row r="5" spans="1:7" ht="19">
      <c r="A5" s="88" t="s">
        <v>30</v>
      </c>
      <c r="B5" s="89" t="s">
        <v>31</v>
      </c>
      <c r="C5" s="139">
        <v>43786</v>
      </c>
      <c r="D5" s="89" t="s">
        <v>32</v>
      </c>
      <c r="E5" s="139">
        <v>44104</v>
      </c>
      <c r="F5" s="90"/>
      <c r="G5" s="90"/>
    </row>
    <row r="6" spans="1:7" ht="19">
      <c r="A6" s="88" t="s">
        <v>33</v>
      </c>
      <c r="B6" s="152"/>
      <c r="C6" t="s">
        <v>368</v>
      </c>
    </row>
    <row r="7" spans="1:7" ht="19">
      <c r="A7" s="88"/>
    </row>
    <row r="8" spans="1:7" ht="19">
      <c r="A8" s="91" t="s">
        <v>34</v>
      </c>
      <c r="B8" s="92" t="s">
        <v>35</v>
      </c>
      <c r="C8" s="92" t="s">
        <v>36</v>
      </c>
      <c r="D8" s="92" t="s">
        <v>37</v>
      </c>
      <c r="E8" s="92" t="s">
        <v>38</v>
      </c>
      <c r="F8" s="92" t="s">
        <v>39</v>
      </c>
      <c r="G8" s="92" t="s">
        <v>40</v>
      </c>
    </row>
    <row r="9" spans="1:7" ht="19">
      <c r="A9" s="140" t="s">
        <v>31</v>
      </c>
      <c r="B9" s="145">
        <f>C5</f>
        <v>43786</v>
      </c>
      <c r="C9" s="145">
        <f>EDATE(B9,12)</f>
        <v>44152</v>
      </c>
      <c r="D9" s="145"/>
      <c r="E9" s="145"/>
      <c r="F9" s="145"/>
      <c r="G9" s="95"/>
    </row>
    <row r="10" spans="1:7" ht="19">
      <c r="A10" s="140" t="s">
        <v>32</v>
      </c>
      <c r="B10" s="145">
        <f>C9-48</f>
        <v>44104</v>
      </c>
      <c r="C10" s="145"/>
      <c r="D10" s="145"/>
      <c r="E10" s="145"/>
      <c r="F10" s="145"/>
      <c r="G10" s="94"/>
    </row>
    <row r="11" spans="1:7" ht="19">
      <c r="A11" s="93" t="s">
        <v>41</v>
      </c>
      <c r="B11" s="96"/>
      <c r="C11" s="96"/>
      <c r="D11" s="96"/>
      <c r="E11" s="96"/>
      <c r="F11" s="96"/>
      <c r="G11" s="94"/>
    </row>
    <row r="12" spans="1:7" ht="19">
      <c r="A12" s="97" t="s">
        <v>42</v>
      </c>
      <c r="B12" s="98">
        <f>'Labor Detail'!B36</f>
        <v>13250.148386222863</v>
      </c>
      <c r="C12" s="98">
        <f>'Labor Detail'!C36</f>
        <v>0</v>
      </c>
      <c r="D12" s="98">
        <f>'Labor Detail'!D36</f>
        <v>0</v>
      </c>
      <c r="E12" s="98">
        <f>'Labor Detail'!E36</f>
        <v>0</v>
      </c>
      <c r="F12" s="98">
        <f>'Labor Detail'!F36</f>
        <v>0</v>
      </c>
      <c r="G12" s="99">
        <f>SUM(B12:F12)</f>
        <v>13250.148386222863</v>
      </c>
    </row>
    <row r="13" spans="1:7" ht="19" hidden="1">
      <c r="A13" s="97" t="s">
        <v>43</v>
      </c>
      <c r="B13" s="98">
        <f>'Labor Detail'!B47</f>
        <v>0</v>
      </c>
      <c r="C13" s="98">
        <f>'Labor Detail'!C47</f>
        <v>0</v>
      </c>
      <c r="D13" s="98">
        <f>'Labor Detail'!D47</f>
        <v>0</v>
      </c>
      <c r="E13" s="98">
        <f>'Labor Detail'!E47</f>
        <v>0</v>
      </c>
      <c r="F13" s="98">
        <f>'Labor Detail'!F47</f>
        <v>0</v>
      </c>
      <c r="G13" s="99">
        <f t="shared" ref="G13:G16" si="0">SUM(B13:F13)</f>
        <v>0</v>
      </c>
    </row>
    <row r="14" spans="1:7" ht="19" hidden="1">
      <c r="A14" s="97" t="s">
        <v>44</v>
      </c>
      <c r="B14" s="98">
        <f>'Labor Detail'!B57</f>
        <v>10400</v>
      </c>
      <c r="C14" s="98">
        <f>'Labor Detail'!C57</f>
        <v>0</v>
      </c>
      <c r="D14" s="98">
        <f>'Labor Detail'!D57</f>
        <v>0</v>
      </c>
      <c r="E14" s="98">
        <f>'Labor Detail'!E57</f>
        <v>0</v>
      </c>
      <c r="F14" s="98">
        <f>'Labor Detail'!F57</f>
        <v>0</v>
      </c>
      <c r="G14" s="99">
        <f t="shared" si="0"/>
        <v>10400</v>
      </c>
    </row>
    <row r="15" spans="1:7" ht="19" hidden="1">
      <c r="A15" s="97" t="s">
        <v>45</v>
      </c>
      <c r="B15" s="98">
        <f>'Labor Detail'!B67</f>
        <v>0</v>
      </c>
      <c r="C15" s="98">
        <f>'Labor Detail'!C67</f>
        <v>0</v>
      </c>
      <c r="D15" s="98">
        <f>'Labor Detail'!D67</f>
        <v>0</v>
      </c>
      <c r="E15" s="98">
        <f>'Labor Detail'!E67</f>
        <v>0</v>
      </c>
      <c r="F15" s="98">
        <f>'Labor Detail'!F67</f>
        <v>0</v>
      </c>
      <c r="G15" s="99">
        <f t="shared" si="0"/>
        <v>0</v>
      </c>
    </row>
    <row r="16" spans="1:7" ht="19">
      <c r="A16" s="97" t="s">
        <v>46</v>
      </c>
      <c r="B16" s="98">
        <f>'Labor Detail'!B77</f>
        <v>0</v>
      </c>
      <c r="C16" s="98">
        <f>'Labor Detail'!C77</f>
        <v>0</v>
      </c>
      <c r="D16" s="98">
        <f>'Labor Detail'!D77</f>
        <v>0</v>
      </c>
      <c r="E16" s="98">
        <f>'Labor Detail'!E77</f>
        <v>0</v>
      </c>
      <c r="F16" s="98">
        <f>'Labor Detail'!F77</f>
        <v>0</v>
      </c>
      <c r="G16" s="99">
        <f t="shared" si="0"/>
        <v>0</v>
      </c>
    </row>
    <row r="17" spans="1:7" ht="20" thickBot="1">
      <c r="A17" s="100" t="s">
        <v>47</v>
      </c>
      <c r="B17" s="101">
        <f>SUM(B12:B16)</f>
        <v>23650.148386222863</v>
      </c>
      <c r="C17" s="101">
        <f t="shared" ref="C17:F17" si="1">SUM(C12:C16)</f>
        <v>0</v>
      </c>
      <c r="D17" s="101">
        <f t="shared" si="1"/>
        <v>0</v>
      </c>
      <c r="E17" s="101">
        <f t="shared" si="1"/>
        <v>0</v>
      </c>
      <c r="F17" s="101">
        <f t="shared" si="1"/>
        <v>0</v>
      </c>
      <c r="G17" s="101">
        <f>SUM(G12:G16)</f>
        <v>23650.148386222863</v>
      </c>
    </row>
    <row r="18" spans="1:7" ht="20" thickTop="1">
      <c r="A18" s="93"/>
      <c r="B18" s="99"/>
      <c r="C18" s="99"/>
      <c r="D18" s="99"/>
      <c r="E18" s="99"/>
      <c r="F18" s="99"/>
      <c r="G18" s="99"/>
    </row>
    <row r="19" spans="1:7" ht="19">
      <c r="A19" s="134" t="s">
        <v>48</v>
      </c>
      <c r="B19" s="98"/>
      <c r="C19" s="98"/>
      <c r="D19" s="98"/>
      <c r="E19" s="98"/>
      <c r="F19" s="98"/>
      <c r="G19" s="99"/>
    </row>
    <row r="20" spans="1:7" ht="19">
      <c r="A20" s="97" t="s">
        <v>42</v>
      </c>
      <c r="B20" s="98">
        <f>'Labor Detail'!H36</f>
        <v>3829.2928836184074</v>
      </c>
      <c r="C20" s="98">
        <f>'Labor Detail'!I36</f>
        <v>0</v>
      </c>
      <c r="D20" s="98">
        <f>'Labor Detail'!J36</f>
        <v>0</v>
      </c>
      <c r="E20" s="98">
        <f>'Labor Detail'!K36</f>
        <v>0</v>
      </c>
      <c r="F20" s="98">
        <f>'Labor Detail'!L36</f>
        <v>0</v>
      </c>
      <c r="G20" s="99">
        <f>SUM(B20:F20)</f>
        <v>3829.2928836184074</v>
      </c>
    </row>
    <row r="21" spans="1:7" ht="19" hidden="1">
      <c r="A21" s="97" t="s">
        <v>43</v>
      </c>
      <c r="B21" s="98">
        <f>'Labor Detail'!H47</f>
        <v>0</v>
      </c>
      <c r="C21" s="98">
        <f>'Labor Detail'!I47</f>
        <v>0</v>
      </c>
      <c r="D21" s="98">
        <f>'Labor Detail'!J47</f>
        <v>0</v>
      </c>
      <c r="E21" s="98">
        <f>'Labor Detail'!K47</f>
        <v>0</v>
      </c>
      <c r="F21" s="98">
        <f>'Labor Detail'!L47</f>
        <v>0</v>
      </c>
      <c r="G21" s="99">
        <f t="shared" ref="G21:G23" si="2">SUM(B21:F21)</f>
        <v>0</v>
      </c>
    </row>
    <row r="22" spans="1:7" ht="19" hidden="1">
      <c r="A22" s="97" t="s">
        <v>44</v>
      </c>
      <c r="B22" s="98">
        <f>'Labor Detail'!H57</f>
        <v>790.4</v>
      </c>
      <c r="C22" s="98">
        <f>'Labor Detail'!I57</f>
        <v>0</v>
      </c>
      <c r="D22" s="98">
        <f>'Labor Detail'!J57</f>
        <v>0</v>
      </c>
      <c r="E22" s="98">
        <f>'Labor Detail'!K57</f>
        <v>0</v>
      </c>
      <c r="F22" s="98">
        <f>'Labor Detail'!L57</f>
        <v>0</v>
      </c>
      <c r="G22" s="99">
        <f t="shared" si="2"/>
        <v>790.4</v>
      </c>
    </row>
    <row r="23" spans="1:7" ht="19" hidden="1">
      <c r="A23" s="97" t="s">
        <v>45</v>
      </c>
      <c r="B23" s="98">
        <f>'Labor Detail'!H67</f>
        <v>0</v>
      </c>
      <c r="C23" s="98">
        <f>'Labor Detail'!I67</f>
        <v>0</v>
      </c>
      <c r="D23" s="98">
        <f>'Labor Detail'!J67</f>
        <v>0</v>
      </c>
      <c r="E23" s="98">
        <f>'Labor Detail'!K67</f>
        <v>0</v>
      </c>
      <c r="F23" s="98">
        <f>'Labor Detail'!L67</f>
        <v>0</v>
      </c>
      <c r="G23" s="99">
        <f t="shared" si="2"/>
        <v>0</v>
      </c>
    </row>
    <row r="24" spans="1:7" ht="20" thickBot="1">
      <c r="A24" s="100" t="s">
        <v>49</v>
      </c>
      <c r="B24" s="101">
        <f t="shared" ref="B24:G24" si="3">SUM(B20:B23)</f>
        <v>4619.692883618407</v>
      </c>
      <c r="C24" s="101">
        <f t="shared" si="3"/>
        <v>0</v>
      </c>
      <c r="D24" s="101">
        <f t="shared" si="3"/>
        <v>0</v>
      </c>
      <c r="E24" s="101">
        <f t="shared" si="3"/>
        <v>0</v>
      </c>
      <c r="F24" s="101">
        <f t="shared" si="3"/>
        <v>0</v>
      </c>
      <c r="G24" s="101">
        <f t="shared" si="3"/>
        <v>4619.692883618407</v>
      </c>
    </row>
    <row r="25" spans="1:7" ht="12" customHeight="1" thickTop="1">
      <c r="A25" s="93"/>
      <c r="B25" s="99"/>
      <c r="C25" s="99"/>
      <c r="D25" s="99"/>
      <c r="E25" s="99"/>
      <c r="F25" s="99"/>
      <c r="G25" s="99"/>
    </row>
    <row r="26" spans="1:7" ht="19">
      <c r="A26" s="93" t="s">
        <v>50</v>
      </c>
      <c r="B26" s="99"/>
      <c r="C26" s="99"/>
      <c r="D26" s="99"/>
      <c r="E26" s="99"/>
      <c r="F26" s="99"/>
      <c r="G26" s="99"/>
    </row>
    <row r="27" spans="1:7" ht="19">
      <c r="A27" s="102" t="s">
        <v>51</v>
      </c>
      <c r="B27" s="99">
        <f>Equipment!D15</f>
        <v>0</v>
      </c>
      <c r="C27" s="99">
        <f>Equipment!E15</f>
        <v>0</v>
      </c>
      <c r="D27" s="99">
        <f>Equipment!F15</f>
        <v>0</v>
      </c>
      <c r="E27" s="99">
        <f>Equipment!G15</f>
        <v>0</v>
      </c>
      <c r="F27" s="99">
        <f>Equipment!H15</f>
        <v>0</v>
      </c>
      <c r="G27" s="99">
        <f t="shared" ref="G27:G40" si="4">SUM(B27:F27)</f>
        <v>0</v>
      </c>
    </row>
    <row r="28" spans="1:7" ht="19">
      <c r="A28" s="102" t="s">
        <v>52</v>
      </c>
      <c r="B28" s="99">
        <f>Travel!D15</f>
        <v>8000</v>
      </c>
      <c r="C28" s="99">
        <f>Travel!E15</f>
        <v>0</v>
      </c>
      <c r="D28" s="99">
        <f>Travel!F15</f>
        <v>0</v>
      </c>
      <c r="E28" s="99">
        <f>Travel!G15</f>
        <v>0</v>
      </c>
      <c r="F28" s="99">
        <f>Travel!H15</f>
        <v>0</v>
      </c>
      <c r="G28" s="99">
        <f t="shared" si="4"/>
        <v>8000</v>
      </c>
    </row>
    <row r="29" spans="1:7">
      <c r="A29" s="227" t="s">
        <v>53</v>
      </c>
      <c r="B29" s="228">
        <f>Travel!D16</f>
        <v>3000</v>
      </c>
      <c r="C29" s="228">
        <f>Travel!E16</f>
        <v>0</v>
      </c>
      <c r="D29" s="228">
        <f>Travel!F16</f>
        <v>0</v>
      </c>
      <c r="E29" s="228">
        <f>Travel!G16</f>
        <v>0</v>
      </c>
      <c r="F29" s="228">
        <f>Travel!H16</f>
        <v>0</v>
      </c>
      <c r="G29" s="228">
        <f t="shared" si="4"/>
        <v>3000</v>
      </c>
    </row>
    <row r="30" spans="1:7">
      <c r="A30" s="227" t="s">
        <v>54</v>
      </c>
      <c r="B30" s="228">
        <f>Travel!D17</f>
        <v>5000</v>
      </c>
      <c r="C30" s="228">
        <f>Travel!E17</f>
        <v>0</v>
      </c>
      <c r="D30" s="228">
        <f>Travel!F17</f>
        <v>0</v>
      </c>
      <c r="E30" s="228">
        <f>Travel!G17</f>
        <v>0</v>
      </c>
      <c r="F30" s="228">
        <f>Travel!H17</f>
        <v>0</v>
      </c>
      <c r="G30" s="228">
        <f t="shared" si="4"/>
        <v>5000</v>
      </c>
    </row>
    <row r="31" spans="1:7" ht="19" hidden="1">
      <c r="A31" s="97" t="s">
        <v>55</v>
      </c>
      <c r="B31" s="99">
        <f>Trainees!E26</f>
        <v>0</v>
      </c>
      <c r="C31" s="99">
        <f>Trainees!F26</f>
        <v>0</v>
      </c>
      <c r="D31" s="99">
        <f>Trainees!G26</f>
        <v>0</v>
      </c>
      <c r="E31" s="99">
        <f>Trainees!H26</f>
        <v>0</v>
      </c>
      <c r="F31" s="99">
        <f>Trainees!I26</f>
        <v>0</v>
      </c>
      <c r="G31" s="99">
        <f t="shared" si="4"/>
        <v>0</v>
      </c>
    </row>
    <row r="32" spans="1:7" ht="19" hidden="1">
      <c r="A32" s="97" t="s">
        <v>56</v>
      </c>
      <c r="B32" s="99">
        <f>Materials!D15</f>
        <v>0</v>
      </c>
      <c r="C32" s="99">
        <f>Materials!E15</f>
        <v>0</v>
      </c>
      <c r="D32" s="99">
        <f>Materials!F15</f>
        <v>0</v>
      </c>
      <c r="E32" s="99">
        <f>Materials!G15</f>
        <v>0</v>
      </c>
      <c r="F32" s="99">
        <f>Materials!H15</f>
        <v>0</v>
      </c>
      <c r="G32" s="99">
        <f t="shared" si="4"/>
        <v>0</v>
      </c>
    </row>
    <row r="33" spans="1:8" ht="19" hidden="1">
      <c r="A33" s="97" t="s">
        <v>57</v>
      </c>
      <c r="B33" s="99">
        <f>Consultants!D15</f>
        <v>0</v>
      </c>
      <c r="C33" s="99">
        <f>Consultants!E15</f>
        <v>0</v>
      </c>
      <c r="D33" s="99">
        <f>Consultants!F15</f>
        <v>0</v>
      </c>
      <c r="E33" s="99">
        <f>Consultants!G15</f>
        <v>0</v>
      </c>
      <c r="F33" s="99">
        <f>Consultants!H15</f>
        <v>0</v>
      </c>
      <c r="G33" s="99">
        <f t="shared" si="4"/>
        <v>0</v>
      </c>
    </row>
    <row r="34" spans="1:8" ht="19">
      <c r="A34" s="97" t="s">
        <v>58</v>
      </c>
      <c r="B34" s="99">
        <f>'Other Services'!E26</f>
        <v>5000</v>
      </c>
      <c r="C34" s="99">
        <f>'Other Services'!F26</f>
        <v>0</v>
      </c>
      <c r="D34" s="99">
        <f>'Other Services'!G26</f>
        <v>0</v>
      </c>
      <c r="E34" s="99">
        <f>'Other Services'!H26</f>
        <v>0</v>
      </c>
      <c r="F34" s="99">
        <f>'Other Services'!I26</f>
        <v>0</v>
      </c>
      <c r="G34" s="99">
        <f t="shared" si="4"/>
        <v>5000</v>
      </c>
    </row>
    <row r="35" spans="1:8" ht="19" hidden="1">
      <c r="A35" s="97" t="s">
        <v>59</v>
      </c>
      <c r="B35" s="99">
        <f>'Rental Facilities'!E26</f>
        <v>0</v>
      </c>
      <c r="C35" s="99">
        <f>'Rental Facilities'!F26</f>
        <v>0</v>
      </c>
      <c r="D35" s="99">
        <f>'Rental Facilities'!G26</f>
        <v>0</v>
      </c>
      <c r="E35" s="99">
        <f>'Rental Facilities'!H26</f>
        <v>0</v>
      </c>
      <c r="F35" s="99">
        <f>'Rental Facilities'!I26</f>
        <v>0</v>
      </c>
      <c r="G35" s="99">
        <f t="shared" si="4"/>
        <v>0</v>
      </c>
    </row>
    <row r="36" spans="1:8" ht="19" hidden="1">
      <c r="A36" s="97" t="s">
        <v>60</v>
      </c>
      <c r="B36" s="99">
        <f>Renovations!D26</f>
        <v>0</v>
      </c>
      <c r="C36" s="99">
        <f>Renovations!E26</f>
        <v>0</v>
      </c>
      <c r="D36" s="99">
        <f>Renovations!F26</f>
        <v>0</v>
      </c>
      <c r="E36" s="99">
        <f>Renovations!G26</f>
        <v>0</v>
      </c>
      <c r="F36" s="99">
        <f>Renovations!H26</f>
        <v>0</v>
      </c>
      <c r="G36" s="99">
        <f t="shared" si="4"/>
        <v>0</v>
      </c>
    </row>
    <row r="37" spans="1:8" ht="19" hidden="1">
      <c r="A37" s="97" t="s">
        <v>61</v>
      </c>
      <c r="B37" s="99">
        <f>Patient!D26</f>
        <v>0</v>
      </c>
      <c r="C37" s="99">
        <f>Patient!E26</f>
        <v>0</v>
      </c>
      <c r="D37" s="99">
        <f>Patient!F26</f>
        <v>0</v>
      </c>
      <c r="E37" s="99">
        <f>Patient!G26</f>
        <v>0</v>
      </c>
      <c r="F37" s="99">
        <f>Patient!H26</f>
        <v>0</v>
      </c>
      <c r="G37" s="99">
        <f t="shared" si="4"/>
        <v>0</v>
      </c>
    </row>
    <row r="38" spans="1:8" ht="19" hidden="1">
      <c r="A38" s="97" t="s">
        <v>62</v>
      </c>
      <c r="B38" s="99">
        <f>Participant!D26</f>
        <v>0</v>
      </c>
      <c r="C38" s="99">
        <f>Participant!E26</f>
        <v>0</v>
      </c>
      <c r="D38" s="99">
        <f>Participant!F26</f>
        <v>0</v>
      </c>
      <c r="E38" s="99">
        <f>Participant!G26</f>
        <v>0</v>
      </c>
      <c r="F38" s="99">
        <f>Participant!H26</f>
        <v>0</v>
      </c>
      <c r="G38" s="99">
        <f t="shared" si="4"/>
        <v>0</v>
      </c>
    </row>
    <row r="39" spans="1:8" ht="19">
      <c r="A39" s="103" t="s">
        <v>63</v>
      </c>
      <c r="B39" s="99">
        <f>Tuition!D27</f>
        <v>0</v>
      </c>
      <c r="C39" s="99">
        <f>Tuition!E27</f>
        <v>0</v>
      </c>
      <c r="D39" s="99">
        <f>Tuition!F27</f>
        <v>0</v>
      </c>
      <c r="E39" s="99">
        <f>Tuition!G27</f>
        <v>0</v>
      </c>
      <c r="F39" s="99">
        <f>Tuition!H27</f>
        <v>0</v>
      </c>
      <c r="G39" s="99">
        <f t="shared" si="4"/>
        <v>0</v>
      </c>
    </row>
    <row r="40" spans="1:8" ht="19">
      <c r="A40" s="97" t="s">
        <v>50</v>
      </c>
      <c r="B40" s="99">
        <f>'Other DC'!D15</f>
        <v>0</v>
      </c>
      <c r="C40" s="99">
        <f>'Other DC'!E15</f>
        <v>0</v>
      </c>
      <c r="D40" s="99">
        <f>'Other DC'!F15</f>
        <v>0</v>
      </c>
      <c r="E40" s="99">
        <f>'Other DC'!G15</f>
        <v>0</v>
      </c>
      <c r="F40" s="99">
        <f>'Other DC'!H15</f>
        <v>0</v>
      </c>
      <c r="G40" s="99">
        <f t="shared" si="4"/>
        <v>0</v>
      </c>
    </row>
    <row r="41" spans="1:8" ht="19">
      <c r="A41" s="104" t="s">
        <v>64</v>
      </c>
      <c r="B41" s="105">
        <f>SUM(B27:B40)-B29-B30</f>
        <v>13000</v>
      </c>
      <c r="C41" s="105">
        <f t="shared" ref="C41:G41" si="5">SUM(C27:C40)-C29-C30</f>
        <v>0</v>
      </c>
      <c r="D41" s="105">
        <f t="shared" si="5"/>
        <v>0</v>
      </c>
      <c r="E41" s="105">
        <f t="shared" si="5"/>
        <v>0</v>
      </c>
      <c r="F41" s="105">
        <f t="shared" si="5"/>
        <v>0</v>
      </c>
      <c r="G41" s="105">
        <f t="shared" si="5"/>
        <v>13000</v>
      </c>
    </row>
    <row r="42" spans="1:8" ht="20" thickBot="1">
      <c r="A42" s="142" t="s">
        <v>65</v>
      </c>
      <c r="B42" s="106">
        <f t="shared" ref="B42:G42" si="6">B41+B24+B17</f>
        <v>41269.841269841272</v>
      </c>
      <c r="C42" s="106">
        <f t="shared" si="6"/>
        <v>0</v>
      </c>
      <c r="D42" s="106">
        <f t="shared" si="6"/>
        <v>0</v>
      </c>
      <c r="E42" s="106">
        <f t="shared" si="6"/>
        <v>0</v>
      </c>
      <c r="F42" s="106">
        <f t="shared" si="6"/>
        <v>0</v>
      </c>
      <c r="G42" s="106">
        <f t="shared" si="6"/>
        <v>41269.841269841272</v>
      </c>
    </row>
    <row r="43" spans="1:8" ht="20" thickTop="1">
      <c r="A43" s="107" t="s">
        <v>66</v>
      </c>
      <c r="B43" s="98">
        <f>Subcontracts!D39</f>
        <v>0</v>
      </c>
      <c r="C43" s="98">
        <f>Subcontracts!E39</f>
        <v>0</v>
      </c>
      <c r="D43" s="98">
        <f>Subcontracts!F39</f>
        <v>0</v>
      </c>
      <c r="E43" s="98">
        <f>Subcontracts!G39</f>
        <v>0</v>
      </c>
      <c r="F43" s="98">
        <f>Subcontracts!H39</f>
        <v>0</v>
      </c>
      <c r="G43" s="99">
        <f>SUM(B43:F43)</f>
        <v>0</v>
      </c>
    </row>
    <row r="44" spans="1:8" ht="19">
      <c r="A44" s="107" t="s">
        <v>67</v>
      </c>
      <c r="B44" s="98">
        <f>Subcontracts!D40</f>
        <v>0</v>
      </c>
      <c r="C44" s="98">
        <f>Subcontracts!E40</f>
        <v>0</v>
      </c>
      <c r="D44" s="98">
        <f>Subcontracts!F40</f>
        <v>0</v>
      </c>
      <c r="E44" s="98">
        <f>Subcontracts!G40</f>
        <v>0</v>
      </c>
      <c r="F44" s="98">
        <f>Subcontracts!H40</f>
        <v>0</v>
      </c>
      <c r="G44" s="99">
        <f t="shared" ref="G44" si="7">SUM(B44:F44)</f>
        <v>0</v>
      </c>
    </row>
    <row r="45" spans="1:8" ht="19">
      <c r="A45" s="104" t="s">
        <v>68</v>
      </c>
      <c r="B45" s="105">
        <f t="shared" ref="B45:G45" si="8">SUM(B43:B44)</f>
        <v>0</v>
      </c>
      <c r="C45" s="105">
        <f t="shared" si="8"/>
        <v>0</v>
      </c>
      <c r="D45" s="105">
        <f t="shared" si="8"/>
        <v>0</v>
      </c>
      <c r="E45" s="105">
        <f t="shared" si="8"/>
        <v>0</v>
      </c>
      <c r="F45" s="105">
        <f t="shared" si="8"/>
        <v>0</v>
      </c>
      <c r="G45" s="105">
        <f t="shared" si="8"/>
        <v>0</v>
      </c>
    </row>
    <row r="46" spans="1:8" ht="19">
      <c r="A46" s="93"/>
      <c r="B46" s="99"/>
      <c r="C46" s="99"/>
      <c r="D46" s="99"/>
      <c r="E46" s="99"/>
      <c r="F46" s="99"/>
      <c r="G46" s="99"/>
    </row>
    <row r="47" spans="1:8" ht="20" thickBot="1">
      <c r="A47" s="108" t="s">
        <v>69</v>
      </c>
      <c r="B47" s="106">
        <f t="shared" ref="B47:G47" si="9">B42+B45</f>
        <v>41269.841269841272</v>
      </c>
      <c r="C47" s="106">
        <f t="shared" si="9"/>
        <v>0</v>
      </c>
      <c r="D47" s="106">
        <f t="shared" si="9"/>
        <v>0</v>
      </c>
      <c r="E47" s="106">
        <f t="shared" si="9"/>
        <v>0</v>
      </c>
      <c r="F47" s="106">
        <f t="shared" si="9"/>
        <v>0</v>
      </c>
      <c r="G47" s="106">
        <f t="shared" si="9"/>
        <v>41269.841269841272</v>
      </c>
      <c r="H47" s="30"/>
    </row>
    <row r="48" spans="1:8" ht="20" thickTop="1">
      <c r="A48" s="137" t="s">
        <v>70</v>
      </c>
      <c r="B48" s="98">
        <f>IF($A48="TDC",B47,B47-B27-B37-B38-B39-B44-B35)</f>
        <v>41269.841269841272</v>
      </c>
      <c r="C48" s="98">
        <f t="shared" ref="C48:F48" si="10">IF($A48="TDC",C47,C47-C27-C37-C38-C39-C44-C35)</f>
        <v>0</v>
      </c>
      <c r="D48" s="98">
        <f t="shared" si="10"/>
        <v>0</v>
      </c>
      <c r="E48" s="98">
        <f t="shared" si="10"/>
        <v>0</v>
      </c>
      <c r="F48" s="98">
        <f t="shared" si="10"/>
        <v>0</v>
      </c>
      <c r="G48" s="99">
        <f>SUM(B48:F48)</f>
        <v>41269.841269841272</v>
      </c>
    </row>
    <row r="49" spans="1:9" ht="19">
      <c r="A49" s="103" t="s">
        <v>71</v>
      </c>
      <c r="B49" s="98">
        <f>IF($F$52="Yes",B48*$G$52,$B$52*B$48)</f>
        <v>10730.158730158731</v>
      </c>
      <c r="C49" s="98">
        <f t="shared" ref="C49:F49" si="11">IF($F$52="Yes",C48*$G$52,$B$52*C$48)</f>
        <v>0</v>
      </c>
      <c r="D49" s="98">
        <f t="shared" si="11"/>
        <v>0</v>
      </c>
      <c r="E49" s="98">
        <f t="shared" si="11"/>
        <v>0</v>
      </c>
      <c r="F49" s="98">
        <f t="shared" si="11"/>
        <v>0</v>
      </c>
      <c r="G49" s="99">
        <f>SUM(B49:F49)</f>
        <v>10730.158730158731</v>
      </c>
      <c r="H49" s="207"/>
      <c r="I49" s="146" t="s">
        <v>72</v>
      </c>
    </row>
    <row r="50" spans="1:9" ht="20" thickBot="1">
      <c r="A50" s="108" t="s">
        <v>73</v>
      </c>
      <c r="B50" s="101">
        <f t="shared" ref="B50:G50" si="12">B49+B47</f>
        <v>52000</v>
      </c>
      <c r="C50" s="101">
        <f t="shared" si="12"/>
        <v>0</v>
      </c>
      <c r="D50" s="101">
        <f t="shared" si="12"/>
        <v>0</v>
      </c>
      <c r="E50" s="101">
        <f t="shared" si="12"/>
        <v>0</v>
      </c>
      <c r="F50" s="101">
        <f t="shared" si="12"/>
        <v>0</v>
      </c>
      <c r="G50" s="101">
        <f t="shared" si="12"/>
        <v>52000</v>
      </c>
      <c r="H50" s="31"/>
      <c r="I50" s="147">
        <v>52000</v>
      </c>
    </row>
    <row r="51" spans="1:9" ht="20" thickTop="1">
      <c r="A51" s="109"/>
      <c r="B51" s="195"/>
      <c r="C51" s="195"/>
      <c r="D51" s="195"/>
      <c r="E51" s="195"/>
      <c r="F51" s="109"/>
      <c r="G51" s="91"/>
    </row>
    <row r="52" spans="1:9" ht="19">
      <c r="A52" s="133" t="s">
        <v>74</v>
      </c>
      <c r="B52" s="131">
        <v>0.26</v>
      </c>
      <c r="C52" s="109"/>
      <c r="D52" s="70" t="s">
        <v>75</v>
      </c>
      <c r="E52" s="110"/>
      <c r="F52" s="111" t="s">
        <v>76</v>
      </c>
      <c r="G52" s="112"/>
    </row>
    <row r="53" spans="1:9" ht="19">
      <c r="A53" s="113" t="s">
        <v>77</v>
      </c>
      <c r="B53" s="114"/>
      <c r="C53" s="109"/>
      <c r="D53" s="109"/>
      <c r="E53" s="109"/>
      <c r="F53" s="115" t="str">
        <f>IF(F52="Yes","Waiver or Sponsor Policy Needed","")</f>
        <v/>
      </c>
      <c r="G53" s="114"/>
    </row>
    <row r="54" spans="1:9" ht="19">
      <c r="A54" s="113" t="s">
        <v>78</v>
      </c>
      <c r="B54" s="114"/>
      <c r="C54" s="109"/>
      <c r="D54" s="109"/>
      <c r="E54" s="109"/>
      <c r="F54" s="114"/>
      <c r="G54" s="114"/>
    </row>
    <row r="55" spans="1:9" ht="19">
      <c r="A55" s="116"/>
      <c r="B55" s="116"/>
      <c r="C55" s="116"/>
      <c r="D55" s="116"/>
      <c r="E55" s="116"/>
      <c r="F55" s="116"/>
      <c r="G55" s="117"/>
      <c r="H55" s="33"/>
    </row>
    <row r="56" spans="1:9" ht="19">
      <c r="A56" s="86" t="s">
        <v>79</v>
      </c>
      <c r="B56" s="92" t="s">
        <v>35</v>
      </c>
      <c r="C56" s="111" t="s">
        <v>76</v>
      </c>
      <c r="D56" s="128">
        <v>0</v>
      </c>
      <c r="E56" s="116"/>
      <c r="F56" s="116"/>
      <c r="G56" s="116"/>
    </row>
    <row r="57" spans="1:9" ht="20" thickBot="1">
      <c r="A57" s="116"/>
      <c r="B57" s="116"/>
      <c r="C57" s="116"/>
      <c r="D57" s="116"/>
      <c r="E57" s="116"/>
      <c r="F57" s="116"/>
      <c r="G57" s="116"/>
    </row>
    <row r="58" spans="1:9" ht="20">
      <c r="A58" s="118"/>
      <c r="B58" s="119" t="s">
        <v>78</v>
      </c>
      <c r="C58" s="119" t="s">
        <v>80</v>
      </c>
      <c r="D58" s="119"/>
      <c r="E58" s="120"/>
      <c r="F58" s="114"/>
      <c r="G58" s="114"/>
    </row>
    <row r="59" spans="1:9" ht="19">
      <c r="A59" s="121" t="s">
        <v>77</v>
      </c>
      <c r="B59" s="126">
        <v>0.61499999999999999</v>
      </c>
      <c r="C59" s="126">
        <v>0.26</v>
      </c>
      <c r="D59" s="126">
        <v>0</v>
      </c>
      <c r="E59" s="122"/>
      <c r="F59" s="114"/>
      <c r="G59" s="114"/>
    </row>
    <row r="60" spans="1:9" ht="19">
      <c r="A60" s="121" t="s">
        <v>81</v>
      </c>
      <c r="B60" s="126">
        <v>0.56000000000000005</v>
      </c>
      <c r="C60" s="126">
        <v>0.26</v>
      </c>
      <c r="D60" s="126">
        <v>0</v>
      </c>
      <c r="E60" s="122"/>
      <c r="F60" s="114"/>
      <c r="G60" s="114"/>
    </row>
    <row r="61" spans="1:9" ht="19">
      <c r="A61" s="121" t="s">
        <v>82</v>
      </c>
      <c r="B61" s="126">
        <v>0.38</v>
      </c>
      <c r="C61" s="126">
        <v>0.26</v>
      </c>
      <c r="D61" s="126">
        <v>0</v>
      </c>
      <c r="E61" s="122"/>
      <c r="F61" s="114"/>
      <c r="G61" s="114"/>
    </row>
    <row r="62" spans="1:9" ht="19">
      <c r="A62" s="121"/>
      <c r="B62" s="126">
        <v>0</v>
      </c>
      <c r="C62" s="126">
        <v>0</v>
      </c>
      <c r="D62" s="126">
        <v>0</v>
      </c>
      <c r="E62" s="122"/>
      <c r="F62" s="114"/>
      <c r="G62" s="114"/>
    </row>
    <row r="63" spans="1:9" ht="20" thickBot="1">
      <c r="A63" s="123"/>
      <c r="B63" s="127">
        <v>0</v>
      </c>
      <c r="C63" s="127">
        <v>0</v>
      </c>
      <c r="D63" s="127">
        <v>0</v>
      </c>
      <c r="E63" s="124"/>
      <c r="F63" s="114"/>
      <c r="G63" s="114"/>
    </row>
    <row r="65" spans="1:3" hidden="1">
      <c r="A65" s="161" t="s">
        <v>83</v>
      </c>
      <c r="B65" s="52" t="s">
        <v>70</v>
      </c>
      <c r="C65" s="83"/>
    </row>
    <row r="66" spans="1:3" hidden="1">
      <c r="A66" s="52"/>
      <c r="B66" s="52" t="s">
        <v>84</v>
      </c>
      <c r="C66" s="83"/>
    </row>
    <row r="67" spans="1:3" hidden="1">
      <c r="A67" s="83"/>
      <c r="B67" s="83"/>
      <c r="C67" s="83"/>
    </row>
    <row r="68" spans="1:3" hidden="1">
      <c r="A68" s="83"/>
      <c r="B68" s="52" t="s">
        <v>85</v>
      </c>
      <c r="C68" s="83"/>
    </row>
    <row r="69" spans="1:3" hidden="1">
      <c r="A69" s="83"/>
      <c r="B69" s="52" t="s">
        <v>76</v>
      </c>
      <c r="C69" s="83"/>
    </row>
    <row r="70" spans="1:3" hidden="1">
      <c r="A70" s="83"/>
      <c r="B70" s="83"/>
      <c r="C70" s="83"/>
    </row>
  </sheetData>
  <mergeCells count="2">
    <mergeCell ref="B3:G3"/>
    <mergeCell ref="B4:E4"/>
  </mergeCells>
  <dataValidations count="4">
    <dataValidation type="list" allowBlank="1" showInputMessage="1" showErrorMessage="1" sqref="A48" xr:uid="{00000000-0002-0000-0100-000000000000}">
      <formula1>$B$65:$B$66</formula1>
    </dataValidation>
    <dataValidation type="list" allowBlank="1" showInputMessage="1" showErrorMessage="1" sqref="A54" xr:uid="{00000000-0002-0000-0100-000001000000}">
      <formula1>$B$58:$D$58</formula1>
    </dataValidation>
    <dataValidation type="list" allowBlank="1" showInputMessage="1" showErrorMessage="1" sqref="A53" xr:uid="{00000000-0002-0000-0100-000002000000}">
      <formula1>$A$59:$A$63</formula1>
    </dataValidation>
    <dataValidation type="list" allowBlank="1" showInputMessage="1" showErrorMessage="1" sqref="F52 C56" xr:uid="{00000000-0002-0000-0100-000003000000}">
      <formula1>$B$68:$B$69</formula1>
    </dataValidation>
  </dataValidations>
  <hyperlinks>
    <hyperlink ref="A59" r:id="rId1" location="ap2.1.200_1521.iii" xr:uid="{00000000-0004-0000-0100-000000000000}"/>
    <hyperlink ref="A60" r:id="rId2" location="ap2.1.200_1521.iii" xr:uid="{00000000-0004-0000-0100-000001000000}"/>
    <hyperlink ref="A61" r:id="rId3" location="ap2.1.200_1521.iii" xr:uid="{00000000-0004-0000-0100-000002000000}"/>
    <hyperlink ref="A52" r:id="rId4" xr:uid="{00000000-0004-0000-0100-000003000000}"/>
    <hyperlink ref="A19" r:id="rId5" xr:uid="{00000000-0004-0000-0100-000004000000}"/>
    <hyperlink ref="A42" r:id="rId6" xr:uid="{00000000-0004-0000-0100-000005000000}"/>
  </hyperlinks>
  <pageMargins left="0.7" right="0.7" top="0.75" bottom="0.75" header="0.3" footer="0.3"/>
  <pageSetup scale="53" orientation="portrait" horizontalDpi="4294967295" verticalDpi="4294967295" r:id="rId7"/>
  <ignoredErrors>
    <ignoredError sqref="C27:C38 B27:B30 D27:D38 E27:E32 E35:E38 F27:F38 B31:B38 B40 C40 D40 E40 F40" unlockedFormula="1"/>
  </ignoredErrors>
  <legacyDrawing r:id="rId8"/>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73"/>
  <sheetViews>
    <sheetView topLeftCell="A54" zoomScale="90" zoomScaleNormal="90" workbookViewId="0">
      <selection activeCell="A42" sqref="A42:B42"/>
    </sheetView>
  </sheetViews>
  <sheetFormatPr baseColWidth="10" defaultColWidth="8.83203125" defaultRowHeight="15"/>
  <cols>
    <col min="1" max="1" width="29.6640625" bestFit="1" customWidth="1"/>
    <col min="2" max="2" width="12.1640625" style="233" bestFit="1" customWidth="1"/>
    <col min="3" max="3" width="5.6640625" customWidth="1"/>
    <col min="4" max="4" width="16.1640625" customWidth="1"/>
    <col min="6" max="6" width="5.6640625" customWidth="1"/>
    <col min="7" max="7" width="27.33203125" bestFit="1" customWidth="1"/>
    <col min="8" max="8" width="11.1640625" bestFit="1" customWidth="1"/>
    <col min="9" max="9" width="5.6640625" customWidth="1"/>
    <col min="10" max="10" width="13.6640625" customWidth="1"/>
    <col min="11" max="11" width="11" customWidth="1"/>
    <col min="12" max="12" width="5.6640625" customWidth="1"/>
  </cols>
  <sheetData>
    <row r="1" spans="1:11">
      <c r="A1" s="22" t="s">
        <v>254</v>
      </c>
      <c r="B1" s="229"/>
      <c r="D1" s="22" t="s">
        <v>255</v>
      </c>
      <c r="E1" s="22"/>
      <c r="G1" s="22" t="s">
        <v>256</v>
      </c>
      <c r="H1" s="160"/>
      <c r="J1" s="22" t="s">
        <v>257</v>
      </c>
      <c r="K1" s="22"/>
    </row>
    <row r="2" spans="1:11">
      <c r="A2" s="22" t="s">
        <v>88</v>
      </c>
      <c r="B2" s="230" t="s">
        <v>258</v>
      </c>
      <c r="D2" s="22" t="s">
        <v>259</v>
      </c>
      <c r="E2" s="26" t="s">
        <v>260</v>
      </c>
      <c r="G2" s="22" t="s">
        <v>134</v>
      </c>
      <c r="H2" s="26" t="s">
        <v>260</v>
      </c>
      <c r="J2" s="22" t="s">
        <v>261</v>
      </c>
      <c r="K2" s="26" t="s">
        <v>260</v>
      </c>
    </row>
    <row r="3" spans="1:11">
      <c r="A3" t="s">
        <v>303</v>
      </c>
      <c r="B3" s="232">
        <v>110600</v>
      </c>
      <c r="D3" s="158" t="s">
        <v>42</v>
      </c>
      <c r="E3" s="162">
        <v>0.28899999999999998</v>
      </c>
      <c r="G3" s="158" t="s">
        <v>262</v>
      </c>
      <c r="H3" s="159">
        <v>23242</v>
      </c>
      <c r="J3" s="158" t="s">
        <v>263</v>
      </c>
      <c r="K3" s="159">
        <v>2830</v>
      </c>
    </row>
    <row r="4" spans="1:11">
      <c r="A4" t="s">
        <v>304</v>
      </c>
      <c r="B4" s="232">
        <v>65000</v>
      </c>
      <c r="D4" s="158" t="s">
        <v>101</v>
      </c>
      <c r="E4" s="162">
        <v>0.39600000000000002</v>
      </c>
      <c r="G4" s="158" t="s">
        <v>264</v>
      </c>
      <c r="H4" s="159">
        <f>H3</f>
        <v>23242</v>
      </c>
      <c r="J4" s="158" t="s">
        <v>265</v>
      </c>
      <c r="K4" s="159">
        <v>2972</v>
      </c>
    </row>
    <row r="5" spans="1:11">
      <c r="A5" t="s">
        <v>305</v>
      </c>
      <c r="B5" s="232">
        <v>113700</v>
      </c>
      <c r="D5" s="158" t="s">
        <v>44</v>
      </c>
      <c r="E5" s="162">
        <v>7.5999999999999998E-2</v>
      </c>
      <c r="G5" s="158" t="s">
        <v>266</v>
      </c>
      <c r="H5" s="159">
        <v>24055.47</v>
      </c>
      <c r="J5" s="158" t="s">
        <v>267</v>
      </c>
      <c r="K5" s="159">
        <v>3120</v>
      </c>
    </row>
    <row r="6" spans="1:11">
      <c r="A6" t="s">
        <v>306</v>
      </c>
      <c r="B6" s="232">
        <v>463500</v>
      </c>
      <c r="D6" s="158" t="s">
        <v>45</v>
      </c>
      <c r="E6" s="162">
        <v>0.28899999999999998</v>
      </c>
      <c r="G6" s="158" t="s">
        <v>268</v>
      </c>
      <c r="H6" s="159">
        <v>24897.411449999996</v>
      </c>
      <c r="J6" s="158" t="s">
        <v>269</v>
      </c>
      <c r="K6" s="159">
        <v>3276</v>
      </c>
    </row>
    <row r="7" spans="1:11">
      <c r="A7" t="s">
        <v>307</v>
      </c>
      <c r="B7" s="232">
        <v>65000</v>
      </c>
      <c r="G7" s="158" t="s">
        <v>270</v>
      </c>
      <c r="H7" s="159">
        <v>25768.820850749995</v>
      </c>
      <c r="J7" s="158" t="s">
        <v>271</v>
      </c>
      <c r="K7" s="159">
        <v>3440</v>
      </c>
    </row>
    <row r="8" spans="1:11">
      <c r="A8" t="s">
        <v>308</v>
      </c>
      <c r="B8" s="232">
        <v>74500</v>
      </c>
      <c r="D8" s="157" t="s">
        <v>272</v>
      </c>
      <c r="G8" s="158" t="s">
        <v>273</v>
      </c>
      <c r="H8" s="159">
        <v>26670.729580526244</v>
      </c>
    </row>
    <row r="9" spans="1:11">
      <c r="A9" t="s">
        <v>309</v>
      </c>
      <c r="B9" s="232">
        <v>70000</v>
      </c>
      <c r="G9" s="208" t="s">
        <v>296</v>
      </c>
      <c r="H9" s="159">
        <v>27604.205115844659</v>
      </c>
      <c r="J9" s="157" t="s">
        <v>275</v>
      </c>
    </row>
    <row r="10" spans="1:11">
      <c r="A10" t="s">
        <v>310</v>
      </c>
      <c r="B10" s="232">
        <v>179500</v>
      </c>
      <c r="G10" s="158" t="s">
        <v>274</v>
      </c>
      <c r="H10" s="159">
        <v>17992</v>
      </c>
    </row>
    <row r="11" spans="1:11">
      <c r="A11" t="s">
        <v>311</v>
      </c>
      <c r="B11" s="232">
        <v>68700</v>
      </c>
      <c r="G11" s="158" t="s">
        <v>276</v>
      </c>
      <c r="H11" s="33">
        <f>H10</f>
        <v>17992</v>
      </c>
    </row>
    <row r="12" spans="1:11">
      <c r="A12" t="s">
        <v>312</v>
      </c>
      <c r="B12" s="232">
        <v>106090</v>
      </c>
      <c r="G12" s="158" t="s">
        <v>277</v>
      </c>
      <c r="H12" s="159">
        <v>18621.719999999998</v>
      </c>
    </row>
    <row r="13" spans="1:11">
      <c r="A13" t="s">
        <v>313</v>
      </c>
      <c r="B13" s="232">
        <v>70000</v>
      </c>
      <c r="G13" s="158" t="s">
        <v>278</v>
      </c>
      <c r="H13" s="159">
        <v>19273.480199999998</v>
      </c>
    </row>
    <row r="14" spans="1:11">
      <c r="A14" t="s">
        <v>314</v>
      </c>
      <c r="B14" s="232">
        <v>11000</v>
      </c>
      <c r="G14" s="158" t="s">
        <v>279</v>
      </c>
      <c r="H14" s="159">
        <v>19948.052006999995</v>
      </c>
    </row>
    <row r="15" spans="1:11">
      <c r="A15" t="s">
        <v>315</v>
      </c>
      <c r="B15" s="232">
        <v>60000</v>
      </c>
      <c r="G15" s="158"/>
      <c r="H15" s="159"/>
    </row>
    <row r="16" spans="1:11">
      <c r="A16" t="s">
        <v>316</v>
      </c>
      <c r="B16" s="232">
        <v>10820</v>
      </c>
      <c r="G16" s="158" t="s">
        <v>280</v>
      </c>
      <c r="H16" s="159">
        <v>20646.233827244992</v>
      </c>
    </row>
    <row r="17" spans="1:8">
      <c r="A17" t="s">
        <v>317</v>
      </c>
      <c r="B17" s="232">
        <v>145700</v>
      </c>
      <c r="G17" s="158" t="s">
        <v>297</v>
      </c>
      <c r="H17" s="159">
        <v>21368.852011198567</v>
      </c>
    </row>
    <row r="18" spans="1:8">
      <c r="A18" t="s">
        <v>318</v>
      </c>
      <c r="B18" s="232">
        <v>55000</v>
      </c>
      <c r="G18" s="158" t="s">
        <v>281</v>
      </c>
      <c r="H18" s="159">
        <v>10640</v>
      </c>
    </row>
    <row r="19" spans="1:8">
      <c r="A19" t="s">
        <v>319</v>
      </c>
      <c r="B19" s="232">
        <v>269800</v>
      </c>
      <c r="G19" s="158" t="s">
        <v>282</v>
      </c>
      <c r="H19" s="159">
        <f>H18</f>
        <v>10640</v>
      </c>
    </row>
    <row r="20" spans="1:8">
      <c r="A20" t="s">
        <v>320</v>
      </c>
      <c r="B20" s="232">
        <v>113800</v>
      </c>
      <c r="G20" s="158" t="s">
        <v>283</v>
      </c>
      <c r="H20" s="159">
        <v>11012.4</v>
      </c>
    </row>
    <row r="21" spans="1:8">
      <c r="A21" t="s">
        <v>321</v>
      </c>
      <c r="B21" s="232">
        <v>71400</v>
      </c>
      <c r="G21" s="158" t="s">
        <v>284</v>
      </c>
      <c r="H21" s="159">
        <v>11397.833999999997</v>
      </c>
    </row>
    <row r="22" spans="1:8">
      <c r="A22" t="s">
        <v>322</v>
      </c>
      <c r="B22" s="232">
        <v>152400</v>
      </c>
      <c r="G22" s="158" t="s">
        <v>285</v>
      </c>
      <c r="H22" s="159">
        <v>11796.758189999997</v>
      </c>
    </row>
    <row r="23" spans="1:8">
      <c r="A23" t="s">
        <v>323</v>
      </c>
      <c r="B23" s="232">
        <v>119300</v>
      </c>
      <c r="G23" s="158"/>
      <c r="H23" s="159"/>
    </row>
    <row r="24" spans="1:8">
      <c r="A24" t="s">
        <v>324</v>
      </c>
      <c r="B24" s="232">
        <v>412000</v>
      </c>
      <c r="G24" s="158" t="s">
        <v>286</v>
      </c>
      <c r="H24" s="159">
        <v>12209.644726649996</v>
      </c>
    </row>
    <row r="25" spans="1:8">
      <c r="A25" t="s">
        <v>325</v>
      </c>
      <c r="B25" s="232">
        <v>161900</v>
      </c>
      <c r="G25" s="158" t="s">
        <v>295</v>
      </c>
      <c r="H25" s="159">
        <v>12636.982292082745</v>
      </c>
    </row>
    <row r="26" spans="1:8">
      <c r="A26" t="s">
        <v>326</v>
      </c>
      <c r="B26" s="232">
        <v>90600</v>
      </c>
      <c r="G26" s="209"/>
      <c r="H26" s="210"/>
    </row>
    <row r="27" spans="1:8">
      <c r="A27" t="s">
        <v>327</v>
      </c>
      <c r="B27" s="232">
        <v>158100</v>
      </c>
      <c r="G27" s="209"/>
      <c r="H27" s="210"/>
    </row>
    <row r="28" spans="1:8">
      <c r="A28" t="s">
        <v>328</v>
      </c>
      <c r="B28" s="232">
        <v>151700</v>
      </c>
      <c r="H28" s="210"/>
    </row>
    <row r="29" spans="1:8">
      <c r="A29" t="s">
        <v>329</v>
      </c>
      <c r="B29" s="232">
        <v>170000</v>
      </c>
      <c r="G29" s="157" t="s">
        <v>275</v>
      </c>
    </row>
    <row r="30" spans="1:8">
      <c r="A30" t="s">
        <v>330</v>
      </c>
      <c r="B30" s="232">
        <v>186900</v>
      </c>
      <c r="G30" t="s">
        <v>287</v>
      </c>
    </row>
    <row r="31" spans="1:8">
      <c r="A31" t="s">
        <v>331</v>
      </c>
      <c r="B31" s="232">
        <v>72900</v>
      </c>
    </row>
    <row r="32" spans="1:8">
      <c r="A32" t="s">
        <v>332</v>
      </c>
      <c r="B32" s="232">
        <v>74971</v>
      </c>
    </row>
    <row r="33" spans="1:2">
      <c r="A33" t="s">
        <v>333</v>
      </c>
      <c r="B33" s="232">
        <v>194023</v>
      </c>
    </row>
    <row r="34" spans="1:2">
      <c r="A34" t="s">
        <v>334</v>
      </c>
      <c r="B34" s="232">
        <v>153500</v>
      </c>
    </row>
    <row r="35" spans="1:2">
      <c r="A35" t="s">
        <v>335</v>
      </c>
      <c r="B35" s="232">
        <v>225500</v>
      </c>
    </row>
    <row r="36" spans="1:2">
      <c r="A36" t="s">
        <v>336</v>
      </c>
      <c r="B36" s="232">
        <v>385200</v>
      </c>
    </row>
    <row r="37" spans="1:2">
      <c r="A37" t="s">
        <v>337</v>
      </c>
      <c r="B37" s="232">
        <v>65000</v>
      </c>
    </row>
    <row r="38" spans="1:2">
      <c r="A38" t="s">
        <v>338</v>
      </c>
      <c r="B38" s="232">
        <v>183300</v>
      </c>
    </row>
    <row r="39" spans="1:2">
      <c r="A39" t="s">
        <v>339</v>
      </c>
      <c r="B39" s="232">
        <v>87600</v>
      </c>
    </row>
    <row r="40" spans="1:2">
      <c r="A40" t="s">
        <v>340</v>
      </c>
      <c r="B40" s="232">
        <v>186000</v>
      </c>
    </row>
    <row r="41" spans="1:2">
      <c r="A41" t="s">
        <v>341</v>
      </c>
      <c r="B41" s="232">
        <v>425000</v>
      </c>
    </row>
    <row r="42" spans="1:2">
      <c r="A42" t="s">
        <v>342</v>
      </c>
      <c r="B42" s="232">
        <v>74200</v>
      </c>
    </row>
    <row r="43" spans="1:2">
      <c r="A43" t="s">
        <v>343</v>
      </c>
      <c r="B43" s="232">
        <v>72100</v>
      </c>
    </row>
    <row r="44" spans="1:2">
      <c r="A44" t="s">
        <v>344</v>
      </c>
      <c r="B44" s="232">
        <v>114000</v>
      </c>
    </row>
    <row r="45" spans="1:2">
      <c r="A45" t="s">
        <v>345</v>
      </c>
      <c r="B45" s="232">
        <v>62006</v>
      </c>
    </row>
    <row r="46" spans="1:2">
      <c r="A46" t="s">
        <v>346</v>
      </c>
      <c r="B46" s="232">
        <v>284300</v>
      </c>
    </row>
    <row r="47" spans="1:2">
      <c r="A47" t="s">
        <v>347</v>
      </c>
      <c r="B47" s="232">
        <v>99700</v>
      </c>
    </row>
    <row r="48" spans="1:2">
      <c r="A48" t="s">
        <v>348</v>
      </c>
      <c r="B48" s="232">
        <v>10000</v>
      </c>
    </row>
    <row r="49" spans="1:2">
      <c r="A49" t="s">
        <v>349</v>
      </c>
      <c r="B49" s="232">
        <v>70000</v>
      </c>
    </row>
    <row r="50" spans="1:2">
      <c r="A50" t="s">
        <v>350</v>
      </c>
      <c r="B50" s="232">
        <v>185400</v>
      </c>
    </row>
    <row r="51" spans="1:2">
      <c r="A51" t="s">
        <v>351</v>
      </c>
      <c r="B51" s="232">
        <v>324500</v>
      </c>
    </row>
    <row r="52" spans="1:2">
      <c r="A52" t="s">
        <v>352</v>
      </c>
      <c r="B52" s="232">
        <v>143800</v>
      </c>
    </row>
    <row r="53" spans="1:2">
      <c r="A53" t="s">
        <v>353</v>
      </c>
      <c r="B53" s="232">
        <v>65000</v>
      </c>
    </row>
    <row r="54" spans="1:2">
      <c r="A54" t="s">
        <v>354</v>
      </c>
      <c r="B54" s="232">
        <v>114000</v>
      </c>
    </row>
    <row r="55" spans="1:2">
      <c r="A55" t="s">
        <v>355</v>
      </c>
      <c r="B55" s="232">
        <v>123600</v>
      </c>
    </row>
    <row r="56" spans="1:2">
      <c r="A56" t="s">
        <v>356</v>
      </c>
      <c r="B56" s="232">
        <v>94800</v>
      </c>
    </row>
    <row r="57" spans="1:2">
      <c r="A57" t="s">
        <v>357</v>
      </c>
      <c r="B57" s="232">
        <v>224000</v>
      </c>
    </row>
    <row r="58" spans="1:2">
      <c r="A58" t="s">
        <v>358</v>
      </c>
      <c r="B58" s="232">
        <v>107165</v>
      </c>
    </row>
    <row r="59" spans="1:2">
      <c r="A59" t="s">
        <v>359</v>
      </c>
      <c r="B59" s="232">
        <v>125100</v>
      </c>
    </row>
    <row r="60" spans="1:2">
      <c r="A60" t="s">
        <v>360</v>
      </c>
      <c r="B60" s="232">
        <v>153700</v>
      </c>
    </row>
    <row r="61" spans="1:2">
      <c r="A61" t="s">
        <v>361</v>
      </c>
      <c r="B61" s="232">
        <v>148500</v>
      </c>
    </row>
    <row r="62" spans="1:2">
      <c r="A62" t="s">
        <v>362</v>
      </c>
      <c r="B62" s="232">
        <v>117300</v>
      </c>
    </row>
    <row r="63" spans="1:2">
      <c r="A63" t="s">
        <v>363</v>
      </c>
      <c r="B63" s="232">
        <v>188000</v>
      </c>
    </row>
    <row r="64" spans="1:2">
      <c r="A64" s="158" t="s">
        <v>288</v>
      </c>
      <c r="B64" s="231">
        <v>0</v>
      </c>
    </row>
    <row r="65" spans="1:2">
      <c r="A65" s="158" t="s">
        <v>289</v>
      </c>
      <c r="B65" s="231">
        <v>27500</v>
      </c>
    </row>
    <row r="66" spans="1:2">
      <c r="A66" s="158" t="s">
        <v>290</v>
      </c>
      <c r="B66" s="231">
        <v>0</v>
      </c>
    </row>
    <row r="67" spans="1:2">
      <c r="A67" s="158" t="s">
        <v>291</v>
      </c>
      <c r="B67" s="231">
        <v>0</v>
      </c>
    </row>
    <row r="68" spans="1:2">
      <c r="A68" s="158" t="s">
        <v>292</v>
      </c>
      <c r="B68" s="231">
        <v>72000</v>
      </c>
    </row>
    <row r="69" spans="1:2">
      <c r="A69" s="158" t="s">
        <v>293</v>
      </c>
      <c r="B69" s="231">
        <v>0</v>
      </c>
    </row>
    <row r="70" spans="1:2">
      <c r="A70" s="158" t="s">
        <v>294</v>
      </c>
      <c r="B70" s="231">
        <v>0</v>
      </c>
    </row>
    <row r="73" spans="1:2">
      <c r="A73" s="15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133"/>
  <sheetViews>
    <sheetView zoomScale="130" zoomScaleNormal="130" zoomScalePageLayoutView="110" workbookViewId="0">
      <selection activeCell="E53" sqref="E53"/>
    </sheetView>
  </sheetViews>
  <sheetFormatPr baseColWidth="10" defaultColWidth="9.1640625" defaultRowHeight="15"/>
  <cols>
    <col min="1" max="1" width="40" customWidth="1"/>
    <col min="2" max="2" width="10.5" customWidth="1"/>
    <col min="3" max="3" width="15.5" customWidth="1"/>
    <col min="4" max="9" width="10.5" customWidth="1"/>
    <col min="10" max="10" width="18" hidden="1" customWidth="1"/>
    <col min="12" max="16" width="11.33203125" bestFit="1" customWidth="1"/>
    <col min="17" max="17" width="9.1640625" customWidth="1"/>
  </cols>
  <sheetData>
    <row r="1" spans="1:15">
      <c r="A1" s="80" t="s">
        <v>86</v>
      </c>
    </row>
    <row r="2" spans="1:15">
      <c r="A2" s="38"/>
      <c r="B2" s="38"/>
      <c r="C2" s="166" t="s">
        <v>87</v>
      </c>
      <c r="D2" s="36" t="s">
        <v>76</v>
      </c>
      <c r="E2" s="37">
        <v>192300</v>
      </c>
      <c r="F2" s="207"/>
    </row>
    <row r="3" spans="1:15" ht="34">
      <c r="A3" s="39" t="s">
        <v>88</v>
      </c>
      <c r="B3" s="40" t="s">
        <v>89</v>
      </c>
      <c r="C3" s="40" t="s">
        <v>90</v>
      </c>
      <c r="D3" s="167" t="s">
        <v>91</v>
      </c>
      <c r="E3" s="82" t="s">
        <v>92</v>
      </c>
      <c r="F3" s="82" t="s">
        <v>93</v>
      </c>
      <c r="G3" s="82" t="s">
        <v>94</v>
      </c>
      <c r="H3" s="82" t="s">
        <v>95</v>
      </c>
      <c r="I3" s="82" t="s">
        <v>96</v>
      </c>
      <c r="J3" s="41" t="s">
        <v>97</v>
      </c>
    </row>
    <row r="4" spans="1:15">
      <c r="A4" s="239" t="s">
        <v>42</v>
      </c>
      <c r="B4" s="240"/>
      <c r="C4" s="240"/>
      <c r="D4" s="240"/>
      <c r="E4" s="240"/>
      <c r="F4" s="240"/>
      <c r="G4" s="240"/>
      <c r="H4" s="240"/>
      <c r="I4" s="240"/>
      <c r="J4" s="241"/>
    </row>
    <row r="5" spans="1:15">
      <c r="A5" s="15" t="s">
        <v>303</v>
      </c>
      <c r="B5" s="15" t="s">
        <v>85</v>
      </c>
      <c r="C5" s="25" t="s">
        <v>98</v>
      </c>
      <c r="D5" s="132">
        <f>IF(A5&gt;0,(VLOOKUP($A5,'Rate Table'!$A$3:$B$500,2,FALSE)),0)</f>
        <v>110600</v>
      </c>
      <c r="E5" s="18">
        <v>0.91520597318873742</v>
      </c>
      <c r="F5" s="18"/>
      <c r="G5" s="18"/>
      <c r="H5" s="18"/>
      <c r="I5" s="18"/>
      <c r="J5" s="24">
        <f>'Labor Detail'!B5+'Labor Detail'!C5+'Labor Detail'!D5+'Labor Detail'!E5+'Labor Detail'!F5</f>
        <v>8435.1483862228633</v>
      </c>
      <c r="K5" s="56"/>
      <c r="L5" s="196"/>
      <c r="N5" s="33"/>
      <c r="O5" s="135"/>
    </row>
    <row r="6" spans="1:15">
      <c r="A6" s="15" t="s">
        <v>336</v>
      </c>
      <c r="B6" s="15" t="s">
        <v>85</v>
      </c>
      <c r="C6" s="25" t="s">
        <v>98</v>
      </c>
      <c r="D6" s="132">
        <f>IF(A6&gt;0,(VLOOKUP($A6,'Rate Table'!$A$3:$B$500,2,FALSE)),0)</f>
        <v>385200</v>
      </c>
      <c r="E6" s="18">
        <v>0.15</v>
      </c>
      <c r="F6" s="18"/>
      <c r="G6" s="18"/>
      <c r="H6" s="18"/>
      <c r="I6" s="18">
        <v>0</v>
      </c>
      <c r="J6" s="24"/>
      <c r="K6" s="56"/>
      <c r="N6" s="33"/>
    </row>
    <row r="7" spans="1:15">
      <c r="A7" s="15"/>
      <c r="B7" s="15"/>
      <c r="C7" s="25" t="s">
        <v>98</v>
      </c>
      <c r="D7" s="132">
        <f>IF(A7&gt;0,(VLOOKUP($A7,'Rate Table'!$A$3:$B$500,2,FALSE)),0)</f>
        <v>0</v>
      </c>
      <c r="E7" s="18">
        <v>0</v>
      </c>
      <c r="F7" s="18"/>
      <c r="G7" s="18"/>
      <c r="H7" s="18">
        <v>0</v>
      </c>
      <c r="I7" s="18">
        <v>0</v>
      </c>
      <c r="J7" s="24"/>
      <c r="K7" s="56"/>
      <c r="N7" s="33"/>
    </row>
    <row r="8" spans="1:15">
      <c r="A8" s="15"/>
      <c r="B8" s="15"/>
      <c r="C8" s="25" t="s">
        <v>98</v>
      </c>
      <c r="D8" s="132">
        <f>IF(A8&gt;0,(VLOOKUP($A8,'Rate Table'!$A$3:$B$500,2,FALSE)),0)</f>
        <v>0</v>
      </c>
      <c r="E8" s="18">
        <v>0</v>
      </c>
      <c r="F8" s="18"/>
      <c r="G8" s="18"/>
      <c r="H8" s="18">
        <v>0</v>
      </c>
      <c r="I8" s="18">
        <v>0</v>
      </c>
      <c r="J8" s="24"/>
      <c r="K8" s="56"/>
      <c r="N8" s="33"/>
    </row>
    <row r="9" spans="1:15">
      <c r="A9" s="15"/>
      <c r="B9" s="15"/>
      <c r="C9" s="25" t="s">
        <v>98</v>
      </c>
      <c r="D9" s="132">
        <f>IF(A9&gt;0,(VLOOKUP($A9,'Rate Table'!$A$3:$B$500,2,FALSE)),0)</f>
        <v>0</v>
      </c>
      <c r="E9" s="18">
        <v>0</v>
      </c>
      <c r="F9" s="18"/>
      <c r="G9" s="18"/>
      <c r="H9" s="18">
        <v>0</v>
      </c>
      <c r="I9" s="18">
        <v>0</v>
      </c>
      <c r="J9" s="24"/>
      <c r="K9" s="56"/>
      <c r="N9" s="33"/>
    </row>
    <row r="10" spans="1:15">
      <c r="A10" s="15"/>
      <c r="B10" s="15"/>
      <c r="C10" s="25" t="s">
        <v>98</v>
      </c>
      <c r="D10" s="132">
        <f>IF(A10&gt;0,(VLOOKUP($A10,'Rate Table'!$A$3:$B$500,2,FALSE)),0)</f>
        <v>0</v>
      </c>
      <c r="E10" s="18">
        <v>0</v>
      </c>
      <c r="F10" s="18"/>
      <c r="G10" s="18"/>
      <c r="H10" s="18">
        <v>0</v>
      </c>
      <c r="I10" s="18">
        <v>0</v>
      </c>
      <c r="J10" s="24"/>
      <c r="K10" s="56"/>
      <c r="N10" s="33"/>
    </row>
    <row r="11" spans="1:15">
      <c r="A11" s="15"/>
      <c r="B11" s="15"/>
      <c r="C11" s="25" t="s">
        <v>98</v>
      </c>
      <c r="D11" s="132">
        <f>IF(A11&gt;0,(VLOOKUP($A11,'Rate Table'!$A$3:$B$500,2,FALSE)),0)</f>
        <v>0</v>
      </c>
      <c r="E11" s="18">
        <v>0</v>
      </c>
      <c r="F11" s="18">
        <v>0</v>
      </c>
      <c r="G11" s="18">
        <v>0</v>
      </c>
      <c r="H11" s="18">
        <v>0</v>
      </c>
      <c r="I11" s="18">
        <v>0</v>
      </c>
      <c r="J11" s="24"/>
      <c r="K11" s="56"/>
      <c r="N11" s="33"/>
    </row>
    <row r="12" spans="1:15" hidden="1">
      <c r="A12" s="15"/>
      <c r="B12" s="15"/>
      <c r="C12" s="25" t="s">
        <v>98</v>
      </c>
      <c r="D12" s="132">
        <f>IF(A12&gt;0,(VLOOKUP($A12,'Rate Table'!$A$3:$B$500,2,FALSE)),0)</f>
        <v>0</v>
      </c>
      <c r="E12" s="18">
        <v>0</v>
      </c>
      <c r="F12" s="18">
        <v>0</v>
      </c>
      <c r="G12" s="18">
        <v>0</v>
      </c>
      <c r="H12" s="18">
        <v>0</v>
      </c>
      <c r="I12" s="18">
        <v>0</v>
      </c>
      <c r="J12" s="24"/>
      <c r="K12" s="56"/>
      <c r="N12" s="33"/>
    </row>
    <row r="13" spans="1:15" hidden="1">
      <c r="A13" s="15"/>
      <c r="B13" s="15"/>
      <c r="C13" s="25" t="s">
        <v>98</v>
      </c>
      <c r="D13" s="132">
        <f>IF(A13&gt;0,(VLOOKUP($A13,'Rate Table'!$A$3:$B$500,2,FALSE)),0)</f>
        <v>0</v>
      </c>
      <c r="E13" s="18">
        <v>0</v>
      </c>
      <c r="F13" s="18">
        <v>0</v>
      </c>
      <c r="G13" s="18">
        <v>0</v>
      </c>
      <c r="H13" s="18">
        <v>0</v>
      </c>
      <c r="I13" s="18">
        <v>0</v>
      </c>
      <c r="J13" s="24"/>
      <c r="K13" s="56"/>
      <c r="N13" s="33"/>
    </row>
    <row r="14" spans="1:15" hidden="1">
      <c r="A14" s="15"/>
      <c r="B14" s="15"/>
      <c r="C14" s="25" t="s">
        <v>98</v>
      </c>
      <c r="D14" s="132">
        <f>IF(A14&gt;0,(VLOOKUP($A14,'Rate Table'!$A$3:$B$500,2,FALSE)),0)</f>
        <v>0</v>
      </c>
      <c r="E14" s="18">
        <v>0</v>
      </c>
      <c r="F14" s="18">
        <v>0</v>
      </c>
      <c r="G14" s="18">
        <v>0</v>
      </c>
      <c r="H14" s="18">
        <v>0</v>
      </c>
      <c r="I14" s="18">
        <v>0</v>
      </c>
      <c r="J14" s="24"/>
      <c r="K14" s="56"/>
      <c r="N14" s="33"/>
    </row>
    <row r="15" spans="1:15" hidden="1">
      <c r="A15" s="15"/>
      <c r="B15" s="15"/>
      <c r="C15" s="25" t="s">
        <v>98</v>
      </c>
      <c r="D15" s="132">
        <f>IF(A15&gt;0,(VLOOKUP($A15,'Rate Table'!$A$3:$B$500,2,FALSE)),0)</f>
        <v>0</v>
      </c>
      <c r="E15" s="18">
        <v>0</v>
      </c>
      <c r="F15" s="18">
        <v>0</v>
      </c>
      <c r="G15" s="18">
        <v>0</v>
      </c>
      <c r="H15" s="18">
        <v>0</v>
      </c>
      <c r="I15" s="18">
        <v>0</v>
      </c>
      <c r="J15" s="24"/>
      <c r="K15" s="56"/>
      <c r="N15" s="33"/>
    </row>
    <row r="16" spans="1:15" hidden="1">
      <c r="A16" s="15"/>
      <c r="B16" s="15"/>
      <c r="C16" s="25" t="s">
        <v>98</v>
      </c>
      <c r="D16" s="132">
        <f>IF(A16&gt;0,(VLOOKUP($A16,'Rate Table'!$A$3:$B$500,2,FALSE)),0)</f>
        <v>0</v>
      </c>
      <c r="E16" s="18">
        <v>0</v>
      </c>
      <c r="F16" s="18">
        <v>0</v>
      </c>
      <c r="G16" s="18">
        <v>0</v>
      </c>
      <c r="H16" s="18">
        <v>0</v>
      </c>
      <c r="I16" s="18">
        <v>0</v>
      </c>
      <c r="J16" s="24"/>
      <c r="K16" s="56"/>
      <c r="N16" s="33"/>
    </row>
    <row r="17" spans="1:14" hidden="1">
      <c r="A17" s="15"/>
      <c r="B17" s="15"/>
      <c r="C17" s="25" t="s">
        <v>98</v>
      </c>
      <c r="D17" s="132">
        <f>IF(A17&gt;0,(VLOOKUP($A17,'Rate Table'!$A$3:$B$500,2,FALSE)),0)</f>
        <v>0</v>
      </c>
      <c r="E17" s="18">
        <v>0</v>
      </c>
      <c r="F17" s="18">
        <v>0</v>
      </c>
      <c r="G17" s="18">
        <v>0</v>
      </c>
      <c r="H17" s="18">
        <v>0</v>
      </c>
      <c r="I17" s="18">
        <v>0</v>
      </c>
      <c r="J17" s="24"/>
      <c r="K17" s="56"/>
      <c r="N17" s="33"/>
    </row>
    <row r="18" spans="1:14" hidden="1">
      <c r="A18" s="15"/>
      <c r="B18" s="15"/>
      <c r="C18" s="25" t="s">
        <v>98</v>
      </c>
      <c r="D18" s="132">
        <f>IF(A18&gt;0,(VLOOKUP($A18,'Rate Table'!$A$3:$B$500,2,FALSE)),0)</f>
        <v>0</v>
      </c>
      <c r="E18" s="18">
        <v>0</v>
      </c>
      <c r="F18" s="18">
        <v>0</v>
      </c>
      <c r="G18" s="18">
        <v>0</v>
      </c>
      <c r="H18" s="18">
        <v>0</v>
      </c>
      <c r="I18" s="18">
        <v>0</v>
      </c>
      <c r="J18" s="24"/>
      <c r="N18" s="33"/>
    </row>
    <row r="19" spans="1:14" hidden="1">
      <c r="A19" s="15"/>
      <c r="B19" s="15"/>
      <c r="C19" s="25" t="s">
        <v>98</v>
      </c>
      <c r="D19" s="132">
        <f>IF(A19&gt;0,(VLOOKUP($A19,'Rate Table'!$A$3:$B$500,2,FALSE)),0)</f>
        <v>0</v>
      </c>
      <c r="E19" s="18">
        <v>0</v>
      </c>
      <c r="F19" s="18">
        <v>0</v>
      </c>
      <c r="G19" s="18">
        <v>0</v>
      </c>
      <c r="H19" s="18">
        <v>0</v>
      </c>
      <c r="I19" s="18">
        <v>0</v>
      </c>
      <c r="J19" s="24"/>
      <c r="N19" s="33"/>
    </row>
    <row r="20" spans="1:14" hidden="1">
      <c r="A20" s="15"/>
      <c r="B20" s="15"/>
      <c r="C20" s="25" t="s">
        <v>98</v>
      </c>
      <c r="D20" s="132">
        <f>IF(A20&gt;0,(VLOOKUP($A20,'Rate Table'!$A$3:$B$500,2,FALSE)),0)</f>
        <v>0</v>
      </c>
      <c r="E20" s="18">
        <v>0</v>
      </c>
      <c r="F20" s="18">
        <v>0</v>
      </c>
      <c r="G20" s="18">
        <v>0</v>
      </c>
      <c r="H20" s="18">
        <v>0</v>
      </c>
      <c r="I20" s="18">
        <v>0</v>
      </c>
      <c r="J20" s="24"/>
      <c r="N20" s="33"/>
    </row>
    <row r="21" spans="1:14" hidden="1">
      <c r="A21" s="15"/>
      <c r="B21" s="15"/>
      <c r="C21" s="25" t="s">
        <v>98</v>
      </c>
      <c r="D21" s="132">
        <f>IF(A21&gt;0,(VLOOKUP($A21,'Rate Table'!$A$3:$B$500,2,FALSE)),0)</f>
        <v>0</v>
      </c>
      <c r="E21" s="18">
        <v>0</v>
      </c>
      <c r="F21" s="18">
        <v>0</v>
      </c>
      <c r="G21" s="18">
        <v>0</v>
      </c>
      <c r="H21" s="18">
        <v>0</v>
      </c>
      <c r="I21" s="18">
        <v>0</v>
      </c>
      <c r="J21" s="24"/>
      <c r="N21" s="33"/>
    </row>
    <row r="22" spans="1:14" hidden="1">
      <c r="A22" s="15"/>
      <c r="B22" s="15"/>
      <c r="C22" s="25" t="s">
        <v>98</v>
      </c>
      <c r="D22" s="132">
        <f>IF(A22&gt;0,(VLOOKUP($A22,'Rate Table'!$A$3:$B$500,2,FALSE)),0)</f>
        <v>0</v>
      </c>
      <c r="E22" s="18">
        <v>0</v>
      </c>
      <c r="F22" s="18">
        <v>0</v>
      </c>
      <c r="G22" s="18">
        <v>0</v>
      </c>
      <c r="H22" s="18">
        <v>0</v>
      </c>
      <c r="I22" s="18">
        <v>0</v>
      </c>
      <c r="J22" s="24"/>
      <c r="N22" s="33"/>
    </row>
    <row r="23" spans="1:14" hidden="1">
      <c r="A23" s="15"/>
      <c r="B23" s="15"/>
      <c r="C23" s="25" t="s">
        <v>98</v>
      </c>
      <c r="D23" s="132">
        <f>IF(A23&gt;0,(VLOOKUP($A23,'Rate Table'!$A$3:$B$500,2,FALSE)),0)</f>
        <v>0</v>
      </c>
      <c r="E23" s="18">
        <v>0</v>
      </c>
      <c r="F23" s="18">
        <v>0</v>
      </c>
      <c r="G23" s="18">
        <v>0</v>
      </c>
      <c r="H23" s="18">
        <v>0</v>
      </c>
      <c r="I23" s="18">
        <v>0</v>
      </c>
      <c r="J23" s="24"/>
      <c r="N23" s="33"/>
    </row>
    <row r="24" spans="1:14" hidden="1">
      <c r="A24" s="15"/>
      <c r="B24" s="15"/>
      <c r="C24" s="25" t="s">
        <v>98</v>
      </c>
      <c r="D24" s="132">
        <f>IF(A24&gt;0,(VLOOKUP($A24,'Rate Table'!$A$3:$B$500,2,FALSE)),0)</f>
        <v>0</v>
      </c>
      <c r="E24" s="18">
        <v>0</v>
      </c>
      <c r="F24" s="18">
        <v>0</v>
      </c>
      <c r="G24" s="18">
        <v>0</v>
      </c>
      <c r="H24" s="18">
        <v>0</v>
      </c>
      <c r="I24" s="18">
        <v>0</v>
      </c>
      <c r="J24" s="24"/>
      <c r="N24" s="33"/>
    </row>
    <row r="25" spans="1:14" hidden="1">
      <c r="A25" s="15"/>
      <c r="B25" s="15"/>
      <c r="C25" s="25" t="s">
        <v>98</v>
      </c>
      <c r="D25" s="132">
        <f>IF(A25&gt;0,(VLOOKUP($A25,'Rate Table'!$A$3:$B$500,2,FALSE)),0)</f>
        <v>0</v>
      </c>
      <c r="E25" s="18">
        <v>0</v>
      </c>
      <c r="F25" s="18">
        <v>0</v>
      </c>
      <c r="G25" s="18">
        <v>0</v>
      </c>
      <c r="H25" s="18">
        <v>0</v>
      </c>
      <c r="I25" s="18">
        <v>0</v>
      </c>
      <c r="J25" s="24"/>
      <c r="N25" s="33"/>
    </row>
    <row r="26" spans="1:14" hidden="1">
      <c r="A26" s="15"/>
      <c r="B26" s="15"/>
      <c r="C26" s="25" t="s">
        <v>98</v>
      </c>
      <c r="D26" s="132">
        <f>IF(A26&gt;0,(VLOOKUP($A26,'Rate Table'!$A$64:$B$70,2,FALSE)),0)</f>
        <v>0</v>
      </c>
      <c r="E26" s="18">
        <v>0</v>
      </c>
      <c r="F26" s="18">
        <v>0</v>
      </c>
      <c r="G26" s="18">
        <v>0</v>
      </c>
      <c r="H26" s="18">
        <v>0</v>
      </c>
      <c r="I26" s="18">
        <v>0</v>
      </c>
      <c r="J26" s="24">
        <f>'Labor Detail'!B26+'Labor Detail'!C26+'Labor Detail'!D26+'Labor Detail'!E26+'Labor Detail'!F26</f>
        <v>0</v>
      </c>
      <c r="N26" s="33"/>
    </row>
    <row r="27" spans="1:14" hidden="1">
      <c r="A27" s="15"/>
      <c r="B27" s="15"/>
      <c r="C27" s="25" t="s">
        <v>99</v>
      </c>
      <c r="D27" s="132">
        <f>IF(A27&gt;0,(VLOOKUP($A27,'Rate Table'!$A$64:$B$70,2,FALSE)),0)</f>
        <v>0</v>
      </c>
      <c r="E27" s="18">
        <v>0</v>
      </c>
      <c r="F27" s="18">
        <v>0</v>
      </c>
      <c r="G27" s="18">
        <v>0</v>
      </c>
      <c r="H27" s="18">
        <v>0</v>
      </c>
      <c r="I27" s="18">
        <v>0</v>
      </c>
      <c r="J27" s="24">
        <f>'Labor Detail'!B27+'Labor Detail'!C27+'Labor Detail'!D27+'Labor Detail'!E27+'Labor Detail'!F27</f>
        <v>0</v>
      </c>
      <c r="N27" s="33"/>
    </row>
    <row r="28" spans="1:14" hidden="1">
      <c r="A28" s="15"/>
      <c r="B28" s="15"/>
      <c r="C28" s="25" t="s">
        <v>98</v>
      </c>
      <c r="D28" s="132">
        <f>IF(A28&gt;0,(VLOOKUP($A28,'Rate Table'!$A$64:$B$70,2,FALSE)),0)</f>
        <v>0</v>
      </c>
      <c r="E28" s="18">
        <v>0</v>
      </c>
      <c r="F28" s="18">
        <v>0</v>
      </c>
      <c r="G28" s="18">
        <v>0</v>
      </c>
      <c r="H28" s="18">
        <v>0</v>
      </c>
      <c r="I28" s="18">
        <v>0</v>
      </c>
      <c r="J28" s="24">
        <f>'Labor Detail'!B28+'Labor Detail'!C28+'Labor Detail'!D28+'Labor Detail'!E28+'Labor Detail'!F28</f>
        <v>0</v>
      </c>
    </row>
    <row r="29" spans="1:14" hidden="1">
      <c r="A29" s="15"/>
      <c r="B29" s="15"/>
      <c r="C29" s="25" t="s">
        <v>98</v>
      </c>
      <c r="D29" s="132">
        <f>IF(A29&gt;0,(VLOOKUP($A29,'Rate Table'!$A$64:$B$70,2,FALSE)),0)</f>
        <v>0</v>
      </c>
      <c r="E29" s="18"/>
      <c r="F29" s="18"/>
      <c r="G29" s="18"/>
      <c r="H29" s="18">
        <v>0</v>
      </c>
      <c r="I29" s="18">
        <v>0</v>
      </c>
      <c r="J29" s="24">
        <f>'Labor Detail'!B29+'Labor Detail'!C29+'Labor Detail'!D29+'Labor Detail'!E29+'Labor Detail'!F29</f>
        <v>0</v>
      </c>
    </row>
    <row r="30" spans="1:14" hidden="1">
      <c r="A30" s="15"/>
      <c r="B30" s="15"/>
      <c r="C30" s="25" t="s">
        <v>98</v>
      </c>
      <c r="D30" s="132">
        <f>IF(A30&gt;0,(VLOOKUP($A30,'Rate Table'!$A$64:$B$70,2,FALSE)),0)</f>
        <v>0</v>
      </c>
      <c r="E30" s="18">
        <v>0</v>
      </c>
      <c r="F30" s="18">
        <v>0</v>
      </c>
      <c r="G30" s="18">
        <v>0</v>
      </c>
      <c r="H30" s="18">
        <v>0</v>
      </c>
      <c r="I30" s="18">
        <v>0</v>
      </c>
      <c r="J30" s="24">
        <f>'Labor Detail'!B30+'Labor Detail'!C30+'Labor Detail'!D30+'Labor Detail'!E30+'Labor Detail'!F30</f>
        <v>0</v>
      </c>
    </row>
    <row r="31" spans="1:14" hidden="1">
      <c r="A31" s="15"/>
      <c r="B31" s="15"/>
      <c r="C31" s="25" t="s">
        <v>98</v>
      </c>
      <c r="D31" s="132">
        <f>IF(A31&gt;0,(VLOOKUP($A31,'Rate Table'!$A$64:$B$70,2,FALSE)),0)</f>
        <v>0</v>
      </c>
      <c r="E31" s="18">
        <v>0</v>
      </c>
      <c r="F31" s="18">
        <v>0</v>
      </c>
      <c r="G31" s="18">
        <v>0</v>
      </c>
      <c r="H31" s="18">
        <v>0</v>
      </c>
      <c r="I31" s="18">
        <v>0</v>
      </c>
      <c r="J31" s="24">
        <f>'Labor Detail'!B32+'Labor Detail'!C32+'Labor Detail'!D32+'Labor Detail'!E32+'Labor Detail'!F32</f>
        <v>0</v>
      </c>
    </row>
    <row r="32" spans="1:14" hidden="1">
      <c r="A32" s="15"/>
      <c r="B32" s="15"/>
      <c r="C32" s="25" t="s">
        <v>98</v>
      </c>
      <c r="D32" s="132">
        <f>IF(A32&gt;0,(VLOOKUP($A32,'Rate Table'!$A$64:$B$70,2,FALSE)),0)</f>
        <v>0</v>
      </c>
      <c r="E32" s="18">
        <v>0</v>
      </c>
      <c r="F32" s="18">
        <v>0</v>
      </c>
      <c r="G32" s="18">
        <v>0</v>
      </c>
      <c r="H32" s="18">
        <v>0</v>
      </c>
      <c r="I32" s="18">
        <v>0</v>
      </c>
      <c r="J32" s="24"/>
    </row>
    <row r="33" spans="1:10" hidden="1">
      <c r="A33" s="15"/>
      <c r="B33" s="15"/>
      <c r="C33" s="25" t="s">
        <v>98</v>
      </c>
      <c r="D33" s="132">
        <f>IF(A33&gt;0,(VLOOKUP($A33,'Rate Table'!$A$64:$B$70,2,FALSE)),0)</f>
        <v>0</v>
      </c>
      <c r="E33" s="18">
        <v>0</v>
      </c>
      <c r="F33" s="18">
        <v>0</v>
      </c>
      <c r="G33" s="18">
        <v>0</v>
      </c>
      <c r="H33" s="18">
        <v>0</v>
      </c>
      <c r="I33" s="18">
        <v>0</v>
      </c>
      <c r="J33" s="24"/>
    </row>
    <row r="34" spans="1:10" hidden="1">
      <c r="A34" s="15"/>
      <c r="B34" s="15"/>
      <c r="C34" s="25" t="s">
        <v>98</v>
      </c>
      <c r="D34" s="132">
        <f>IF(A34&gt;0,(VLOOKUP($A34,'Rate Table'!$A$64:$B$70,2,FALSE)),0)</f>
        <v>0</v>
      </c>
      <c r="E34" s="18">
        <v>0</v>
      </c>
      <c r="F34" s="18">
        <v>0</v>
      </c>
      <c r="G34" s="18">
        <v>0</v>
      </c>
      <c r="H34" s="18">
        <v>0</v>
      </c>
      <c r="I34" s="18">
        <v>0</v>
      </c>
      <c r="J34" s="24"/>
    </row>
    <row r="35" spans="1:10" hidden="1">
      <c r="A35" s="15"/>
      <c r="B35" s="15"/>
      <c r="C35" s="25" t="s">
        <v>98</v>
      </c>
      <c r="D35" s="132">
        <f>IF(A35&gt;0,(VLOOKUP($A35,'Rate Table'!$A$64:$B$70,2,FALSE)),0)</f>
        <v>0</v>
      </c>
      <c r="E35" s="18">
        <v>0</v>
      </c>
      <c r="F35" s="18">
        <v>0</v>
      </c>
      <c r="G35" s="18">
        <v>0</v>
      </c>
      <c r="H35" s="18">
        <v>0</v>
      </c>
      <c r="I35" s="18">
        <v>0</v>
      </c>
      <c r="J35" s="24"/>
    </row>
    <row r="36" spans="1:10">
      <c r="A36" s="42" t="s">
        <v>100</v>
      </c>
      <c r="B36" s="42"/>
      <c r="C36" s="42"/>
      <c r="D36" s="43"/>
      <c r="E36" s="44">
        <f>SUM(E5:E35)</f>
        <v>1.0652059731887373</v>
      </c>
      <c r="F36" s="44">
        <f t="shared" ref="F36:I36" si="0">SUM(F5:F35)</f>
        <v>0</v>
      </c>
      <c r="G36" s="44">
        <f t="shared" si="0"/>
        <v>0</v>
      </c>
      <c r="H36" s="44">
        <f t="shared" si="0"/>
        <v>0</v>
      </c>
      <c r="I36" s="44">
        <f t="shared" si="0"/>
        <v>0</v>
      </c>
      <c r="J36" s="43">
        <f>SUM(J5:J31)</f>
        <v>8435.1483862228633</v>
      </c>
    </row>
    <row r="37" spans="1:10" hidden="1">
      <c r="A37" s="239" t="s">
        <v>101</v>
      </c>
      <c r="B37" s="240"/>
      <c r="C37" s="240"/>
      <c r="D37" s="240"/>
      <c r="E37" s="240"/>
      <c r="F37" s="240"/>
      <c r="G37" s="240"/>
      <c r="H37" s="240"/>
      <c r="I37" s="240"/>
      <c r="J37" s="241"/>
    </row>
    <row r="38" spans="1:10" hidden="1">
      <c r="A38" s="15"/>
      <c r="B38" s="15"/>
      <c r="C38" s="25" t="s">
        <v>98</v>
      </c>
      <c r="D38" s="132">
        <f>IF(A38&gt;0,(VLOOKUP($A38,'Rate Table'!$A$3:$B$500,2,FALSE)),0)</f>
        <v>0</v>
      </c>
      <c r="E38" s="28"/>
      <c r="F38" s="28"/>
      <c r="G38" s="28"/>
      <c r="H38" s="28"/>
      <c r="I38" s="28">
        <v>0</v>
      </c>
      <c r="J38" s="24"/>
    </row>
    <row r="39" spans="1:10" hidden="1">
      <c r="A39" s="15"/>
      <c r="B39" s="15"/>
      <c r="C39" s="25" t="s">
        <v>98</v>
      </c>
      <c r="D39" s="132">
        <f>IF(A39&gt;0,(VLOOKUP($A39,'Rate Table'!$A$3:$B$500,2,FALSE)),0)</f>
        <v>0</v>
      </c>
      <c r="E39" s="28"/>
      <c r="F39" s="28"/>
      <c r="G39" s="28"/>
      <c r="H39" s="28"/>
      <c r="I39" s="28">
        <v>0</v>
      </c>
      <c r="J39" s="24">
        <f t="shared" ref="J39:J44" si="1">(D39*E39*E$74)+(D39*F39*F$74)+(D39*G39*G$74)+(D39*H39*H$74)+(D39*I39*I$74)</f>
        <v>0</v>
      </c>
    </row>
    <row r="40" spans="1:10" hidden="1">
      <c r="A40" s="15"/>
      <c r="B40" s="15"/>
      <c r="C40" s="25" t="s">
        <v>102</v>
      </c>
      <c r="D40" s="132">
        <f>IF(A40&gt;0,(VLOOKUP($A40,'Rate Table'!$A$3:$B$500,2,FALSE)),0)</f>
        <v>0</v>
      </c>
      <c r="E40" s="28"/>
      <c r="F40" s="28"/>
      <c r="G40" s="28"/>
      <c r="H40" s="28"/>
      <c r="I40" s="28">
        <v>0</v>
      </c>
      <c r="J40" s="24">
        <f t="shared" si="1"/>
        <v>0</v>
      </c>
    </row>
    <row r="41" spans="1:10" hidden="1">
      <c r="A41" s="15"/>
      <c r="B41" s="15"/>
      <c r="C41" s="25" t="s">
        <v>102</v>
      </c>
      <c r="D41" s="132">
        <f>IF(A41&gt;0,(VLOOKUP($A41,'Rate Table'!$A$3:$B$500,2,FALSE)),0)</f>
        <v>0</v>
      </c>
      <c r="E41" s="28">
        <v>0</v>
      </c>
      <c r="F41" s="28">
        <v>0</v>
      </c>
      <c r="G41" s="28">
        <v>0</v>
      </c>
      <c r="H41" s="28">
        <v>0</v>
      </c>
      <c r="I41" s="28">
        <v>0</v>
      </c>
      <c r="J41" s="24">
        <f t="shared" si="1"/>
        <v>0</v>
      </c>
    </row>
    <row r="42" spans="1:10" hidden="1">
      <c r="A42" s="15"/>
      <c r="B42" s="15"/>
      <c r="C42" s="25" t="s">
        <v>102</v>
      </c>
      <c r="D42" s="132">
        <f>IF(A42&gt;0,(VLOOKUP($A42,'Rate Table'!$A$3:$B$500,2,FALSE)),0)</f>
        <v>0</v>
      </c>
      <c r="E42" s="28">
        <v>0</v>
      </c>
      <c r="F42" s="28">
        <v>0</v>
      </c>
      <c r="G42" s="28">
        <v>0</v>
      </c>
      <c r="H42" s="28">
        <v>0</v>
      </c>
      <c r="I42" s="28">
        <v>0</v>
      </c>
      <c r="J42" s="24">
        <f t="shared" si="1"/>
        <v>0</v>
      </c>
    </row>
    <row r="43" spans="1:10" hidden="1">
      <c r="A43" s="15"/>
      <c r="B43" s="15"/>
      <c r="C43" s="25" t="s">
        <v>102</v>
      </c>
      <c r="D43" s="132">
        <f>IF(A43&gt;0,(VLOOKUP($A43,'Rate Table'!$A$3:$B$500,2,FALSE)),0)</f>
        <v>0</v>
      </c>
      <c r="E43" s="28">
        <v>0</v>
      </c>
      <c r="F43" s="28">
        <v>0</v>
      </c>
      <c r="G43" s="28">
        <v>0</v>
      </c>
      <c r="H43" s="28">
        <v>0</v>
      </c>
      <c r="I43" s="28">
        <v>0</v>
      </c>
      <c r="J43" s="24">
        <f t="shared" si="1"/>
        <v>0</v>
      </c>
    </row>
    <row r="44" spans="1:10" hidden="1">
      <c r="A44" s="15"/>
      <c r="B44" s="15"/>
      <c r="C44" s="25" t="s">
        <v>102</v>
      </c>
      <c r="D44" s="132">
        <f>IF(A44&gt;0,(VLOOKUP($A44,'Rate Table'!$A$3:$B$500,2,FALSE)),0)</f>
        <v>0</v>
      </c>
      <c r="E44" s="28">
        <v>0</v>
      </c>
      <c r="F44" s="28">
        <v>0</v>
      </c>
      <c r="G44" s="28">
        <v>0</v>
      </c>
      <c r="H44" s="28">
        <v>0</v>
      </c>
      <c r="I44" s="28">
        <v>0</v>
      </c>
      <c r="J44" s="24">
        <f t="shared" si="1"/>
        <v>0</v>
      </c>
    </row>
    <row r="45" spans="1:10" hidden="1">
      <c r="A45" s="42" t="s">
        <v>100</v>
      </c>
      <c r="B45" s="42"/>
      <c r="C45" s="39"/>
      <c r="D45" s="43"/>
      <c r="E45" s="44">
        <f>SUM(E38:E44)</f>
        <v>0</v>
      </c>
      <c r="F45" s="44">
        <f t="shared" ref="F45:I45" si="2">SUM(F38:F44)</f>
        <v>0</v>
      </c>
      <c r="G45" s="44">
        <f t="shared" si="2"/>
        <v>0</v>
      </c>
      <c r="H45" s="44">
        <f t="shared" si="2"/>
        <v>0</v>
      </c>
      <c r="I45" s="44">
        <f t="shared" si="2"/>
        <v>0</v>
      </c>
      <c r="J45" s="43">
        <f>SUM(J38:J43)</f>
        <v>0</v>
      </c>
    </row>
    <row r="46" spans="1:10">
      <c r="A46" s="239" t="s">
        <v>44</v>
      </c>
      <c r="B46" s="240"/>
      <c r="C46" s="240"/>
      <c r="D46" s="240"/>
      <c r="E46" s="240"/>
      <c r="F46" s="240"/>
      <c r="G46" s="240"/>
      <c r="H46" s="240"/>
      <c r="I46" s="240"/>
      <c r="J46" s="241"/>
    </row>
    <row r="47" spans="1:10">
      <c r="A47" s="15" t="s">
        <v>294</v>
      </c>
      <c r="B47" s="15"/>
      <c r="C47" s="25" t="s">
        <v>98</v>
      </c>
      <c r="D47" s="132">
        <f>10*20*52</f>
        <v>10400</v>
      </c>
      <c r="E47" s="18">
        <v>12</v>
      </c>
      <c r="F47" s="18">
        <v>0</v>
      </c>
      <c r="G47" s="18">
        <v>0</v>
      </c>
      <c r="H47" s="18">
        <v>0</v>
      </c>
      <c r="I47" s="18">
        <v>0</v>
      </c>
      <c r="J47" s="24">
        <f t="shared" ref="J47:J52" si="3">(D47*E47*E$74)+(D47*F47*F$74)+(D47*G47*G$74)+(D47*H47*H$74)+(D47*I47*I$74)</f>
        <v>124800</v>
      </c>
    </row>
    <row r="48" spans="1:10" hidden="1">
      <c r="A48" s="15"/>
      <c r="B48" s="15"/>
      <c r="C48" s="25" t="s">
        <v>98</v>
      </c>
      <c r="D48" s="132">
        <f>IF(A48&gt;0,(VLOOKUP($A48,'Rate Table'!$A$3:$B$500,2,FALSE)),0)</f>
        <v>0</v>
      </c>
      <c r="E48" s="18">
        <v>0</v>
      </c>
      <c r="F48" s="18">
        <v>0</v>
      </c>
      <c r="G48" s="18">
        <v>0</v>
      </c>
      <c r="H48" s="18">
        <v>0</v>
      </c>
      <c r="I48" s="18">
        <v>0</v>
      </c>
      <c r="J48" s="24">
        <f t="shared" si="3"/>
        <v>0</v>
      </c>
    </row>
    <row r="49" spans="1:10" hidden="1">
      <c r="A49" s="15"/>
      <c r="B49" s="15"/>
      <c r="C49" s="25" t="s">
        <v>98</v>
      </c>
      <c r="D49" s="132">
        <f>IF(A49&gt;0,(VLOOKUP($A49,'Rate Table'!$A$3:$B$500,2,FALSE)),0)</f>
        <v>0</v>
      </c>
      <c r="E49" s="18">
        <v>0</v>
      </c>
      <c r="F49" s="18">
        <v>0</v>
      </c>
      <c r="G49" s="18">
        <v>0</v>
      </c>
      <c r="H49" s="18">
        <v>0</v>
      </c>
      <c r="I49" s="18">
        <v>0</v>
      </c>
      <c r="J49" s="24">
        <f t="shared" si="3"/>
        <v>0</v>
      </c>
    </row>
    <row r="50" spans="1:10" hidden="1">
      <c r="A50" s="15"/>
      <c r="B50" s="15"/>
      <c r="C50" s="25" t="s">
        <v>102</v>
      </c>
      <c r="D50" s="132">
        <f>IF(A50&gt;0,(VLOOKUP($A50,'Rate Table'!$A$3:$B$500,2,FALSE)),0)</f>
        <v>0</v>
      </c>
      <c r="E50" s="18">
        <v>0</v>
      </c>
      <c r="F50" s="18">
        <v>0</v>
      </c>
      <c r="G50" s="18">
        <v>0</v>
      </c>
      <c r="H50" s="18">
        <v>0</v>
      </c>
      <c r="I50" s="18">
        <v>0</v>
      </c>
      <c r="J50" s="24">
        <f t="shared" si="3"/>
        <v>0</v>
      </c>
    </row>
    <row r="51" spans="1:10" hidden="1">
      <c r="A51" s="15"/>
      <c r="B51" s="15"/>
      <c r="C51" s="25" t="s">
        <v>102</v>
      </c>
      <c r="D51" s="132">
        <f>IF(A51&gt;0,(VLOOKUP($A51,'Rate Table'!$A$3:$B$500,2,FALSE)),0)</f>
        <v>0</v>
      </c>
      <c r="E51" s="18">
        <v>0</v>
      </c>
      <c r="F51" s="18">
        <v>0</v>
      </c>
      <c r="G51" s="18">
        <v>0</v>
      </c>
      <c r="H51" s="18">
        <v>0</v>
      </c>
      <c r="I51" s="18">
        <v>0</v>
      </c>
      <c r="J51" s="24">
        <f t="shared" si="3"/>
        <v>0</v>
      </c>
    </row>
    <row r="52" spans="1:10" hidden="1">
      <c r="A52" s="15"/>
      <c r="B52" s="15"/>
      <c r="C52" s="25" t="s">
        <v>102</v>
      </c>
      <c r="D52" s="132">
        <f>IF(A52&gt;0,(VLOOKUP($A52,'Rate Table'!$A$3:$B$500,2,FALSE)),0)</f>
        <v>0</v>
      </c>
      <c r="E52" s="18">
        <v>0</v>
      </c>
      <c r="F52" s="18">
        <v>0</v>
      </c>
      <c r="G52" s="18">
        <v>0</v>
      </c>
      <c r="H52" s="18">
        <v>0</v>
      </c>
      <c r="I52" s="18">
        <v>0</v>
      </c>
      <c r="J52" s="24">
        <f t="shared" si="3"/>
        <v>0</v>
      </c>
    </row>
    <row r="53" spans="1:10">
      <c r="A53" s="42" t="s">
        <v>100</v>
      </c>
      <c r="B53" s="42"/>
      <c r="C53" s="39"/>
      <c r="D53" s="43"/>
      <c r="E53" s="44">
        <f>SUM(E47:E52)</f>
        <v>12</v>
      </c>
      <c r="F53" s="44">
        <f t="shared" ref="F53:I53" si="4">SUM(F47:F52)</f>
        <v>0</v>
      </c>
      <c r="G53" s="44">
        <f t="shared" si="4"/>
        <v>0</v>
      </c>
      <c r="H53" s="44">
        <f t="shared" si="4"/>
        <v>0</v>
      </c>
      <c r="I53" s="44">
        <f t="shared" si="4"/>
        <v>0</v>
      </c>
      <c r="J53" s="44">
        <f>SUM(J47:J52)</f>
        <v>124800</v>
      </c>
    </row>
    <row r="54" spans="1:10" hidden="1">
      <c r="A54" s="239" t="s">
        <v>45</v>
      </c>
      <c r="B54" s="240"/>
      <c r="C54" s="240"/>
      <c r="D54" s="240"/>
      <c r="E54" s="240"/>
      <c r="F54" s="240"/>
      <c r="G54" s="240"/>
      <c r="H54" s="240"/>
      <c r="I54" s="240"/>
      <c r="J54" s="241"/>
    </row>
    <row r="55" spans="1:10" hidden="1">
      <c r="A55" s="15"/>
      <c r="B55" s="15"/>
      <c r="C55" s="25" t="s">
        <v>98</v>
      </c>
      <c r="D55" s="132">
        <f>IF(A55&gt;0,(VLOOKUP($A55,'Rate Table'!$A$3:$B$500,2,FALSE)),0)</f>
        <v>0</v>
      </c>
      <c r="E55" s="28">
        <v>0</v>
      </c>
      <c r="F55" s="28">
        <v>0</v>
      </c>
      <c r="G55" s="28">
        <v>0</v>
      </c>
      <c r="H55" s="28">
        <v>0</v>
      </c>
      <c r="I55" s="28">
        <v>0</v>
      </c>
      <c r="J55" s="24">
        <f>'Labor Detail'!B61+'Labor Detail'!C61+'Labor Detail'!D61+'Labor Detail'!E61+'Labor Detail'!F61</f>
        <v>0</v>
      </c>
    </row>
    <row r="56" spans="1:10" hidden="1">
      <c r="A56" s="15"/>
      <c r="B56" s="15"/>
      <c r="C56" s="25" t="s">
        <v>98</v>
      </c>
      <c r="D56" s="132">
        <f>IF(A56&gt;0,(VLOOKUP($A56,'Rate Table'!$A$3:$B$500,2,FALSE)),0)</f>
        <v>0</v>
      </c>
      <c r="E56" s="28">
        <v>0</v>
      </c>
      <c r="F56" s="28">
        <v>0</v>
      </c>
      <c r="G56" s="28">
        <v>0</v>
      </c>
      <c r="H56" s="28">
        <v>0</v>
      </c>
      <c r="I56" s="28">
        <v>0</v>
      </c>
      <c r="J56" s="24">
        <f t="shared" ref="J56:J60" si="5">(D56*E56*E$74)+(D56*F56*F$74)+(D56*G56*G$74)+(D56*H56*H$74)+(D56*I56*I$74)</f>
        <v>0</v>
      </c>
    </row>
    <row r="57" spans="1:10" hidden="1">
      <c r="A57" s="15"/>
      <c r="B57" s="15"/>
      <c r="C57" s="25" t="s">
        <v>98</v>
      </c>
      <c r="D57" s="132">
        <f>IF(A57&gt;0,(VLOOKUP($A57,'Rate Table'!$A$3:$B$500,2,FALSE)),0)</f>
        <v>0</v>
      </c>
      <c r="E57" s="28">
        <v>0</v>
      </c>
      <c r="F57" s="28">
        <v>0</v>
      </c>
      <c r="G57" s="28">
        <v>0</v>
      </c>
      <c r="H57" s="28">
        <v>0</v>
      </c>
      <c r="I57" s="28">
        <v>0</v>
      </c>
      <c r="J57" s="24">
        <f t="shared" si="5"/>
        <v>0</v>
      </c>
    </row>
    <row r="58" spans="1:10" hidden="1">
      <c r="A58" s="15"/>
      <c r="B58" s="15"/>
      <c r="C58" s="25" t="s">
        <v>102</v>
      </c>
      <c r="D58" s="132">
        <f>IF(A58&gt;0,(VLOOKUP($A58,'Rate Table'!$A$3:$B$500,2,FALSE)),0)</f>
        <v>0</v>
      </c>
      <c r="E58" s="28">
        <v>0</v>
      </c>
      <c r="F58" s="28">
        <v>0</v>
      </c>
      <c r="G58" s="28">
        <v>0</v>
      </c>
      <c r="H58" s="28">
        <v>0</v>
      </c>
      <c r="I58" s="28">
        <v>0</v>
      </c>
      <c r="J58" s="24">
        <f t="shared" si="5"/>
        <v>0</v>
      </c>
    </row>
    <row r="59" spans="1:10" hidden="1">
      <c r="A59" s="15"/>
      <c r="B59" s="15"/>
      <c r="C59" s="25" t="s">
        <v>102</v>
      </c>
      <c r="D59" s="132">
        <f>IF(A59&gt;0,(VLOOKUP($A59,'Rate Table'!$A$3:$B$500,2,FALSE)),0)</f>
        <v>0</v>
      </c>
      <c r="E59" s="28">
        <v>0</v>
      </c>
      <c r="F59" s="28">
        <v>0</v>
      </c>
      <c r="G59" s="28">
        <v>0</v>
      </c>
      <c r="H59" s="28">
        <v>0</v>
      </c>
      <c r="I59" s="28">
        <v>0</v>
      </c>
      <c r="J59" s="24">
        <f t="shared" si="5"/>
        <v>0</v>
      </c>
    </row>
    <row r="60" spans="1:10" hidden="1">
      <c r="A60" s="15"/>
      <c r="B60" s="15"/>
      <c r="C60" s="25" t="s">
        <v>102</v>
      </c>
      <c r="D60" s="132">
        <f>IF(A60&gt;0,(VLOOKUP($A60,'Rate Table'!$A$3:$B$500,2,FALSE)),0)</f>
        <v>0</v>
      </c>
      <c r="E60" s="28">
        <v>0</v>
      </c>
      <c r="F60" s="28">
        <v>0</v>
      </c>
      <c r="G60" s="28">
        <v>0</v>
      </c>
      <c r="H60" s="28">
        <v>0</v>
      </c>
      <c r="I60" s="28">
        <v>0</v>
      </c>
      <c r="J60" s="24">
        <f t="shared" si="5"/>
        <v>0</v>
      </c>
    </row>
    <row r="61" spans="1:10" hidden="1">
      <c r="A61" s="42" t="s">
        <v>100</v>
      </c>
      <c r="B61" s="42"/>
      <c r="C61" s="39"/>
      <c r="D61" s="43"/>
      <c r="E61" s="44">
        <f>SUM(E55:E60)</f>
        <v>0</v>
      </c>
      <c r="F61" s="44">
        <f t="shared" ref="F61:J61" si="6">SUM(F55:F60)</f>
        <v>0</v>
      </c>
      <c r="G61" s="44">
        <f t="shared" si="6"/>
        <v>0</v>
      </c>
      <c r="H61" s="44">
        <f t="shared" si="6"/>
        <v>0</v>
      </c>
      <c r="I61" s="44">
        <f t="shared" si="6"/>
        <v>0</v>
      </c>
      <c r="J61" s="44">
        <f t="shared" si="6"/>
        <v>0</v>
      </c>
    </row>
    <row r="62" spans="1:10">
      <c r="A62" s="239" t="s">
        <v>103</v>
      </c>
      <c r="B62" s="240"/>
      <c r="C62" s="240"/>
      <c r="D62" s="240"/>
      <c r="E62" s="240"/>
      <c r="F62" s="240"/>
      <c r="G62" s="240"/>
      <c r="H62" s="240"/>
      <c r="I62" s="240"/>
      <c r="J62" s="241"/>
    </row>
    <row r="63" spans="1:10">
      <c r="A63" s="15" t="s">
        <v>289</v>
      </c>
      <c r="B63" s="15"/>
      <c r="C63" s="25" t="s">
        <v>98</v>
      </c>
      <c r="D63" s="132">
        <f>IF(A63&gt;0,(VLOOKUP($A63,'Rate Table'!$A$3:$B$500,2,FALSE)),0)</f>
        <v>27500</v>
      </c>
      <c r="E63" s="18">
        <v>0</v>
      </c>
      <c r="F63" s="18"/>
      <c r="G63" s="18"/>
      <c r="H63" s="18"/>
      <c r="I63" s="18"/>
      <c r="J63" s="24">
        <f t="shared" ref="J63:J68" si="7">(D63*E63*E$74)+(D63*F63*F$74)+(D63*G63*G$74)+(D63*H63*H$74)+(D63*I63*I$74)</f>
        <v>0</v>
      </c>
    </row>
    <row r="64" spans="1:10" hidden="1">
      <c r="A64" s="15"/>
      <c r="B64" s="15"/>
      <c r="C64" s="25" t="s">
        <v>98</v>
      </c>
      <c r="D64" s="132">
        <f>IF(A64&gt;0,(VLOOKUP($A64,'Rate Table'!$A$3:$B$500,2,FALSE)),0)</f>
        <v>0</v>
      </c>
      <c r="E64" s="18"/>
      <c r="F64" s="18"/>
      <c r="G64" s="18"/>
      <c r="H64" s="18"/>
      <c r="I64" s="18"/>
      <c r="J64" s="24">
        <f t="shared" si="7"/>
        <v>0</v>
      </c>
    </row>
    <row r="65" spans="1:14" hidden="1">
      <c r="A65" s="15"/>
      <c r="B65" s="15"/>
      <c r="C65" s="25" t="s">
        <v>98</v>
      </c>
      <c r="D65" s="132">
        <f>IF(A65&gt;0,(VLOOKUP($A65,'Rate Table'!$A$3:$B$500,2,FALSE)),0)</f>
        <v>0</v>
      </c>
      <c r="E65" s="18"/>
      <c r="F65" s="18"/>
      <c r="G65" s="18"/>
      <c r="H65" s="18"/>
      <c r="I65" s="18"/>
      <c r="J65" s="24">
        <f t="shared" si="7"/>
        <v>0</v>
      </c>
    </row>
    <row r="66" spans="1:14" hidden="1">
      <c r="A66" s="15"/>
      <c r="B66" s="15"/>
      <c r="C66" s="25" t="s">
        <v>98</v>
      </c>
      <c r="D66" s="132">
        <f>IF(A66&gt;0,(VLOOKUP($A66,'Rate Table'!$A$3:$B$500,2,FALSE)),0)</f>
        <v>0</v>
      </c>
      <c r="E66" s="18"/>
      <c r="F66" s="18"/>
      <c r="G66" s="18"/>
      <c r="H66" s="18"/>
      <c r="I66" s="18"/>
      <c r="J66" s="24">
        <f t="shared" si="7"/>
        <v>0</v>
      </c>
    </row>
    <row r="67" spans="1:14" hidden="1">
      <c r="A67" s="15"/>
      <c r="B67" s="15"/>
      <c r="C67" s="25" t="s">
        <v>98</v>
      </c>
      <c r="D67" s="132">
        <f>IF(A67&gt;0,(VLOOKUP($A67,'Rate Table'!$A$3:$B$500,2,FALSE)),0)</f>
        <v>0</v>
      </c>
      <c r="E67" s="18"/>
      <c r="F67" s="18"/>
      <c r="G67" s="18"/>
      <c r="H67" s="18"/>
      <c r="I67" s="18"/>
      <c r="J67" s="24">
        <f t="shared" si="7"/>
        <v>0</v>
      </c>
    </row>
    <row r="68" spans="1:14" hidden="1">
      <c r="A68" s="15"/>
      <c r="B68" s="15"/>
      <c r="C68" s="25" t="s">
        <v>98</v>
      </c>
      <c r="D68" s="132">
        <f>IF(A68&gt;0,(VLOOKUP($A68,'Rate Table'!$A$3:$B$500,2,FALSE)),0)</f>
        <v>0</v>
      </c>
      <c r="E68" s="18"/>
      <c r="F68" s="18"/>
      <c r="G68" s="18"/>
      <c r="H68" s="18"/>
      <c r="I68" s="18"/>
      <c r="J68" s="24">
        <f t="shared" si="7"/>
        <v>0</v>
      </c>
    </row>
    <row r="69" spans="1:14">
      <c r="A69" s="42" t="s">
        <v>100</v>
      </c>
      <c r="B69" s="42"/>
      <c r="C69" s="39"/>
      <c r="D69" s="2"/>
      <c r="E69" s="74">
        <f>SUM(E63:E68)</f>
        <v>0</v>
      </c>
      <c r="F69" s="74">
        <f t="shared" ref="F69:I69" si="8">SUM(F63:F68)</f>
        <v>0</v>
      </c>
      <c r="G69" s="74">
        <f t="shared" si="8"/>
        <v>0</v>
      </c>
      <c r="H69" s="74">
        <f t="shared" si="8"/>
        <v>0</v>
      </c>
      <c r="I69" s="74">
        <f t="shared" si="8"/>
        <v>0</v>
      </c>
      <c r="J69" s="45"/>
    </row>
    <row r="70" spans="1:14">
      <c r="A70" s="46"/>
      <c r="B70" s="46"/>
      <c r="C70" s="46"/>
      <c r="D70" s="46"/>
      <c r="E70" s="47"/>
      <c r="F70" s="47"/>
      <c r="G70" s="47"/>
      <c r="H70" s="47"/>
      <c r="I70" s="47"/>
      <c r="J70" s="46"/>
    </row>
    <row r="71" spans="1:14">
      <c r="A71" s="48"/>
      <c r="B71" s="48"/>
      <c r="C71" s="48"/>
      <c r="D71" s="48"/>
      <c r="E71" s="49"/>
      <c r="F71" s="49"/>
      <c r="G71" s="49"/>
      <c r="H71" s="49"/>
      <c r="I71" s="49"/>
      <c r="J71" s="48"/>
    </row>
    <row r="72" spans="1:14">
      <c r="A72" s="42" t="s">
        <v>104</v>
      </c>
      <c r="B72" s="42"/>
      <c r="C72" s="50"/>
      <c r="D72" s="50"/>
      <c r="E72" s="51">
        <f>E61+E53+E45+E36+E69</f>
        <v>13.065205973188737</v>
      </c>
      <c r="F72" s="51">
        <f t="shared" ref="F72:I72" si="9">F61+F53+F45+F36+F69</f>
        <v>0</v>
      </c>
      <c r="G72" s="51">
        <f t="shared" si="9"/>
        <v>0</v>
      </c>
      <c r="H72" s="51">
        <f t="shared" si="9"/>
        <v>0</v>
      </c>
      <c r="I72" s="51">
        <f t="shared" si="9"/>
        <v>0</v>
      </c>
      <c r="J72" s="43">
        <f t="shared" ref="J72" si="10">J61+J53+J45+J36</f>
        <v>133235.14838622286</v>
      </c>
    </row>
    <row r="73" spans="1:14" hidden="1"/>
    <row r="74" spans="1:14" hidden="1">
      <c r="A74" s="52" t="s">
        <v>105</v>
      </c>
      <c r="B74" s="52"/>
      <c r="C74" s="52"/>
      <c r="D74" s="52"/>
      <c r="E74" s="53">
        <f>IF('Summary Page'!C56="Yes",1+'Summary Page'!$D$56,1)</f>
        <v>1</v>
      </c>
      <c r="F74" s="53">
        <f>IF(E74=0,(1+'Summary Page'!D56),Personnel!E74*(1+'Summary Page'!D56))</f>
        <v>1</v>
      </c>
      <c r="G74" s="53">
        <f>F74*(1+'Summary Page'!$D$56)</f>
        <v>1</v>
      </c>
      <c r="H74" s="53">
        <f>G74*(1+'Summary Page'!$D$56)</f>
        <v>1</v>
      </c>
      <c r="I74" s="53">
        <f>H74*(1+'Summary Page'!$D$56)</f>
        <v>1</v>
      </c>
      <c r="J74" s="34"/>
    </row>
    <row r="75" spans="1:14" hidden="1">
      <c r="A75" s="52" t="s">
        <v>85</v>
      </c>
      <c r="B75" s="52"/>
      <c r="C75" s="83"/>
      <c r="D75" s="83"/>
      <c r="E75" s="163"/>
      <c r="F75" s="164"/>
      <c r="G75" s="165"/>
      <c r="H75" s="165"/>
      <c r="I75" s="165"/>
    </row>
    <row r="76" spans="1:14" hidden="1">
      <c r="A76" s="52" t="s">
        <v>76</v>
      </c>
      <c r="B76" s="52"/>
      <c r="C76" s="83"/>
      <c r="D76" s="83"/>
      <c r="E76" s="83"/>
      <c r="F76" s="83"/>
      <c r="G76" s="83"/>
      <c r="H76" s="83"/>
      <c r="I76" s="83"/>
      <c r="J76" s="54" t="s">
        <v>102</v>
      </c>
      <c r="N76" s="55"/>
    </row>
    <row r="77" spans="1:14" hidden="1">
      <c r="A77" s="83"/>
      <c r="B77" s="83"/>
      <c r="C77" s="83"/>
      <c r="D77" s="163"/>
      <c r="E77" s="163"/>
      <c r="F77" s="163"/>
      <c r="G77" s="163"/>
      <c r="H77" s="163"/>
      <c r="I77" s="163"/>
      <c r="J77" s="54" t="s">
        <v>99</v>
      </c>
    </row>
    <row r="78" spans="1:14" hidden="1">
      <c r="D78" s="56"/>
      <c r="E78" s="56"/>
      <c r="F78" s="56"/>
      <c r="G78" s="56"/>
      <c r="H78" s="56"/>
      <c r="I78" s="56"/>
      <c r="J78" s="54" t="s">
        <v>98</v>
      </c>
    </row>
    <row r="79" spans="1:14" hidden="1">
      <c r="D79" s="56"/>
      <c r="E79" s="56"/>
      <c r="F79" s="56"/>
      <c r="G79" s="56"/>
      <c r="H79" s="56"/>
      <c r="I79" s="56"/>
    </row>
    <row r="80" spans="1:14" hidden="1">
      <c r="A80" s="138" t="s">
        <v>106</v>
      </c>
      <c r="D80" s="56"/>
      <c r="F80" s="56"/>
      <c r="G80" s="56"/>
      <c r="H80" s="56"/>
      <c r="I80" s="56"/>
    </row>
    <row r="81" spans="1:9" hidden="1">
      <c r="A81" s="56" t="s">
        <v>85</v>
      </c>
      <c r="B81" s="129"/>
      <c r="C81" s="130"/>
      <c r="D81" s="56"/>
      <c r="F81" s="56"/>
      <c r="G81" s="56"/>
      <c r="H81" s="56"/>
      <c r="I81" s="56"/>
    </row>
    <row r="82" spans="1:9" hidden="1">
      <c r="A82" s="56" t="s">
        <v>76</v>
      </c>
      <c r="B82" s="129"/>
      <c r="C82" s="130"/>
      <c r="D82" s="56"/>
      <c r="F82" s="56"/>
      <c r="G82" s="56"/>
      <c r="H82" s="56"/>
      <c r="I82" s="56"/>
    </row>
    <row r="83" spans="1:9" hidden="1">
      <c r="A83" s="129"/>
      <c r="B83" s="129"/>
      <c r="C83" s="130"/>
    </row>
    <row r="84" spans="1:9">
      <c r="A84" s="129"/>
      <c r="B84" s="129"/>
      <c r="C84" s="130"/>
    </row>
    <row r="85" spans="1:9">
      <c r="A85" s="129"/>
      <c r="B85" s="129"/>
      <c r="C85" s="130"/>
    </row>
    <row r="86" spans="1:9">
      <c r="A86" s="129"/>
      <c r="B86" s="129"/>
      <c r="C86" s="130"/>
    </row>
    <row r="87" spans="1:9">
      <c r="A87" s="129"/>
      <c r="B87" s="129"/>
      <c r="C87" s="130"/>
    </row>
    <row r="88" spans="1:9">
      <c r="A88" s="129"/>
      <c r="B88" s="129"/>
      <c r="C88" s="130"/>
    </row>
    <row r="89" spans="1:9">
      <c r="A89" s="129"/>
      <c r="B89" s="129"/>
      <c r="C89" s="130"/>
    </row>
    <row r="90" spans="1:9">
      <c r="A90" s="129"/>
      <c r="B90" s="129"/>
      <c r="C90" s="136"/>
    </row>
    <row r="91" spans="1:9">
      <c r="A91" s="129"/>
      <c r="B91" s="129"/>
      <c r="C91" s="130"/>
    </row>
    <row r="92" spans="1:9">
      <c r="A92" s="129"/>
      <c r="B92" s="129"/>
      <c r="C92" s="130"/>
    </row>
    <row r="93" spans="1:9">
      <c r="A93" s="129"/>
      <c r="B93" s="129"/>
      <c r="C93" s="130"/>
    </row>
    <row r="94" spans="1:9">
      <c r="A94" s="129"/>
      <c r="B94" s="129"/>
      <c r="C94" s="130"/>
    </row>
    <row r="95" spans="1:9">
      <c r="A95" s="129"/>
      <c r="B95" s="129"/>
      <c r="C95" s="130"/>
    </row>
    <row r="96" spans="1:9">
      <c r="A96" s="129"/>
      <c r="B96" s="129"/>
      <c r="C96" s="130"/>
    </row>
    <row r="97" spans="1:3">
      <c r="A97" s="129"/>
      <c r="B97" s="129"/>
      <c r="C97" s="130"/>
    </row>
    <row r="98" spans="1:3">
      <c r="A98" s="129"/>
      <c r="B98" s="129"/>
      <c r="C98" s="130"/>
    </row>
    <row r="99" spans="1:3">
      <c r="A99" s="129"/>
      <c r="B99" s="129"/>
      <c r="C99" s="130"/>
    </row>
    <row r="100" spans="1:3">
      <c r="A100" s="129"/>
      <c r="B100" s="129"/>
      <c r="C100" s="136"/>
    </row>
    <row r="101" spans="1:3">
      <c r="A101" s="129"/>
      <c r="B101" s="129"/>
      <c r="C101" s="130"/>
    </row>
    <row r="102" spans="1:3">
      <c r="A102" s="129"/>
      <c r="B102" s="129"/>
      <c r="C102" s="130"/>
    </row>
    <row r="103" spans="1:3">
      <c r="A103" s="129"/>
      <c r="B103" s="129"/>
      <c r="C103" s="130"/>
    </row>
    <row r="104" spans="1:3">
      <c r="A104" s="129"/>
      <c r="B104" s="129"/>
      <c r="C104" s="130"/>
    </row>
    <row r="105" spans="1:3">
      <c r="A105" s="129"/>
      <c r="B105" s="129"/>
      <c r="C105" s="130"/>
    </row>
    <row r="106" spans="1:3">
      <c r="A106" s="129"/>
      <c r="B106" s="129"/>
      <c r="C106" s="130"/>
    </row>
    <row r="107" spans="1:3">
      <c r="A107" s="129"/>
      <c r="B107" s="129"/>
      <c r="C107" s="130"/>
    </row>
    <row r="108" spans="1:3">
      <c r="A108" s="129"/>
      <c r="B108" s="129"/>
      <c r="C108" s="130"/>
    </row>
    <row r="109" spans="1:3">
      <c r="A109" s="129"/>
      <c r="B109" s="129"/>
      <c r="C109" s="130"/>
    </row>
    <row r="110" spans="1:3">
      <c r="A110" s="129"/>
      <c r="B110" s="129"/>
      <c r="C110" s="130"/>
    </row>
    <row r="111" spans="1:3">
      <c r="A111" s="129"/>
      <c r="B111" s="129"/>
      <c r="C111" s="130"/>
    </row>
    <row r="112" spans="1:3">
      <c r="A112" s="129"/>
      <c r="B112" s="129"/>
      <c r="C112" s="130"/>
    </row>
    <row r="113" spans="1:3">
      <c r="A113" s="129"/>
      <c r="B113" s="129"/>
      <c r="C113" s="130"/>
    </row>
    <row r="114" spans="1:3">
      <c r="A114" s="129"/>
      <c r="B114" s="129"/>
      <c r="C114" s="130"/>
    </row>
    <row r="115" spans="1:3">
      <c r="A115" s="129"/>
      <c r="B115" s="129"/>
      <c r="C115" s="130"/>
    </row>
    <row r="116" spans="1:3">
      <c r="A116" s="129"/>
      <c r="B116" s="129"/>
      <c r="C116" s="130"/>
    </row>
    <row r="117" spans="1:3">
      <c r="A117" s="129"/>
      <c r="B117" s="129"/>
      <c r="C117" s="130"/>
    </row>
    <row r="118" spans="1:3">
      <c r="A118" s="129"/>
      <c r="B118" s="129"/>
      <c r="C118" s="130"/>
    </row>
    <row r="119" spans="1:3">
      <c r="A119" s="129"/>
      <c r="B119" s="129"/>
      <c r="C119" s="130"/>
    </row>
    <row r="120" spans="1:3">
      <c r="A120" s="129"/>
      <c r="B120" s="129"/>
      <c r="C120" s="130"/>
    </row>
    <row r="121" spans="1:3">
      <c r="A121" s="129"/>
      <c r="B121" s="129"/>
      <c r="C121" s="130"/>
    </row>
    <row r="122" spans="1:3">
      <c r="A122" s="129"/>
      <c r="B122" s="129"/>
      <c r="C122" s="130"/>
    </row>
    <row r="123" spans="1:3">
      <c r="A123" s="129"/>
      <c r="B123" s="129"/>
      <c r="C123" s="130"/>
    </row>
    <row r="124" spans="1:3">
      <c r="A124" s="129"/>
      <c r="B124" s="129"/>
      <c r="C124" s="130"/>
    </row>
    <row r="125" spans="1:3">
      <c r="A125" s="129"/>
      <c r="B125" s="129"/>
      <c r="C125" s="130"/>
    </row>
    <row r="126" spans="1:3">
      <c r="A126" s="129"/>
      <c r="B126" s="129"/>
      <c r="C126" s="130"/>
    </row>
    <row r="127" spans="1:3">
      <c r="A127" s="129"/>
      <c r="B127" s="129"/>
      <c r="C127" s="130"/>
    </row>
    <row r="128" spans="1:3">
      <c r="A128" s="129"/>
      <c r="B128" s="129"/>
      <c r="C128" s="130"/>
    </row>
    <row r="129" spans="1:3">
      <c r="A129" s="129"/>
      <c r="B129" s="129"/>
      <c r="C129" s="130"/>
    </row>
    <row r="130" spans="1:3">
      <c r="A130" s="129"/>
      <c r="B130" s="129"/>
      <c r="C130" s="130"/>
    </row>
    <row r="131" spans="1:3">
      <c r="A131" s="129"/>
      <c r="B131" s="129"/>
      <c r="C131" s="130"/>
    </row>
    <row r="132" spans="1:3">
      <c r="A132" s="129"/>
      <c r="B132" s="129"/>
      <c r="C132" s="130"/>
    </row>
    <row r="133" spans="1:3">
      <c r="A133" s="129"/>
      <c r="B133" s="129"/>
      <c r="C133" s="130"/>
    </row>
  </sheetData>
  <sortState ref="A81:C133">
    <sortCondition ref="A81:A133"/>
  </sortState>
  <mergeCells count="5">
    <mergeCell ref="A54:J54"/>
    <mergeCell ref="A4:J4"/>
    <mergeCell ref="A37:J37"/>
    <mergeCell ref="A46:J46"/>
    <mergeCell ref="A62:J62"/>
  </mergeCells>
  <dataValidations count="3">
    <dataValidation type="list" allowBlank="1" showInputMessage="1" showErrorMessage="1" sqref="C63:C68 C5:C35 C47:C52 C55:C60 C38:C44" xr:uid="{00000000-0002-0000-0200-000000000000}">
      <formula1>$J$76:$J$78</formula1>
    </dataValidation>
    <dataValidation type="list" allowBlank="1" showInputMessage="1" showErrorMessage="1" sqref="D2" xr:uid="{00000000-0002-0000-0200-000001000000}">
      <formula1>$A$75:$A$76</formula1>
    </dataValidation>
    <dataValidation type="list" allowBlank="1" showInputMessage="1" showErrorMessage="1" sqref="B5:B35 B63:B68 B55:B60 B47:B52 B38:B44" xr:uid="{00000000-0002-0000-0200-000002000000}">
      <formula1>$A$81:$A$82</formula1>
    </dataValidation>
  </dataValidations>
  <hyperlinks>
    <hyperlink ref="C2" r:id="rId1" xr:uid="{00000000-0004-0000-0200-000000000000}"/>
    <hyperlink ref="A1" r:id="rId2" xr:uid="{00000000-0004-0000-0200-000001000000}"/>
  </hyperlinks>
  <pageMargins left="0.7" right="0.7" top="0.75" bottom="0.75" header="0.3" footer="0.3"/>
  <pageSetup scale="45" orientation="landscape" r:id="rId3"/>
  <legacyDrawing r:id="rId4"/>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3000000}">
          <x14:formula1>
            <xm:f>'Rate Table'!$A$64:$A$70</xm:f>
          </x14:formula1>
          <xm:sqref>A26:A35</xm:sqref>
        </x14:dataValidation>
        <x14:dataValidation type="list" allowBlank="1" showInputMessage="1" showErrorMessage="1" xr:uid="{00000000-0002-0000-0200-000004000000}">
          <x14:formula1>
            <xm:f>'Rate Table'!$A$3:$A$75</xm:f>
          </x14:formula1>
          <xm:sqref>A5:A25 A38:A44 A47:A52 A55:A60 A63:A68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D79"/>
  <sheetViews>
    <sheetView zoomScale="90" zoomScaleNormal="90" workbookViewId="0">
      <pane xSplit="1" ySplit="3" topLeftCell="B37" activePane="bottomRight" state="frozen"/>
      <selection activeCell="M58" sqref="M58"/>
      <selection pane="topRight" activeCell="M58" sqref="M58"/>
      <selection pane="bottomLeft" activeCell="M58" sqref="M58"/>
      <selection pane="bottomRight" activeCell="A73" sqref="A73:XFD76"/>
    </sheetView>
  </sheetViews>
  <sheetFormatPr baseColWidth="10" defaultColWidth="9.1640625" defaultRowHeight="15"/>
  <cols>
    <col min="1" max="1" width="30.5" customWidth="1"/>
    <col min="2" max="6" width="11.33203125" bestFit="1" customWidth="1"/>
    <col min="7" max="7" width="5.5" customWidth="1"/>
    <col min="8" max="12" width="10.5" customWidth="1"/>
    <col min="13" max="13" width="5.5" customWidth="1"/>
    <col min="14" max="18" width="10.5" customWidth="1"/>
    <col min="19" max="19" width="5.5" customWidth="1"/>
    <col min="20" max="24" width="9.83203125" bestFit="1" customWidth="1"/>
    <col min="26" max="30" width="9.83203125" bestFit="1" customWidth="1"/>
  </cols>
  <sheetData>
    <row r="1" spans="1:30" ht="19">
      <c r="A1" s="35"/>
      <c r="B1" s="245" t="s">
        <v>41</v>
      </c>
      <c r="C1" s="245"/>
      <c r="D1" s="245"/>
      <c r="E1" s="245"/>
      <c r="F1" s="245"/>
      <c r="H1" s="245" t="s">
        <v>48</v>
      </c>
      <c r="I1" s="245"/>
      <c r="J1" s="245"/>
      <c r="K1" s="245"/>
      <c r="L1" s="245"/>
      <c r="N1" s="245" t="s">
        <v>107</v>
      </c>
      <c r="O1" s="245"/>
      <c r="P1" s="245"/>
      <c r="Q1" s="245"/>
      <c r="R1" s="245"/>
      <c r="T1" s="243" t="s">
        <v>108</v>
      </c>
      <c r="U1" s="243"/>
      <c r="V1" s="243"/>
      <c r="W1" s="243"/>
      <c r="X1" s="243"/>
      <c r="Z1" s="243" t="s">
        <v>109</v>
      </c>
      <c r="AA1" s="243"/>
      <c r="AB1" s="243"/>
      <c r="AC1" s="243"/>
      <c r="AD1" s="243"/>
    </row>
    <row r="2" spans="1:30">
      <c r="B2" s="57"/>
      <c r="C2" s="57"/>
      <c r="D2" s="57"/>
      <c r="E2" s="57"/>
      <c r="F2" s="57"/>
      <c r="H2" s="57"/>
      <c r="I2" s="57"/>
      <c r="J2" s="141" t="s">
        <v>110</v>
      </c>
      <c r="K2" s="57"/>
      <c r="L2" s="57"/>
      <c r="N2" s="57"/>
      <c r="O2" s="57"/>
      <c r="P2" s="57"/>
      <c r="Q2" s="57"/>
      <c r="R2" s="57"/>
    </row>
    <row r="3" spans="1:30" ht="16">
      <c r="A3" s="205" t="s">
        <v>88</v>
      </c>
      <c r="B3" s="29" t="str">
        <f>'Summary Page'!B8</f>
        <v>Year 1</v>
      </c>
      <c r="C3" s="29" t="str">
        <f>'Summary Page'!C8</f>
        <v>Year 2</v>
      </c>
      <c r="D3" s="29" t="str">
        <f>'Summary Page'!D8</f>
        <v>Year 3</v>
      </c>
      <c r="E3" s="29" t="str">
        <f>'Summary Page'!E8</f>
        <v>Year 4</v>
      </c>
      <c r="F3" s="29" t="str">
        <f>'Summary Page'!F8</f>
        <v>Year 5</v>
      </c>
      <c r="G3" s="3"/>
      <c r="H3" s="29" t="str">
        <f>'Summary Page'!B8</f>
        <v>Year 1</v>
      </c>
      <c r="I3" s="29" t="str">
        <f>'Summary Page'!C8</f>
        <v>Year 2</v>
      </c>
      <c r="J3" s="29" t="str">
        <f>'Summary Page'!D8</f>
        <v>Year 3</v>
      </c>
      <c r="K3" s="29" t="str">
        <f>'Summary Page'!E8</f>
        <v>Year 4</v>
      </c>
      <c r="L3" s="29" t="str">
        <f>'Summary Page'!F8</f>
        <v>Year 5</v>
      </c>
      <c r="M3" s="3"/>
      <c r="N3" s="29" t="str">
        <f>H3</f>
        <v>Year 1</v>
      </c>
      <c r="O3" s="29" t="str">
        <f t="shared" ref="O3:R3" si="0">I3</f>
        <v>Year 2</v>
      </c>
      <c r="P3" s="29" t="str">
        <f t="shared" si="0"/>
        <v>Year 3</v>
      </c>
      <c r="Q3" s="29" t="str">
        <f t="shared" si="0"/>
        <v>Year 4</v>
      </c>
      <c r="R3" s="29" t="str">
        <f t="shared" si="0"/>
        <v>Year 5</v>
      </c>
      <c r="T3" s="29" t="str">
        <f>'FTE Table'!B3</f>
        <v>Year 1</v>
      </c>
      <c r="U3" s="29" t="str">
        <f>'FTE Table'!C3</f>
        <v>Year 2</v>
      </c>
      <c r="V3" s="29" t="str">
        <f>'FTE Table'!D3</f>
        <v>Year 3</v>
      </c>
      <c r="W3" s="29" t="str">
        <f>'FTE Table'!E3</f>
        <v>Year 4</v>
      </c>
      <c r="X3" s="29" t="str">
        <f>'FTE Table'!F3</f>
        <v>Year 5</v>
      </c>
      <c r="Z3" s="29" t="str">
        <f>T3</f>
        <v>Year 1</v>
      </c>
      <c r="AA3" s="29" t="str">
        <f t="shared" ref="AA3:AD3" si="1">U3</f>
        <v>Year 2</v>
      </c>
      <c r="AB3" s="29" t="str">
        <f t="shared" si="1"/>
        <v>Year 3</v>
      </c>
      <c r="AC3" s="29" t="str">
        <f t="shared" si="1"/>
        <v>Year 4</v>
      </c>
      <c r="AD3" s="29" t="str">
        <f t="shared" si="1"/>
        <v>Year 5</v>
      </c>
    </row>
    <row r="4" spans="1:30" ht="16">
      <c r="A4" s="205"/>
      <c r="B4" s="246" t="s">
        <v>42</v>
      </c>
      <c r="C4" s="247"/>
      <c r="D4" s="247"/>
      <c r="E4" s="247"/>
      <c r="F4" s="247"/>
      <c r="G4" s="247"/>
      <c r="H4" s="247"/>
      <c r="I4" s="247"/>
      <c r="J4" s="247"/>
      <c r="K4" s="247"/>
      <c r="L4" s="247"/>
      <c r="M4" s="247"/>
      <c r="N4" s="247"/>
      <c r="O4" s="247"/>
      <c r="P4" s="247"/>
      <c r="Q4" s="247"/>
      <c r="R4" s="247"/>
      <c r="S4" s="189"/>
      <c r="T4" s="58"/>
      <c r="U4" s="58"/>
      <c r="V4" s="58"/>
      <c r="W4" s="58"/>
      <c r="X4" s="58"/>
      <c r="Z4" s="58"/>
      <c r="AA4" s="58"/>
      <c r="AB4" s="58"/>
      <c r="AC4" s="58"/>
      <c r="AD4" s="58"/>
    </row>
    <row r="5" spans="1:30">
      <c r="A5" s="59" t="str">
        <f>Personnel!A5</f>
        <v>Adiga, Abhijin</v>
      </c>
      <c r="B5" s="60">
        <f>IF(Personnel!$D$2="No",(Personnel!E5/12)*Personnel!$D5*Personnel!E$74,IF((Personnel!$D5*Personnel!E$74)&lt;Salary_Cap,(Personnel!E5/12)*Personnel!$D5*Personnel!E$74,(Personnel!E5/12)*Salary_Cap))</f>
        <v>8435.1483862228633</v>
      </c>
      <c r="C5" s="60">
        <f>IF(Personnel!$D$2="No",(Personnel!F5/12)*Personnel!$D5*Personnel!F$74,IF((Personnel!$D5*Personnel!F$74)&lt;Salary_Cap,(Personnel!F5/12)*Personnel!$D5*Personnel!F$74,(Personnel!F5/12)*Salary_Cap))</f>
        <v>0</v>
      </c>
      <c r="D5" s="60">
        <f>IF(Personnel!$D$2="No",(Personnel!G5/12)*Personnel!$D5*Personnel!G$74,IF((Personnel!$D5*Personnel!G$74)&lt;Salary_Cap,(Personnel!G5/12)*Personnel!$D5*Personnel!G$74,(Personnel!G5/12)*Salary_Cap))</f>
        <v>0</v>
      </c>
      <c r="E5" s="60">
        <f>IF(Personnel!$D$2="No",(Personnel!H5/12)*Personnel!$D5*Personnel!H$74,IF((Personnel!$D5*Personnel!H$74)&lt;Salary_Cap,(Personnel!H5/12)*Personnel!$D5*Personnel!H$74,(Personnel!H5/12)*Salary_Cap))</f>
        <v>0</v>
      </c>
      <c r="F5" s="60">
        <f>IF(Personnel!$D$2="No",(Personnel!I5/12)*Personnel!$D5*Personnel!I$74,IF((Personnel!$D5*Personnel!I$74)&lt;Salary_Cap,(Personnel!I5/12)*Personnel!$D5*Personnel!I$74,(Personnel!I5/12)*Salary_Cap))</f>
        <v>0</v>
      </c>
      <c r="H5" s="60">
        <f>IF(Personnel!$C5&lt;&gt;"Sum",(B5*'Rate Table'!$E$3),(B5*'Rate Table'!$E$3))</f>
        <v>2437.7578836184075</v>
      </c>
      <c r="I5" s="60">
        <f>IF(Personnel!$C5&lt;&gt;"Sum",(C5*'Rate Table'!$E$3),(C5*'Rate Table'!$E$3))</f>
        <v>0</v>
      </c>
      <c r="J5" s="60">
        <f>IF(Personnel!$C5&lt;&gt;"Sum",(D5*'Rate Table'!$E$3),(D5*'Rate Table'!$E$3))</f>
        <v>0</v>
      </c>
      <c r="K5" s="60">
        <f>IF(Personnel!$C5&lt;&gt;"Sum",(E5*'Rate Table'!$E$3),(E5*'Rate Table'!$E$3))</f>
        <v>0</v>
      </c>
      <c r="L5" s="60">
        <f>IF(Personnel!$C5&lt;&gt;"Sum",(F5*'Rate Table'!$E$3),(F5*'Rate Table'!$E$3))</f>
        <v>0</v>
      </c>
      <c r="M5" s="61"/>
      <c r="N5" s="60">
        <f>2080*'FTE Table'!B5</f>
        <v>158.63570201938114</v>
      </c>
      <c r="O5" s="60">
        <f>2080*'FTE Table'!C5</f>
        <v>0</v>
      </c>
      <c r="P5" s="60">
        <f>2080*'FTE Table'!D5</f>
        <v>0</v>
      </c>
      <c r="Q5" s="60">
        <f>2080*'FTE Table'!E5</f>
        <v>0</v>
      </c>
      <c r="R5" s="60">
        <f>2080*'FTE Table'!F5</f>
        <v>0</v>
      </c>
      <c r="T5" s="24">
        <f>IF(Personnel!$D$2="yes",IF(Personnel!$D5*Personnel!E$74&gt;Salary_Cap,(Personnel!$D5*'FTE Table'!B5*Personnel!E$74)-('FTE Table'!B5*Salary_Cap),0),0)</f>
        <v>0</v>
      </c>
      <c r="U5" s="24">
        <f>IF(Personnel!$D$2="yes",IF(Personnel!$D5*Personnel!F$74&gt;Salary_Cap,(Personnel!$D5*'FTE Table'!C5*Personnel!F$74)-('FTE Table'!C5*Salary_Cap),0),0)</f>
        <v>0</v>
      </c>
      <c r="V5" s="24">
        <f>IF(Personnel!$D$2="yes",IF(Personnel!$D5*Personnel!G$74&gt;Salary_Cap,(Personnel!$D5*'FTE Table'!D5*Personnel!G$74)-('FTE Table'!D5*Salary_Cap),0),0)</f>
        <v>0</v>
      </c>
      <c r="W5" s="24">
        <f>IF(Personnel!$D$2="yes",IF(Personnel!$D5*Personnel!H$74&gt;Salary_Cap,(Personnel!$D5*'FTE Table'!E5*Personnel!H$74)-('FTE Table'!E5*Salary_Cap),0),0)</f>
        <v>0</v>
      </c>
      <c r="X5" s="24">
        <f>IF(Personnel!$D$2="yes",IF(Personnel!$D5*Personnel!I$74&gt;Salary_Cap,(Personnel!$D5*'FTE Table'!F5*Personnel!I$74)-('FTE Table'!F5*Salary_Cap),0),0)</f>
        <v>0</v>
      </c>
      <c r="Z5" s="24">
        <f>IF(T5&gt;0,IF(Personnel!$C5&lt;&gt;"Sum",(T5*0.22883)+('FTE Table'!B5*5659),(T5*0.22883)),0)</f>
        <v>0</v>
      </c>
      <c r="AA5" s="24">
        <f>IF(U5&gt;0,IF(Personnel!$C5&lt;&gt;"Sum",(U5*0.22883)+('FTE Table'!C5*5659),(U5*0.22883)),0)</f>
        <v>0</v>
      </c>
      <c r="AB5" s="24">
        <f>IF(V5&gt;0,IF(Personnel!$C5&lt;&gt;"Sum",(V5*0.22883)+('FTE Table'!D5*5659),(V5*0.22883)),0)</f>
        <v>0</v>
      </c>
      <c r="AC5" s="24">
        <f>IF(W5&gt;0,IF(Personnel!$C5&lt;&gt;"Sum",(W5*0.22883)+('FTE Table'!E5*5659),(W5*0.22883)),0)</f>
        <v>0</v>
      </c>
      <c r="AD5" s="24">
        <f>IF(X5&gt;0,IF(Personnel!$C5&lt;&gt;"Sum",(X5*0.22883)+('FTE Table'!F5*5659),(X5*0.22883)),0)</f>
        <v>0</v>
      </c>
    </row>
    <row r="6" spans="1:30">
      <c r="A6" s="59" t="str">
        <f>Personnel!A6</f>
        <v>Marathe, Madhav V</v>
      </c>
      <c r="B6" s="60">
        <f>IF(Personnel!$D$2="No",(Personnel!E6/12)*Personnel!$D6*Personnel!E$74,IF((Personnel!$D6*Personnel!E$74)&lt;Salary_Cap,(Personnel!E6/12)*Personnel!$D6*Personnel!E$74,(Personnel!E6/12)*Salary_Cap))</f>
        <v>4815</v>
      </c>
      <c r="C6" s="60">
        <f>IF(Personnel!$D$2="No",(Personnel!F6/12)*Personnel!$D6*Personnel!F$74,IF((Personnel!$D6*Personnel!F$74)&lt;Salary_Cap,(Personnel!F6/12)*Personnel!$D6*Personnel!F$74,(Personnel!F6/12)*Salary_Cap))</f>
        <v>0</v>
      </c>
      <c r="D6" s="60">
        <f>IF(Personnel!$D$2="No",(Personnel!G6/12)*Personnel!$D6*Personnel!G$74,IF((Personnel!$D6*Personnel!G$74)&lt;Salary_Cap,(Personnel!G6/12)*Personnel!$D6*Personnel!G$74,(Personnel!G6/12)*Salary_Cap))</f>
        <v>0</v>
      </c>
      <c r="E6" s="60">
        <f>IF(Personnel!$D$2="No",(Personnel!H6/12)*Personnel!$D6*Personnel!H$74,IF((Personnel!$D6*Personnel!H$74)&lt;Salary_Cap,(Personnel!H6/12)*Personnel!$D6*Personnel!H$74,(Personnel!H6/12)*Salary_Cap))</f>
        <v>0</v>
      </c>
      <c r="F6" s="60">
        <f>IF(Personnel!$D$2="No",(Personnel!I6/12)*Personnel!$D6*Personnel!I$74,IF((Personnel!$D6*Personnel!I$74)&lt;Salary_Cap,(Personnel!I6/12)*Personnel!$D6*Personnel!I$74,(Personnel!I6/12)*Salary_Cap))</f>
        <v>0</v>
      </c>
      <c r="H6" s="60">
        <f>IF(Personnel!$C6&lt;&gt;"Sum",(B6*'Rate Table'!$E$3),(B6*'Rate Table'!$E$3))</f>
        <v>1391.5349999999999</v>
      </c>
      <c r="I6" s="60">
        <f>IF(Personnel!$C6&lt;&gt;"Sum",(C6*'Rate Table'!$E$3),(C6*'Rate Table'!$E$3))</f>
        <v>0</v>
      </c>
      <c r="J6" s="60">
        <f>IF(Personnel!$C6&lt;&gt;"Sum",(D6*'Rate Table'!$E$3),(D6*'Rate Table'!$E$3))</f>
        <v>0</v>
      </c>
      <c r="K6" s="60">
        <f>IF(Personnel!$C6&lt;&gt;"Sum",(E6*'Rate Table'!$E$3),(E6*'Rate Table'!$E$3))</f>
        <v>0</v>
      </c>
      <c r="L6" s="60">
        <f>IF(Personnel!$C6&lt;&gt;"Sum",(F6*'Rate Table'!$E$3),(F6*'Rate Table'!$E$3))</f>
        <v>0</v>
      </c>
      <c r="M6" s="61"/>
      <c r="N6" s="60">
        <f>2080*'FTE Table'!B6</f>
        <v>25.999999999999996</v>
      </c>
      <c r="O6" s="60">
        <f>2080*'FTE Table'!C6</f>
        <v>0</v>
      </c>
      <c r="P6" s="60">
        <f>2080*'FTE Table'!D6</f>
        <v>0</v>
      </c>
      <c r="Q6" s="60">
        <f>2080*'FTE Table'!E6</f>
        <v>0</v>
      </c>
      <c r="R6" s="60">
        <f>2080*'FTE Table'!F6</f>
        <v>0</v>
      </c>
      <c r="T6" s="24">
        <f>IF(Personnel!$D$2="yes",IF(Personnel!$D6*Personnel!E$74&gt;Salary_Cap,(Personnel!$D6*'FTE Table'!B6*Personnel!E$74)-('FTE Table'!B6*Salary_Cap),0),0)</f>
        <v>0</v>
      </c>
      <c r="U6" s="24">
        <f>IF(Personnel!$D$2="yes",IF(Personnel!$D6*Personnel!F$74&gt;Salary_Cap,(Personnel!$D6*'FTE Table'!C6*Personnel!F$74)-('FTE Table'!C6*Salary_Cap),0),0)</f>
        <v>0</v>
      </c>
      <c r="V6" s="24">
        <f>IF(Personnel!$D$2="yes",IF(Personnel!$D6*Personnel!G$74&gt;Salary_Cap,(Personnel!$D6*'FTE Table'!D6*Personnel!G$74)-('FTE Table'!D6*Salary_Cap),0),0)</f>
        <v>0</v>
      </c>
      <c r="W6" s="24">
        <f>IF(Personnel!$D$2="yes",IF(Personnel!$D6*Personnel!H$74&gt;Salary_Cap,(Personnel!$D6*'FTE Table'!E6*Personnel!H$74)-('FTE Table'!E6*Salary_Cap),0),0)</f>
        <v>0</v>
      </c>
      <c r="X6" s="24">
        <f>IF(Personnel!$D$2="yes",IF(Personnel!$D6*Personnel!I$74&gt;Salary_Cap,(Personnel!$D6*'FTE Table'!F6*Personnel!I$74)-('FTE Table'!F6*Salary_Cap),0),0)</f>
        <v>0</v>
      </c>
      <c r="Z6" s="24">
        <f>IF(T6&gt;0,IF(Personnel!$C6&lt;&gt;"Sum",(T6*0.22883)+('FTE Table'!B6*5659),(T6*0.22883)),0)</f>
        <v>0</v>
      </c>
      <c r="AA6" s="24">
        <f>IF(U6&gt;0,IF(Personnel!$C6&lt;&gt;"Sum",(U6*0.22883)+('FTE Table'!C6*5659),(U6*0.22883)),0)</f>
        <v>0</v>
      </c>
      <c r="AB6" s="24">
        <f>IF(V6&gt;0,IF(Personnel!$C6&lt;&gt;"Sum",(V6*0.22883)+('FTE Table'!D6*5659),(V6*0.22883)),0)</f>
        <v>0</v>
      </c>
      <c r="AC6" s="24">
        <f>IF(W6&gt;0,IF(Personnel!$C6&lt;&gt;"Sum",(W6*0.22883)+('FTE Table'!E6*5659),(W6*0.22883)),0)</f>
        <v>0</v>
      </c>
      <c r="AD6" s="24">
        <f>IF(X6&gt;0,IF(Personnel!$C6&lt;&gt;"Sum",(X6*0.22883)+('FTE Table'!F6*5659),(X6*0.22883)),0)</f>
        <v>0</v>
      </c>
    </row>
    <row r="7" spans="1:30">
      <c r="A7" s="59">
        <f>Personnel!A7</f>
        <v>0</v>
      </c>
      <c r="B7" s="60">
        <f>IF(Personnel!$D$2="No",(Personnel!E7/12)*Personnel!$D7*Personnel!E$74,IF((Personnel!$D7*Personnel!E$74)&lt;Salary_Cap,(Personnel!E7/12)*Personnel!$D7*Personnel!E$74,(Personnel!E7/12)*Salary_Cap))</f>
        <v>0</v>
      </c>
      <c r="C7" s="60">
        <f>IF(Personnel!$D$2="No",(Personnel!F7/12)*Personnel!$D7*Personnel!F$74,IF((Personnel!$D7*Personnel!F$74)&lt;Salary_Cap,(Personnel!F7/12)*Personnel!$D7*Personnel!F$74,(Personnel!F7/12)*Salary_Cap))</f>
        <v>0</v>
      </c>
      <c r="D7" s="60">
        <f>IF(Personnel!$D$2="No",(Personnel!G7/12)*Personnel!$D7*Personnel!G$74,IF((Personnel!$D7*Personnel!G$74)&lt;Salary_Cap,(Personnel!G7/12)*Personnel!$D7*Personnel!G$74,(Personnel!G7/12)*Salary_Cap))</f>
        <v>0</v>
      </c>
      <c r="E7" s="60">
        <f>IF(Personnel!$D$2="No",(Personnel!H7/12)*Personnel!$D7*Personnel!H$74,IF((Personnel!$D7*Personnel!H$74)&lt;Salary_Cap,(Personnel!H7/12)*Personnel!$D7*Personnel!H$74,(Personnel!H7/12)*Salary_Cap))</f>
        <v>0</v>
      </c>
      <c r="F7" s="60">
        <f>IF(Personnel!$D$2="No",(Personnel!I7/12)*Personnel!$D7*Personnel!I$74,IF((Personnel!$D7*Personnel!I$74)&lt;Salary_Cap,(Personnel!I7/12)*Personnel!$D7*Personnel!I$74,(Personnel!I7/12)*Salary_Cap))</f>
        <v>0</v>
      </c>
      <c r="H7" s="60">
        <f>IF(Personnel!$C7&lt;&gt;"Sum",(B7*'Rate Table'!$E$3),(B7*'Rate Table'!$E$3))</f>
        <v>0</v>
      </c>
      <c r="I7" s="60">
        <f>IF(Personnel!$C7&lt;&gt;"Sum",(C7*'Rate Table'!$E$3),(C7*'Rate Table'!$E$3))</f>
        <v>0</v>
      </c>
      <c r="J7" s="60">
        <f>IF(Personnel!$C7&lt;&gt;"Sum",(D7*'Rate Table'!$E$3),(D7*'Rate Table'!$E$3))</f>
        <v>0</v>
      </c>
      <c r="K7" s="60">
        <f>IF(Personnel!$C7&lt;&gt;"Sum",(E7*'Rate Table'!$E$3),(E7*'Rate Table'!$E$3))</f>
        <v>0</v>
      </c>
      <c r="L7" s="60">
        <f>IF(Personnel!$C7&lt;&gt;"Sum",(F7*'Rate Table'!$E$3),(F7*'Rate Table'!$E$3))</f>
        <v>0</v>
      </c>
      <c r="M7" s="61"/>
      <c r="N7" s="60">
        <f>2080*'FTE Table'!B7</f>
        <v>0</v>
      </c>
      <c r="O7" s="60">
        <f>2080*'FTE Table'!C7</f>
        <v>0</v>
      </c>
      <c r="P7" s="60">
        <f>2080*'FTE Table'!D7</f>
        <v>0</v>
      </c>
      <c r="Q7" s="60">
        <f>2080*'FTE Table'!E7</f>
        <v>0</v>
      </c>
      <c r="R7" s="60">
        <f>2080*'FTE Table'!F7</f>
        <v>0</v>
      </c>
      <c r="T7" s="24">
        <f>IF(Personnel!$D$2="yes",IF(Personnel!$D7*Personnel!E$74&gt;Salary_Cap,(Personnel!$D7*'FTE Table'!B7*Personnel!E$74)-('FTE Table'!B7*Salary_Cap),0),0)</f>
        <v>0</v>
      </c>
      <c r="U7" s="24">
        <f>IF(Personnel!$D$2="yes",IF(Personnel!$D7*Personnel!F$74&gt;Salary_Cap,(Personnel!$D7*'FTE Table'!C7*Personnel!F$74)-('FTE Table'!C7*Salary_Cap),0),0)</f>
        <v>0</v>
      </c>
      <c r="V7" s="24">
        <f>IF(Personnel!$D$2="yes",IF(Personnel!$D7*Personnel!G$74&gt;Salary_Cap,(Personnel!$D7*'FTE Table'!D7*Personnel!G$74)-('FTE Table'!D7*Salary_Cap),0),0)</f>
        <v>0</v>
      </c>
      <c r="W7" s="24">
        <f>IF(Personnel!$D$2="yes",IF(Personnel!$D7*Personnel!H$74&gt;Salary_Cap,(Personnel!$D7*'FTE Table'!E7*Personnel!H$74)-('FTE Table'!E7*Salary_Cap),0),0)</f>
        <v>0</v>
      </c>
      <c r="X7" s="24">
        <f>IF(Personnel!$D$2="yes",IF(Personnel!$D7*Personnel!I$74&gt;Salary_Cap,(Personnel!$D7*'FTE Table'!F7*Personnel!I$74)-('FTE Table'!F7*Salary_Cap),0),0)</f>
        <v>0</v>
      </c>
      <c r="Z7" s="24">
        <f>IF(T7&gt;0,IF(Personnel!$C7&lt;&gt;"Sum",(T7*0.22883)+('FTE Table'!B7*5659),(T7*0.22883)),0)</f>
        <v>0</v>
      </c>
      <c r="AA7" s="24">
        <f>IF(U7&gt;0,IF(Personnel!$C7&lt;&gt;"Sum",(U7*0.22883)+('FTE Table'!C7*5659),(U7*0.22883)),0)</f>
        <v>0</v>
      </c>
      <c r="AB7" s="24">
        <f>IF(V7&gt;0,IF(Personnel!$C7&lt;&gt;"Sum",(V7*0.22883)+('FTE Table'!D7*5659),(V7*0.22883)),0)</f>
        <v>0</v>
      </c>
      <c r="AC7" s="24">
        <f>IF(W7&gt;0,IF(Personnel!$C7&lt;&gt;"Sum",(W7*0.22883)+('FTE Table'!E7*5659),(W7*0.22883)),0)</f>
        <v>0</v>
      </c>
      <c r="AD7" s="24">
        <f>IF(X7&gt;0,IF(Personnel!$C7&lt;&gt;"Sum",(X7*0.22883)+('FTE Table'!F7*5659),(X7*0.22883)),0)</f>
        <v>0</v>
      </c>
    </row>
    <row r="8" spans="1:30">
      <c r="A8" s="59">
        <f>Personnel!A8</f>
        <v>0</v>
      </c>
      <c r="B8" s="60">
        <f>IF(Personnel!$D$2="No",(Personnel!E8/12)*Personnel!$D8*Personnel!E$74,IF((Personnel!$D8*Personnel!E$74)&lt;Salary_Cap,(Personnel!E8/12)*Personnel!$D8*Personnel!E$74,(Personnel!E8/12)*Salary_Cap))</f>
        <v>0</v>
      </c>
      <c r="C8" s="60">
        <f>IF(Personnel!$D$2="No",(Personnel!F8/12)*Personnel!$D8*Personnel!F$74,IF((Personnel!$D8*Personnel!F$74)&lt;Salary_Cap,(Personnel!F8/12)*Personnel!$D8*Personnel!F$74,(Personnel!F8/12)*Salary_Cap))</f>
        <v>0</v>
      </c>
      <c r="D8" s="60">
        <f>IF(Personnel!$D$2="No",(Personnel!G8/12)*Personnel!$D8*Personnel!G$74,IF((Personnel!$D8*Personnel!G$74)&lt;Salary_Cap,(Personnel!G8/12)*Personnel!$D8*Personnel!G$74,(Personnel!G8/12)*Salary_Cap))</f>
        <v>0</v>
      </c>
      <c r="E8" s="60">
        <f>IF(Personnel!$D$2="No",(Personnel!H8/12)*Personnel!$D8*Personnel!H$74,IF((Personnel!$D8*Personnel!H$74)&lt;Salary_Cap,(Personnel!H8/12)*Personnel!$D8*Personnel!H$74,(Personnel!H8/12)*Salary_Cap))</f>
        <v>0</v>
      </c>
      <c r="F8" s="60">
        <f>IF(Personnel!$D$2="No",(Personnel!I8/12)*Personnel!$D8*Personnel!I$74,IF((Personnel!$D8*Personnel!I$74)&lt;Salary_Cap,(Personnel!I8/12)*Personnel!$D8*Personnel!I$74,(Personnel!I8/12)*Salary_Cap))</f>
        <v>0</v>
      </c>
      <c r="H8" s="60">
        <f>IF(Personnel!$C8&lt;&gt;"Sum",(B8*'Rate Table'!$E$3),(B8*'Rate Table'!$E$3))</f>
        <v>0</v>
      </c>
      <c r="I8" s="60">
        <f>IF(Personnel!$C8&lt;&gt;"Sum",(C8*'Rate Table'!$E$3),(C8*'Rate Table'!$E$3))</f>
        <v>0</v>
      </c>
      <c r="J8" s="60">
        <f>IF(Personnel!$C8&lt;&gt;"Sum",(D8*'Rate Table'!$E$3),(D8*'Rate Table'!$E$3))</f>
        <v>0</v>
      </c>
      <c r="K8" s="60">
        <f>IF(Personnel!$C8&lt;&gt;"Sum",(E8*'Rate Table'!$E$3),(E8*'Rate Table'!$E$3))</f>
        <v>0</v>
      </c>
      <c r="L8" s="60">
        <f>IF(Personnel!$C8&lt;&gt;"Sum",(F8*'Rate Table'!$E$3),(F8*'Rate Table'!$E$3))</f>
        <v>0</v>
      </c>
      <c r="M8" s="61"/>
      <c r="N8" s="60">
        <f>2080*'FTE Table'!B8</f>
        <v>0</v>
      </c>
      <c r="O8" s="60">
        <f>2080*'FTE Table'!C8</f>
        <v>0</v>
      </c>
      <c r="P8" s="60">
        <f>2080*'FTE Table'!D8</f>
        <v>0</v>
      </c>
      <c r="Q8" s="60">
        <f>2080*'FTE Table'!E8</f>
        <v>0</v>
      </c>
      <c r="R8" s="60">
        <f>2080*'FTE Table'!F8</f>
        <v>0</v>
      </c>
      <c r="T8" s="24">
        <f>IF(Personnel!$D$2="yes",IF(Personnel!$D8*Personnel!E$74&gt;Salary_Cap,(Personnel!$D8*'FTE Table'!B8*Personnel!E$74)-('FTE Table'!B8*Salary_Cap),0),0)</f>
        <v>0</v>
      </c>
      <c r="U8" s="24">
        <f>IF(Personnel!$D$2="yes",IF(Personnel!$D8*Personnel!F$74&gt;Salary_Cap,(Personnel!$D8*'FTE Table'!C8*Personnel!F$74)-('FTE Table'!C8*Salary_Cap),0),0)</f>
        <v>0</v>
      </c>
      <c r="V8" s="24">
        <f>IF(Personnel!$D$2="yes",IF(Personnel!$D8*Personnel!G$74&gt;Salary_Cap,(Personnel!$D8*'FTE Table'!D8*Personnel!G$74)-('FTE Table'!D8*Salary_Cap),0),0)</f>
        <v>0</v>
      </c>
      <c r="W8" s="24">
        <f>IF(Personnel!$D$2="yes",IF(Personnel!$D8*Personnel!H$74&gt;Salary_Cap,(Personnel!$D8*'FTE Table'!E8*Personnel!H$74)-('FTE Table'!E8*Salary_Cap),0),0)</f>
        <v>0</v>
      </c>
      <c r="X8" s="24">
        <f>IF(Personnel!$D$2="yes",IF(Personnel!$D8*Personnel!I$74&gt;Salary_Cap,(Personnel!$D8*'FTE Table'!F8*Personnel!I$74)-('FTE Table'!F8*Salary_Cap),0),0)</f>
        <v>0</v>
      </c>
      <c r="Z8" s="24">
        <f>IF(T8&gt;0,IF(Personnel!$C8&lt;&gt;"Sum",(T8*0.22883)+('FTE Table'!B8*5659),(T8*0.22883)),0)</f>
        <v>0</v>
      </c>
      <c r="AA8" s="24">
        <f>IF(U8&gt;0,IF(Personnel!$C8&lt;&gt;"Sum",(U8*0.22883)+('FTE Table'!C8*5659),(U8*0.22883)),0)</f>
        <v>0</v>
      </c>
      <c r="AB8" s="24">
        <f>IF(V8&gt;0,IF(Personnel!$C8&lt;&gt;"Sum",(V8*0.22883)+('FTE Table'!D8*5659),(V8*0.22883)),0)</f>
        <v>0</v>
      </c>
      <c r="AC8" s="24">
        <f>IF(W8&gt;0,IF(Personnel!$C8&lt;&gt;"Sum",(W8*0.22883)+('FTE Table'!E8*5659),(W8*0.22883)),0)</f>
        <v>0</v>
      </c>
      <c r="AD8" s="24">
        <f>IF(X8&gt;0,IF(Personnel!$C8&lt;&gt;"Sum",(X8*0.22883)+('FTE Table'!F8*5659),(X8*0.22883)),0)</f>
        <v>0</v>
      </c>
    </row>
    <row r="9" spans="1:30">
      <c r="A9" s="59">
        <f>Personnel!A9</f>
        <v>0</v>
      </c>
      <c r="B9" s="60">
        <f>IF(Personnel!$D$2="No",(Personnel!E9/12)*Personnel!$D9*Personnel!E$74,IF((Personnel!$D9*Personnel!E$74)&lt;Salary_Cap,(Personnel!E9/12)*Personnel!$D9*Personnel!E$74,(Personnel!E9/12)*Salary_Cap))</f>
        <v>0</v>
      </c>
      <c r="C9" s="60">
        <f>IF(Personnel!$D$2="No",(Personnel!F9/12)*Personnel!$D9*Personnel!F$74,IF((Personnel!$D9*Personnel!F$74)&lt;Salary_Cap,(Personnel!F9/12)*Personnel!$D9*Personnel!F$74,(Personnel!F9/12)*Salary_Cap))</f>
        <v>0</v>
      </c>
      <c r="D9" s="60">
        <f>IF(Personnel!$D$2="No",(Personnel!G9/12)*Personnel!$D9*Personnel!G$74,IF((Personnel!$D9*Personnel!G$74)&lt;Salary_Cap,(Personnel!G9/12)*Personnel!$D9*Personnel!G$74,(Personnel!G9/12)*Salary_Cap))</f>
        <v>0</v>
      </c>
      <c r="E9" s="60">
        <f>IF(Personnel!$D$2="No",(Personnel!H9/12)*Personnel!$D9*Personnel!H$74,IF((Personnel!$D9*Personnel!H$74)&lt;Salary_Cap,(Personnel!H9/12)*Personnel!$D9*Personnel!H$74,(Personnel!H9/12)*Salary_Cap))</f>
        <v>0</v>
      </c>
      <c r="F9" s="60">
        <f>IF(Personnel!$D$2="No",(Personnel!I9/12)*Personnel!$D9*Personnel!I$74,IF((Personnel!$D9*Personnel!I$74)&lt;Salary_Cap,(Personnel!I9/12)*Personnel!$D9*Personnel!I$74,(Personnel!I9/12)*Salary_Cap))</f>
        <v>0</v>
      </c>
      <c r="H9" s="60">
        <f>IF(Personnel!$C9&lt;&gt;"Sum",(B9*'Rate Table'!$E$3),(B9*'Rate Table'!$E$3))</f>
        <v>0</v>
      </c>
      <c r="I9" s="60">
        <f>IF(Personnel!$C9&lt;&gt;"Sum",(C9*'Rate Table'!$E$3),(C9*'Rate Table'!$E$3))</f>
        <v>0</v>
      </c>
      <c r="J9" s="60">
        <f>IF(Personnel!$C9&lt;&gt;"Sum",(D9*'Rate Table'!$E$3),(D9*'Rate Table'!$E$3))</f>
        <v>0</v>
      </c>
      <c r="K9" s="60">
        <f>IF(Personnel!$C9&lt;&gt;"Sum",(E9*'Rate Table'!$E$3),(E9*'Rate Table'!$E$3))</f>
        <v>0</v>
      </c>
      <c r="L9" s="60">
        <f>IF(Personnel!$C9&lt;&gt;"Sum",(F9*'Rate Table'!$E$3),(F9*'Rate Table'!$E$3))</f>
        <v>0</v>
      </c>
      <c r="M9" s="61"/>
      <c r="N9" s="60">
        <f>2080*'FTE Table'!B9</f>
        <v>0</v>
      </c>
      <c r="O9" s="60">
        <f>2080*'FTE Table'!C9</f>
        <v>0</v>
      </c>
      <c r="P9" s="60">
        <f>2080*'FTE Table'!D9</f>
        <v>0</v>
      </c>
      <c r="Q9" s="60">
        <f>2080*'FTE Table'!E9</f>
        <v>0</v>
      </c>
      <c r="R9" s="60">
        <f>2080*'FTE Table'!F9</f>
        <v>0</v>
      </c>
      <c r="T9" s="24">
        <f>IF(Personnel!$D$2="yes",IF(Personnel!$D9*Personnel!E$74&gt;Salary_Cap,(Personnel!$D9*'FTE Table'!B9*Personnel!E$74)-('FTE Table'!B9*Salary_Cap),0),0)</f>
        <v>0</v>
      </c>
      <c r="U9" s="24">
        <f>IF(Personnel!$D$2="yes",IF(Personnel!$D9*Personnel!F$74&gt;Salary_Cap,(Personnel!$D9*'FTE Table'!C9*Personnel!F$74)-('FTE Table'!C9*Salary_Cap),0),0)</f>
        <v>0</v>
      </c>
      <c r="V9" s="24">
        <f>IF(Personnel!$D$2="yes",IF(Personnel!$D9*Personnel!G$74&gt;Salary_Cap,(Personnel!$D9*'FTE Table'!D9*Personnel!G$74)-('FTE Table'!D9*Salary_Cap),0),0)</f>
        <v>0</v>
      </c>
      <c r="W9" s="24">
        <f>IF(Personnel!$D$2="yes",IF(Personnel!$D9*Personnel!H$74&gt;Salary_Cap,(Personnel!$D9*'FTE Table'!E9*Personnel!H$74)-('FTE Table'!E9*Salary_Cap),0),0)</f>
        <v>0</v>
      </c>
      <c r="X9" s="24">
        <f>IF(Personnel!$D$2="yes",IF(Personnel!$D9*Personnel!I$74&gt;Salary_Cap,(Personnel!$D9*'FTE Table'!F9*Personnel!I$74)-('FTE Table'!F9*Salary_Cap),0),0)</f>
        <v>0</v>
      </c>
      <c r="Z9" s="24">
        <f>IF(T9&gt;0,IF(Personnel!$C9&lt;&gt;"Sum",(T9*0.22883)+('FTE Table'!B9*5659),(T9*0.22883)),0)</f>
        <v>0</v>
      </c>
      <c r="AA9" s="24">
        <f>IF(U9&gt;0,IF(Personnel!$C9&lt;&gt;"Sum",(U9*0.22883)+('FTE Table'!C9*5659),(U9*0.22883)),0)</f>
        <v>0</v>
      </c>
      <c r="AB9" s="24">
        <f>IF(V9&gt;0,IF(Personnel!$C9&lt;&gt;"Sum",(V9*0.22883)+('FTE Table'!D9*5659),(V9*0.22883)),0)</f>
        <v>0</v>
      </c>
      <c r="AC9" s="24">
        <f>IF(W9&gt;0,IF(Personnel!$C9&lt;&gt;"Sum",(W9*0.22883)+('FTE Table'!E9*5659),(W9*0.22883)),0)</f>
        <v>0</v>
      </c>
      <c r="AD9" s="24">
        <f>IF(X9&gt;0,IF(Personnel!$C9&lt;&gt;"Sum",(X9*0.22883)+('FTE Table'!F9*5659),(X9*0.22883)),0)</f>
        <v>0</v>
      </c>
    </row>
    <row r="10" spans="1:30" hidden="1">
      <c r="A10" s="59">
        <f>Personnel!A10</f>
        <v>0</v>
      </c>
      <c r="B10" s="60">
        <f>IF(Personnel!$D$2="No",(Personnel!E10/12)*Personnel!$D10*Personnel!E$74,IF((Personnel!$D10*Personnel!E$74)&lt;Salary_Cap,(Personnel!E10/12)*Personnel!$D10*Personnel!E$74,(Personnel!E10/12)*Salary_Cap))</f>
        <v>0</v>
      </c>
      <c r="C10" s="60">
        <f>IF(Personnel!$D$2="No",(Personnel!F10/12)*Personnel!$D10*Personnel!F$74,IF((Personnel!$D10*Personnel!F$74)&lt;Salary_Cap,(Personnel!F10/12)*Personnel!$D10*Personnel!F$74,(Personnel!F10/12)*Salary_Cap))</f>
        <v>0</v>
      </c>
      <c r="D10" s="60">
        <f>IF(Personnel!$D$2="No",(Personnel!G10/12)*Personnel!$D10*Personnel!G$74,IF((Personnel!$D10*Personnel!G$74)&lt;Salary_Cap,(Personnel!G10/12)*Personnel!$D10*Personnel!G$74,(Personnel!G10/12)*Salary_Cap))</f>
        <v>0</v>
      </c>
      <c r="E10" s="60">
        <f>IF(Personnel!$D$2="No",(Personnel!H10/12)*Personnel!$D10*Personnel!H$74,IF((Personnel!$D10*Personnel!H$74)&lt;Salary_Cap,(Personnel!H10/12)*Personnel!$D10*Personnel!H$74,(Personnel!H10/12)*Salary_Cap))</f>
        <v>0</v>
      </c>
      <c r="F10" s="60">
        <f>IF(Personnel!$D$2="No",(Personnel!I10/12)*Personnel!$D10*Personnel!I$74,IF((Personnel!$D10*Personnel!I$74)&lt;Salary_Cap,(Personnel!I10/12)*Personnel!$D10*Personnel!I$74,(Personnel!I10/12)*Salary_Cap))</f>
        <v>0</v>
      </c>
      <c r="H10" s="60">
        <f>IF(Personnel!$C10&lt;&gt;"Sum",(B10*'Rate Table'!$E$3),(B10*'Rate Table'!$E$3))</f>
        <v>0</v>
      </c>
      <c r="I10" s="60">
        <f>IF(Personnel!$C10&lt;&gt;"Sum",(C10*'Rate Table'!$E$3),(C10*'Rate Table'!$E$3))</f>
        <v>0</v>
      </c>
      <c r="J10" s="60">
        <f>IF(Personnel!$C10&lt;&gt;"Sum",(D10*'Rate Table'!$E$3),(D10*'Rate Table'!$E$3))</f>
        <v>0</v>
      </c>
      <c r="K10" s="60">
        <f>IF(Personnel!$C10&lt;&gt;"Sum",(E10*'Rate Table'!$E$3),(E10*'Rate Table'!$E$3))</f>
        <v>0</v>
      </c>
      <c r="L10" s="60">
        <f>IF(Personnel!$C10&lt;&gt;"Sum",(F10*'Rate Table'!$E$3),(F10*'Rate Table'!$E$3))</f>
        <v>0</v>
      </c>
      <c r="M10" s="61"/>
      <c r="N10" s="60">
        <f>2080*'FTE Table'!B10</f>
        <v>0</v>
      </c>
      <c r="O10" s="60">
        <f>2080*'FTE Table'!C10</f>
        <v>0</v>
      </c>
      <c r="P10" s="60">
        <f>2080*'FTE Table'!D10</f>
        <v>0</v>
      </c>
      <c r="Q10" s="60">
        <f>2080*'FTE Table'!E10</f>
        <v>0</v>
      </c>
      <c r="R10" s="60">
        <f>2080*'FTE Table'!F10</f>
        <v>0</v>
      </c>
      <c r="T10" s="24">
        <f>IF(Personnel!$D$2="yes",IF(Personnel!$D10*Personnel!E$74&gt;Salary_Cap,(Personnel!$D10*'FTE Table'!B10*Personnel!E$74)-('FTE Table'!B10*Salary_Cap),0),0)</f>
        <v>0</v>
      </c>
      <c r="U10" s="24">
        <f>IF(Personnel!$D$2="yes",IF(Personnel!$D10*Personnel!F$74&gt;Salary_Cap,(Personnel!$D10*'FTE Table'!C10*Personnel!F$74)-('FTE Table'!C10*Salary_Cap),0),0)</f>
        <v>0</v>
      </c>
      <c r="V10" s="24">
        <f>IF(Personnel!$D$2="yes",IF(Personnel!$D10*Personnel!G$74&gt;Salary_Cap,(Personnel!$D10*'FTE Table'!D10*Personnel!G$74)-('FTE Table'!D10*Salary_Cap),0),0)</f>
        <v>0</v>
      </c>
      <c r="W10" s="24">
        <f>IF(Personnel!$D$2="yes",IF(Personnel!$D10*Personnel!H$74&gt;Salary_Cap,(Personnel!$D10*'FTE Table'!E10*Personnel!H$74)-('FTE Table'!E10*Salary_Cap),0),0)</f>
        <v>0</v>
      </c>
      <c r="X10" s="24">
        <f>IF(Personnel!$D$2="yes",IF(Personnel!$D10*Personnel!I$74&gt;Salary_Cap,(Personnel!$D10*'FTE Table'!F10*Personnel!I$74)-('FTE Table'!F10*Salary_Cap),0),0)</f>
        <v>0</v>
      </c>
      <c r="Z10" s="24">
        <f>IF(T10&gt;0,IF(Personnel!$C10&lt;&gt;"Sum",(T10*0.22883)+('FTE Table'!B10*5659),(T10*0.22883)),0)</f>
        <v>0</v>
      </c>
      <c r="AA10" s="24">
        <f>IF(U10&gt;0,IF(Personnel!$C10&lt;&gt;"Sum",(U10*0.22883)+('FTE Table'!C10*5659),(U10*0.22883)),0)</f>
        <v>0</v>
      </c>
      <c r="AB10" s="24">
        <f>IF(V10&gt;0,IF(Personnel!$C10&lt;&gt;"Sum",(V10*0.22883)+('FTE Table'!D10*5659),(V10*0.22883)),0)</f>
        <v>0</v>
      </c>
      <c r="AC10" s="24">
        <f>IF(W10&gt;0,IF(Personnel!$C10&lt;&gt;"Sum",(W10*0.22883)+('FTE Table'!E10*5659),(W10*0.22883)),0)</f>
        <v>0</v>
      </c>
      <c r="AD10" s="24">
        <f>IF(X10&gt;0,IF(Personnel!$C10&lt;&gt;"Sum",(X10*0.22883)+('FTE Table'!F10*5659),(X10*0.22883)),0)</f>
        <v>0</v>
      </c>
    </row>
    <row r="11" spans="1:30" hidden="1">
      <c r="A11" s="59">
        <f>Personnel!A11</f>
        <v>0</v>
      </c>
      <c r="B11" s="60">
        <f>IF(Personnel!$D$2="No",(Personnel!E11/12)*Personnel!$D11*Personnel!E$74,IF((Personnel!$D11*Personnel!E$74)&lt;Salary_Cap,(Personnel!E11/12)*Personnel!$D11*Personnel!E$74,(Personnel!E11/12)*Salary_Cap))</f>
        <v>0</v>
      </c>
      <c r="C11" s="60">
        <f>IF(Personnel!$D$2="No",(Personnel!F11/12)*Personnel!$D11*Personnel!F$74,IF((Personnel!$D11*Personnel!F$74)&lt;Salary_Cap,(Personnel!F11/12)*Personnel!$D11*Personnel!F$74,(Personnel!F11/12)*Salary_Cap))</f>
        <v>0</v>
      </c>
      <c r="D11" s="60">
        <f>IF(Personnel!$D$2="No",(Personnel!G11/12)*Personnel!$D11*Personnel!G$74,IF((Personnel!$D11*Personnel!G$74)&lt;Salary_Cap,(Personnel!G11/12)*Personnel!$D11*Personnel!G$74,(Personnel!G11/12)*Salary_Cap))</f>
        <v>0</v>
      </c>
      <c r="E11" s="60">
        <f>IF(Personnel!$D$2="No",(Personnel!H11/12)*Personnel!$D11*Personnel!H$74,IF((Personnel!$D11*Personnel!H$74)&lt;Salary_Cap,(Personnel!H11/12)*Personnel!$D11*Personnel!H$74,(Personnel!H11/12)*Salary_Cap))</f>
        <v>0</v>
      </c>
      <c r="F11" s="60">
        <f>IF(Personnel!$D$2="No",(Personnel!I11/12)*Personnel!$D11*Personnel!I$74,IF((Personnel!$D11*Personnel!I$74)&lt;Salary_Cap,(Personnel!I11/12)*Personnel!$D11*Personnel!I$74,(Personnel!I11/12)*Salary_Cap))</f>
        <v>0</v>
      </c>
      <c r="H11" s="60">
        <f>IF(Personnel!$C11&lt;&gt;"Sum",(B11*'Rate Table'!$E$3),(B11*'Rate Table'!$E$3))</f>
        <v>0</v>
      </c>
      <c r="I11" s="60">
        <f>IF(Personnel!$C11&lt;&gt;"Sum",(C11*'Rate Table'!$E$3),(C11*'Rate Table'!$E$3))</f>
        <v>0</v>
      </c>
      <c r="J11" s="60">
        <f>IF(Personnel!$C11&lt;&gt;"Sum",(D11*'Rate Table'!$E$3),(D11*'Rate Table'!$E$3))</f>
        <v>0</v>
      </c>
      <c r="K11" s="60">
        <f>IF(Personnel!$C11&lt;&gt;"Sum",(E11*'Rate Table'!$E$3),(E11*'Rate Table'!$E$3))</f>
        <v>0</v>
      </c>
      <c r="L11" s="60">
        <f>IF(Personnel!$C11&lt;&gt;"Sum",(F11*'Rate Table'!$E$3),(F11*'Rate Table'!$E$3))</f>
        <v>0</v>
      </c>
      <c r="M11" s="61"/>
      <c r="N11" s="60">
        <f>2080*'FTE Table'!B11</f>
        <v>0</v>
      </c>
      <c r="O11" s="60">
        <f>2080*'FTE Table'!C11</f>
        <v>0</v>
      </c>
      <c r="P11" s="60">
        <f>2080*'FTE Table'!D11</f>
        <v>0</v>
      </c>
      <c r="Q11" s="60">
        <f>2080*'FTE Table'!E11</f>
        <v>0</v>
      </c>
      <c r="R11" s="60">
        <f>2080*'FTE Table'!F11</f>
        <v>0</v>
      </c>
      <c r="T11" s="24">
        <f>IF(Personnel!$D$2="yes",IF(Personnel!$D11*Personnel!E$74&gt;Salary_Cap,(Personnel!$D11*'FTE Table'!B11*Personnel!E$74)-('FTE Table'!B11*Salary_Cap),0),0)</f>
        <v>0</v>
      </c>
      <c r="U11" s="24">
        <f>IF(Personnel!$D$2="yes",IF(Personnel!$D11*Personnel!F$74&gt;Salary_Cap,(Personnel!$D11*'FTE Table'!C11*Personnel!F$74)-('FTE Table'!C11*Salary_Cap),0),0)</f>
        <v>0</v>
      </c>
      <c r="V11" s="24">
        <f>IF(Personnel!$D$2="yes",IF(Personnel!$D11*Personnel!G$74&gt;Salary_Cap,(Personnel!$D11*'FTE Table'!D11*Personnel!G$74)-('FTE Table'!D11*Salary_Cap),0),0)</f>
        <v>0</v>
      </c>
      <c r="W11" s="24">
        <f>IF(Personnel!$D$2="yes",IF(Personnel!$D11*Personnel!H$74&gt;Salary_Cap,(Personnel!$D11*'FTE Table'!E11*Personnel!H$74)-('FTE Table'!E11*Salary_Cap),0),0)</f>
        <v>0</v>
      </c>
      <c r="X11" s="24">
        <f>IF(Personnel!$D$2="yes",IF(Personnel!$D11*Personnel!I$74&gt;Salary_Cap,(Personnel!$D11*'FTE Table'!F11*Personnel!I$74)-('FTE Table'!F11*Salary_Cap),0),0)</f>
        <v>0</v>
      </c>
      <c r="Z11" s="24">
        <f>IF(T11&gt;0,IF(Personnel!$C11&lt;&gt;"Sum",(T11*0.22883)+('FTE Table'!B11*5659),(T11*0.22883)),0)</f>
        <v>0</v>
      </c>
      <c r="AA11" s="24">
        <f>IF(U11&gt;0,IF(Personnel!$C11&lt;&gt;"Sum",(U11*0.22883)+('FTE Table'!C11*5659),(U11*0.22883)),0)</f>
        <v>0</v>
      </c>
      <c r="AB11" s="24">
        <f>IF(V11&gt;0,IF(Personnel!$C11&lt;&gt;"Sum",(V11*0.22883)+('FTE Table'!D11*5659),(V11*0.22883)),0)</f>
        <v>0</v>
      </c>
      <c r="AC11" s="24">
        <f>IF(W11&gt;0,IF(Personnel!$C11&lt;&gt;"Sum",(W11*0.22883)+('FTE Table'!E11*5659),(W11*0.22883)),0)</f>
        <v>0</v>
      </c>
      <c r="AD11" s="24">
        <f>IF(X11&gt;0,IF(Personnel!$C11&lt;&gt;"Sum",(X11*0.22883)+('FTE Table'!F11*5659),(X11*0.22883)),0)</f>
        <v>0</v>
      </c>
    </row>
    <row r="12" spans="1:30" hidden="1">
      <c r="A12" s="59">
        <f>Personnel!A12</f>
        <v>0</v>
      </c>
      <c r="B12" s="60">
        <f>IF(Personnel!$D$2="No",(Personnel!E12/12)*Personnel!$D12*Personnel!E$74,IF((Personnel!$D12*Personnel!E$74)&lt;Salary_Cap,(Personnel!E12/12)*Personnel!$D12*Personnel!E$74,(Personnel!E12/12)*Salary_Cap))</f>
        <v>0</v>
      </c>
      <c r="C12" s="60">
        <f>IF(Personnel!$D$2="No",(Personnel!F12/12)*Personnel!$D12*Personnel!F$74,IF((Personnel!$D12*Personnel!F$74)&lt;Salary_Cap,(Personnel!F12/12)*Personnel!$D12*Personnel!F$74,(Personnel!F12/12)*Salary_Cap))</f>
        <v>0</v>
      </c>
      <c r="D12" s="60">
        <f>IF(Personnel!$D$2="No",(Personnel!G12/12)*Personnel!$D12*Personnel!G$74,IF((Personnel!$D12*Personnel!G$74)&lt;Salary_Cap,(Personnel!G12/12)*Personnel!$D12*Personnel!G$74,(Personnel!G12/12)*Salary_Cap))</f>
        <v>0</v>
      </c>
      <c r="E12" s="60">
        <f>IF(Personnel!$D$2="No",(Personnel!H12/12)*Personnel!$D12*Personnel!H$74,IF((Personnel!$D12*Personnel!H$74)&lt;Salary_Cap,(Personnel!H12/12)*Personnel!$D12*Personnel!H$74,(Personnel!H12/12)*Salary_Cap))</f>
        <v>0</v>
      </c>
      <c r="F12" s="60">
        <f>IF(Personnel!$D$2="No",(Personnel!I12/12)*Personnel!$D12*Personnel!I$74,IF((Personnel!$D12*Personnel!I$74)&lt;Salary_Cap,(Personnel!I12/12)*Personnel!$D12*Personnel!I$74,(Personnel!I12/12)*Salary_Cap))</f>
        <v>0</v>
      </c>
      <c r="H12" s="60">
        <f>IF(Personnel!$C12&lt;&gt;"Sum",(B12*'Rate Table'!$E$3),(B12*'Rate Table'!$E$3))</f>
        <v>0</v>
      </c>
      <c r="I12" s="60">
        <f>IF(Personnel!$C12&lt;&gt;"Sum",(C12*'Rate Table'!$E$3),(C12*'Rate Table'!$E$3))</f>
        <v>0</v>
      </c>
      <c r="J12" s="60">
        <f>IF(Personnel!$C12&lt;&gt;"Sum",(D12*'Rate Table'!$E$3),(D12*'Rate Table'!$E$3))</f>
        <v>0</v>
      </c>
      <c r="K12" s="60">
        <f>IF(Personnel!$C12&lt;&gt;"Sum",(E12*'Rate Table'!$E$3),(E12*'Rate Table'!$E$3))</f>
        <v>0</v>
      </c>
      <c r="L12" s="60">
        <f>IF(Personnel!$C12&lt;&gt;"Sum",(F12*'Rate Table'!$E$3),(F12*'Rate Table'!$E$3))</f>
        <v>0</v>
      </c>
      <c r="M12" s="61"/>
      <c r="N12" s="60">
        <f>2080*'FTE Table'!B12</f>
        <v>0</v>
      </c>
      <c r="O12" s="60">
        <f>2080*'FTE Table'!C12</f>
        <v>0</v>
      </c>
      <c r="P12" s="60">
        <f>2080*'FTE Table'!D12</f>
        <v>0</v>
      </c>
      <c r="Q12" s="60">
        <f>2080*'FTE Table'!E12</f>
        <v>0</v>
      </c>
      <c r="R12" s="60">
        <f>2080*'FTE Table'!F12</f>
        <v>0</v>
      </c>
      <c r="T12" s="24">
        <f>IF(Personnel!$D$2="yes",IF(Personnel!$D12*Personnel!E$74&gt;Salary_Cap,(Personnel!$D12*'FTE Table'!B12*Personnel!E$74)-('FTE Table'!B12*Salary_Cap),0),0)</f>
        <v>0</v>
      </c>
      <c r="U12" s="24">
        <f>IF(Personnel!$D$2="yes",IF(Personnel!$D12*Personnel!F$74&gt;Salary_Cap,(Personnel!$D12*'FTE Table'!C12*Personnel!F$74)-('FTE Table'!C12*Salary_Cap),0),0)</f>
        <v>0</v>
      </c>
      <c r="V12" s="24">
        <f>IF(Personnel!$D$2="yes",IF(Personnel!$D12*Personnel!G$74&gt;Salary_Cap,(Personnel!$D12*'FTE Table'!D12*Personnel!G$74)-('FTE Table'!D12*Salary_Cap),0),0)</f>
        <v>0</v>
      </c>
      <c r="W12" s="24">
        <f>IF(Personnel!$D$2="yes",IF(Personnel!$D12*Personnel!H$74&gt;Salary_Cap,(Personnel!$D12*'FTE Table'!E12*Personnel!H$74)-('FTE Table'!E12*Salary_Cap),0),0)</f>
        <v>0</v>
      </c>
      <c r="X12" s="24">
        <f>IF(Personnel!$D$2="yes",IF(Personnel!$D12*Personnel!I$74&gt;Salary_Cap,(Personnel!$D12*'FTE Table'!F12*Personnel!I$74)-('FTE Table'!F12*Salary_Cap),0),0)</f>
        <v>0</v>
      </c>
      <c r="Z12" s="24">
        <f>IF(T12&gt;0,IF(Personnel!$C12&lt;&gt;"Sum",(T12*0.22883)+('FTE Table'!B12*5659),(T12*0.22883)),0)</f>
        <v>0</v>
      </c>
      <c r="AA12" s="24">
        <f>IF(U12&gt;0,IF(Personnel!$C12&lt;&gt;"Sum",(U12*0.22883)+('FTE Table'!C12*5659),(U12*0.22883)),0)</f>
        <v>0</v>
      </c>
      <c r="AB12" s="24">
        <f>IF(V12&gt;0,IF(Personnel!$C12&lt;&gt;"Sum",(V12*0.22883)+('FTE Table'!D12*5659),(V12*0.22883)),0)</f>
        <v>0</v>
      </c>
      <c r="AC12" s="24">
        <f>IF(W12&gt;0,IF(Personnel!$C12&lt;&gt;"Sum",(W12*0.22883)+('FTE Table'!E12*5659),(W12*0.22883)),0)</f>
        <v>0</v>
      </c>
      <c r="AD12" s="24">
        <f>IF(X12&gt;0,IF(Personnel!$C12&lt;&gt;"Sum",(X12*0.22883)+('FTE Table'!F12*5659),(X12*0.22883)),0)</f>
        <v>0</v>
      </c>
    </row>
    <row r="13" spans="1:30" hidden="1">
      <c r="A13" s="59">
        <f>Personnel!A13</f>
        <v>0</v>
      </c>
      <c r="B13" s="60">
        <f>IF(Personnel!$D$2="No",(Personnel!E13/12)*Personnel!$D13*Personnel!E$74,IF((Personnel!$D13*Personnel!E$74)&lt;Salary_Cap,(Personnel!E13/12)*Personnel!$D13*Personnel!E$74,(Personnel!E13/12)*Salary_Cap))</f>
        <v>0</v>
      </c>
      <c r="C13" s="60">
        <f>IF(Personnel!$D$2="No",(Personnel!F13/12)*Personnel!$D13*Personnel!F$74,IF((Personnel!$D13*Personnel!F$74)&lt;Salary_Cap,(Personnel!F13/12)*Personnel!$D13*Personnel!F$74,(Personnel!F13/12)*Salary_Cap))</f>
        <v>0</v>
      </c>
      <c r="D13" s="60">
        <f>IF(Personnel!$D$2="No",(Personnel!G13/12)*Personnel!$D13*Personnel!G$74,IF((Personnel!$D13*Personnel!G$74)&lt;Salary_Cap,(Personnel!G13/12)*Personnel!$D13*Personnel!G$74,(Personnel!G13/12)*Salary_Cap))</f>
        <v>0</v>
      </c>
      <c r="E13" s="60">
        <f>IF(Personnel!$D$2="No",(Personnel!H13/12)*Personnel!$D13*Personnel!H$74,IF((Personnel!$D13*Personnel!H$74)&lt;Salary_Cap,(Personnel!H13/12)*Personnel!$D13*Personnel!H$74,(Personnel!H13/12)*Salary_Cap))</f>
        <v>0</v>
      </c>
      <c r="F13" s="60">
        <f>IF(Personnel!$D$2="No",(Personnel!I13/12)*Personnel!$D13*Personnel!I$74,IF((Personnel!$D13*Personnel!I$74)&lt;Salary_Cap,(Personnel!I13/12)*Personnel!$D13*Personnel!I$74,(Personnel!I13/12)*Salary_Cap))</f>
        <v>0</v>
      </c>
      <c r="H13" s="60">
        <f>IF(Personnel!$C13&lt;&gt;"Sum",(B13*'Rate Table'!$E$3),(B13*'Rate Table'!$E$3))</f>
        <v>0</v>
      </c>
      <c r="I13" s="60">
        <f>IF(Personnel!$C13&lt;&gt;"Sum",(C13*'Rate Table'!$E$3),(C13*'Rate Table'!$E$3))</f>
        <v>0</v>
      </c>
      <c r="J13" s="60">
        <f>IF(Personnel!$C13&lt;&gt;"Sum",(D13*'Rate Table'!$E$3),(D13*'Rate Table'!$E$3))</f>
        <v>0</v>
      </c>
      <c r="K13" s="60">
        <f>IF(Personnel!$C13&lt;&gt;"Sum",(E13*'Rate Table'!$E$3),(E13*'Rate Table'!$E$3))</f>
        <v>0</v>
      </c>
      <c r="L13" s="60">
        <f>IF(Personnel!$C13&lt;&gt;"Sum",(F13*'Rate Table'!$E$3),(F13*'Rate Table'!$E$3))</f>
        <v>0</v>
      </c>
      <c r="M13" s="61"/>
      <c r="N13" s="60">
        <f>2080*'FTE Table'!B13</f>
        <v>0</v>
      </c>
      <c r="O13" s="60">
        <f>2080*'FTE Table'!C13</f>
        <v>0</v>
      </c>
      <c r="P13" s="60">
        <f>2080*'FTE Table'!D13</f>
        <v>0</v>
      </c>
      <c r="Q13" s="60">
        <f>2080*'FTE Table'!E13</f>
        <v>0</v>
      </c>
      <c r="R13" s="60">
        <f>2080*'FTE Table'!F13</f>
        <v>0</v>
      </c>
      <c r="T13" s="24">
        <f>IF(Personnel!$D$2="yes",IF(Personnel!$D13*Personnel!E$74&gt;Salary_Cap,(Personnel!$D13*'FTE Table'!B13*Personnel!E$74)-('FTE Table'!B13*Salary_Cap),0),0)</f>
        <v>0</v>
      </c>
      <c r="U13" s="24">
        <f>IF(Personnel!$D$2="yes",IF(Personnel!$D13*Personnel!F$74&gt;Salary_Cap,(Personnel!$D13*'FTE Table'!C13*Personnel!F$74)-('FTE Table'!C13*Salary_Cap),0),0)</f>
        <v>0</v>
      </c>
      <c r="V13" s="24">
        <f>IF(Personnel!$D$2="yes",IF(Personnel!$D13*Personnel!G$74&gt;Salary_Cap,(Personnel!$D13*'FTE Table'!D13*Personnel!G$74)-('FTE Table'!D13*Salary_Cap),0),0)</f>
        <v>0</v>
      </c>
      <c r="W13" s="24">
        <f>IF(Personnel!$D$2="yes",IF(Personnel!$D13*Personnel!H$74&gt;Salary_Cap,(Personnel!$D13*'FTE Table'!E13*Personnel!H$74)-('FTE Table'!E13*Salary_Cap),0),0)</f>
        <v>0</v>
      </c>
      <c r="X13" s="24">
        <f>IF(Personnel!$D$2="yes",IF(Personnel!$D13*Personnel!I$74&gt;Salary_Cap,(Personnel!$D13*'FTE Table'!F13*Personnel!I$74)-('FTE Table'!F13*Salary_Cap),0),0)</f>
        <v>0</v>
      </c>
      <c r="Z13" s="24">
        <f>IF(T13&gt;0,IF(Personnel!$C13&lt;&gt;"Sum",(T13*0.22883)+('FTE Table'!B13*5659),(T13*0.22883)),0)</f>
        <v>0</v>
      </c>
      <c r="AA13" s="24">
        <f>IF(U13&gt;0,IF(Personnel!$C13&lt;&gt;"Sum",(U13*0.22883)+('FTE Table'!C13*5659),(U13*0.22883)),0)</f>
        <v>0</v>
      </c>
      <c r="AB13" s="24">
        <f>IF(V13&gt;0,IF(Personnel!$C13&lt;&gt;"Sum",(V13*0.22883)+('FTE Table'!D13*5659),(V13*0.22883)),0)</f>
        <v>0</v>
      </c>
      <c r="AC13" s="24">
        <f>IF(W13&gt;0,IF(Personnel!$C13&lt;&gt;"Sum",(W13*0.22883)+('FTE Table'!E13*5659),(W13*0.22883)),0)</f>
        <v>0</v>
      </c>
      <c r="AD13" s="24">
        <f>IF(X13&gt;0,IF(Personnel!$C13&lt;&gt;"Sum",(X13*0.22883)+('FTE Table'!F13*5659),(X13*0.22883)),0)</f>
        <v>0</v>
      </c>
    </row>
    <row r="14" spans="1:30" hidden="1">
      <c r="A14" s="59">
        <f>Personnel!A14</f>
        <v>0</v>
      </c>
      <c r="B14" s="60">
        <f>IF(Personnel!$D$2="No",(Personnel!E14/12)*Personnel!$D14*Personnel!E$74,IF((Personnel!$D14*Personnel!E$74)&lt;Salary_Cap,(Personnel!E14/12)*Personnel!$D14*Personnel!E$74,(Personnel!E14/12)*Salary_Cap))</f>
        <v>0</v>
      </c>
      <c r="C14" s="60">
        <f>IF(Personnel!$D$2="No",(Personnel!F14/12)*Personnel!$D14*Personnel!F$74,IF((Personnel!$D14*Personnel!F$74)&lt;Salary_Cap,(Personnel!F14/12)*Personnel!$D14*Personnel!F$74,(Personnel!F14/12)*Salary_Cap))</f>
        <v>0</v>
      </c>
      <c r="D14" s="60">
        <f>IF(Personnel!$D$2="No",(Personnel!G14/12)*Personnel!$D14*Personnel!G$74,IF((Personnel!$D14*Personnel!G$74)&lt;Salary_Cap,(Personnel!G14/12)*Personnel!$D14*Personnel!G$74,(Personnel!G14/12)*Salary_Cap))</f>
        <v>0</v>
      </c>
      <c r="E14" s="60">
        <f>IF(Personnel!$D$2="No",(Personnel!H14/12)*Personnel!$D14*Personnel!H$74,IF((Personnel!$D14*Personnel!H$74)&lt;Salary_Cap,(Personnel!H14/12)*Personnel!$D14*Personnel!H$74,(Personnel!H14/12)*Salary_Cap))</f>
        <v>0</v>
      </c>
      <c r="F14" s="60">
        <f>IF(Personnel!$D$2="No",(Personnel!I14/12)*Personnel!$D14*Personnel!I$74,IF((Personnel!$D14*Personnel!I$74)&lt;Salary_Cap,(Personnel!I14/12)*Personnel!$D14*Personnel!I$74,(Personnel!I14/12)*Salary_Cap))</f>
        <v>0</v>
      </c>
      <c r="H14" s="60">
        <f>IF(Personnel!$C14&lt;&gt;"Sum",(B14*'Rate Table'!$E$3),(B14*'Rate Table'!$E$3))</f>
        <v>0</v>
      </c>
      <c r="I14" s="60">
        <f>IF(Personnel!$C14&lt;&gt;"Sum",(C14*'Rate Table'!$E$3),(C14*'Rate Table'!$E$3))</f>
        <v>0</v>
      </c>
      <c r="J14" s="60">
        <f>IF(Personnel!$C14&lt;&gt;"Sum",(D14*'Rate Table'!$E$3),(D14*'Rate Table'!$E$3))</f>
        <v>0</v>
      </c>
      <c r="K14" s="60">
        <f>IF(Personnel!$C14&lt;&gt;"Sum",(E14*'Rate Table'!$E$3),(E14*'Rate Table'!$E$3))</f>
        <v>0</v>
      </c>
      <c r="L14" s="60">
        <f>IF(Personnel!$C14&lt;&gt;"Sum",(F14*'Rate Table'!$E$3),(F14*'Rate Table'!$E$3))</f>
        <v>0</v>
      </c>
      <c r="M14" s="61"/>
      <c r="N14" s="60">
        <f>2080*'FTE Table'!B14</f>
        <v>0</v>
      </c>
      <c r="O14" s="60">
        <f>2080*'FTE Table'!C14</f>
        <v>0</v>
      </c>
      <c r="P14" s="60">
        <f>2080*'FTE Table'!D14</f>
        <v>0</v>
      </c>
      <c r="Q14" s="60">
        <f>2080*'FTE Table'!E14</f>
        <v>0</v>
      </c>
      <c r="R14" s="60">
        <f>2080*'FTE Table'!F14</f>
        <v>0</v>
      </c>
      <c r="T14" s="24">
        <f>IF(Personnel!$D$2="yes",IF(Personnel!$D14*Personnel!E$74&gt;Salary_Cap,(Personnel!$D14*'FTE Table'!B14*Personnel!E$74)-('FTE Table'!B14*Salary_Cap),0),0)</f>
        <v>0</v>
      </c>
      <c r="U14" s="24">
        <f>IF(Personnel!$D$2="yes",IF(Personnel!$D14*Personnel!F$74&gt;Salary_Cap,(Personnel!$D14*'FTE Table'!C14*Personnel!F$74)-('FTE Table'!C14*Salary_Cap),0),0)</f>
        <v>0</v>
      </c>
      <c r="V14" s="24">
        <f>IF(Personnel!$D$2="yes",IF(Personnel!$D14*Personnel!G$74&gt;Salary_Cap,(Personnel!$D14*'FTE Table'!D14*Personnel!G$74)-('FTE Table'!D14*Salary_Cap),0),0)</f>
        <v>0</v>
      </c>
      <c r="W14" s="24">
        <f>IF(Personnel!$D$2="yes",IF(Personnel!$D14*Personnel!H$74&gt;Salary_Cap,(Personnel!$D14*'FTE Table'!E14*Personnel!H$74)-('FTE Table'!E14*Salary_Cap),0),0)</f>
        <v>0</v>
      </c>
      <c r="X14" s="24">
        <f>IF(Personnel!$D$2="yes",IF(Personnel!$D14*Personnel!I$74&gt;Salary_Cap,(Personnel!$D14*'FTE Table'!F14*Personnel!I$74)-('FTE Table'!F14*Salary_Cap),0),0)</f>
        <v>0</v>
      </c>
      <c r="Z14" s="24">
        <f>IF(T14&gt;0,IF(Personnel!$C14&lt;&gt;"Sum",(T14*0.22883)+('FTE Table'!B14*5659),(T14*0.22883)),0)</f>
        <v>0</v>
      </c>
      <c r="AA14" s="24">
        <f>IF(U14&gt;0,IF(Personnel!$C14&lt;&gt;"Sum",(U14*0.22883)+('FTE Table'!C14*5659),(U14*0.22883)),0)</f>
        <v>0</v>
      </c>
      <c r="AB14" s="24">
        <f>IF(V14&gt;0,IF(Personnel!$C14&lt;&gt;"Sum",(V14*0.22883)+('FTE Table'!D14*5659),(V14*0.22883)),0)</f>
        <v>0</v>
      </c>
      <c r="AC14" s="24">
        <f>IF(W14&gt;0,IF(Personnel!$C14&lt;&gt;"Sum",(W14*0.22883)+('FTE Table'!E14*5659),(W14*0.22883)),0)</f>
        <v>0</v>
      </c>
      <c r="AD14" s="24">
        <f>IF(X14&gt;0,IF(Personnel!$C14&lt;&gt;"Sum",(X14*0.22883)+('FTE Table'!F14*5659),(X14*0.22883)),0)</f>
        <v>0</v>
      </c>
    </row>
    <row r="15" spans="1:30" hidden="1">
      <c r="A15" s="59">
        <f>Personnel!A15</f>
        <v>0</v>
      </c>
      <c r="B15" s="60">
        <f>IF(Personnel!$D$2="No",(Personnel!E15/12)*Personnel!$D15*Personnel!E$74,IF((Personnel!$D15*Personnel!E$74)&lt;Salary_Cap,(Personnel!E15/12)*Personnel!$D15*Personnel!E$74,(Personnel!E15/12)*Salary_Cap))</f>
        <v>0</v>
      </c>
      <c r="C15" s="60">
        <f>IF(Personnel!$D$2="No",(Personnel!F15/12)*Personnel!$D15*Personnel!F$74,IF((Personnel!$D15*Personnel!F$74)&lt;Salary_Cap,(Personnel!F15/12)*Personnel!$D15*Personnel!F$74,(Personnel!F15/12)*Salary_Cap))</f>
        <v>0</v>
      </c>
      <c r="D15" s="60">
        <f>IF(Personnel!$D$2="No",(Personnel!G15/12)*Personnel!$D15*Personnel!G$74,IF((Personnel!$D15*Personnel!G$74)&lt;Salary_Cap,(Personnel!G15/12)*Personnel!$D15*Personnel!G$74,(Personnel!G15/12)*Salary_Cap))</f>
        <v>0</v>
      </c>
      <c r="E15" s="60">
        <f>IF(Personnel!$D$2="No",(Personnel!H15/12)*Personnel!$D15*Personnel!H$74,IF((Personnel!$D15*Personnel!H$74)&lt;Salary_Cap,(Personnel!H15/12)*Personnel!$D15*Personnel!H$74,(Personnel!H15/12)*Salary_Cap))</f>
        <v>0</v>
      </c>
      <c r="F15" s="60">
        <f>IF(Personnel!$D$2="No",(Personnel!I15/12)*Personnel!$D15*Personnel!I$74,IF((Personnel!$D15*Personnel!I$74)&lt;Salary_Cap,(Personnel!I15/12)*Personnel!$D15*Personnel!I$74,(Personnel!I15/12)*Salary_Cap))</f>
        <v>0</v>
      </c>
      <c r="H15" s="60">
        <f>IF(Personnel!$C15&lt;&gt;"Sum",(B15*'Rate Table'!$E$3),(B15*'Rate Table'!$E$3))</f>
        <v>0</v>
      </c>
      <c r="I15" s="60">
        <f>IF(Personnel!$C15&lt;&gt;"Sum",(C15*'Rate Table'!$E$3),(C15*'Rate Table'!$E$3))</f>
        <v>0</v>
      </c>
      <c r="J15" s="60">
        <f>IF(Personnel!$C15&lt;&gt;"Sum",(D15*'Rate Table'!$E$3),(D15*'Rate Table'!$E$3))</f>
        <v>0</v>
      </c>
      <c r="K15" s="60">
        <f>IF(Personnel!$C15&lt;&gt;"Sum",(E15*'Rate Table'!$E$3),(E15*'Rate Table'!$E$3))</f>
        <v>0</v>
      </c>
      <c r="L15" s="60">
        <f>IF(Personnel!$C15&lt;&gt;"Sum",(F15*'Rate Table'!$E$3),(F15*'Rate Table'!$E$3))</f>
        <v>0</v>
      </c>
      <c r="M15" s="61"/>
      <c r="N15" s="60">
        <f>2080*'FTE Table'!B15</f>
        <v>0</v>
      </c>
      <c r="O15" s="60">
        <f>2080*'FTE Table'!C15</f>
        <v>0</v>
      </c>
      <c r="P15" s="60">
        <f>2080*'FTE Table'!D15</f>
        <v>0</v>
      </c>
      <c r="Q15" s="60">
        <f>2080*'FTE Table'!E15</f>
        <v>0</v>
      </c>
      <c r="R15" s="60">
        <f>2080*'FTE Table'!F15</f>
        <v>0</v>
      </c>
      <c r="T15" s="24">
        <f>IF(Personnel!$D$2="yes",IF(Personnel!$D15*Personnel!E$74&gt;Salary_Cap,(Personnel!$D15*'FTE Table'!B15*Personnel!E$74)-('FTE Table'!B15*Salary_Cap),0),0)</f>
        <v>0</v>
      </c>
      <c r="U15" s="24">
        <f>IF(Personnel!$D$2="yes",IF(Personnel!$D15*Personnel!F$74&gt;Salary_Cap,(Personnel!$D15*'FTE Table'!C15*Personnel!F$74)-('FTE Table'!C15*Salary_Cap),0),0)</f>
        <v>0</v>
      </c>
      <c r="V15" s="24">
        <f>IF(Personnel!$D$2="yes",IF(Personnel!$D15*Personnel!G$74&gt;Salary_Cap,(Personnel!$D15*'FTE Table'!D15*Personnel!G$74)-('FTE Table'!D15*Salary_Cap),0),0)</f>
        <v>0</v>
      </c>
      <c r="W15" s="24">
        <f>IF(Personnel!$D$2="yes",IF(Personnel!$D15*Personnel!H$74&gt;Salary_Cap,(Personnel!$D15*'FTE Table'!E15*Personnel!H$74)-('FTE Table'!E15*Salary_Cap),0),0)</f>
        <v>0</v>
      </c>
      <c r="X15" s="24">
        <f>IF(Personnel!$D$2="yes",IF(Personnel!$D15*Personnel!I$74&gt;Salary_Cap,(Personnel!$D15*'FTE Table'!F15*Personnel!I$74)-('FTE Table'!F15*Salary_Cap),0),0)</f>
        <v>0</v>
      </c>
      <c r="Z15" s="24">
        <f>IF(T15&gt;0,IF(Personnel!$C15&lt;&gt;"Sum",(T15*0.22883)+('FTE Table'!B15*5659),(T15*0.22883)),0)</f>
        <v>0</v>
      </c>
      <c r="AA15" s="24">
        <f>IF(U15&gt;0,IF(Personnel!$C15&lt;&gt;"Sum",(U15*0.22883)+('FTE Table'!C15*5659),(U15*0.22883)),0)</f>
        <v>0</v>
      </c>
      <c r="AB15" s="24">
        <f>IF(V15&gt;0,IF(Personnel!$C15&lt;&gt;"Sum",(V15*0.22883)+('FTE Table'!D15*5659),(V15*0.22883)),0)</f>
        <v>0</v>
      </c>
      <c r="AC15" s="24">
        <f>IF(W15&gt;0,IF(Personnel!$C15&lt;&gt;"Sum",(W15*0.22883)+('FTE Table'!E15*5659),(W15*0.22883)),0)</f>
        <v>0</v>
      </c>
      <c r="AD15" s="24">
        <f>IF(X15&gt;0,IF(Personnel!$C15&lt;&gt;"Sum",(X15*0.22883)+('FTE Table'!F15*5659),(X15*0.22883)),0)</f>
        <v>0</v>
      </c>
    </row>
    <row r="16" spans="1:30" hidden="1">
      <c r="A16" s="59">
        <f>Personnel!A16</f>
        <v>0</v>
      </c>
      <c r="B16" s="60">
        <f>IF(Personnel!$D$2="No",(Personnel!E16/12)*Personnel!$D16*Personnel!E$74,IF((Personnel!$D16*Personnel!E$74)&lt;Salary_Cap,(Personnel!E16/12)*Personnel!$D16*Personnel!E$74,(Personnel!E16/12)*Salary_Cap))</f>
        <v>0</v>
      </c>
      <c r="C16" s="60">
        <f>IF(Personnel!$D$2="No",(Personnel!F16/12)*Personnel!$D16*Personnel!F$74,IF((Personnel!$D16*Personnel!F$74)&lt;Salary_Cap,(Personnel!F16/12)*Personnel!$D16*Personnel!F$74,(Personnel!F16/12)*Salary_Cap))</f>
        <v>0</v>
      </c>
      <c r="D16" s="60">
        <f>IF(Personnel!$D$2="No",(Personnel!G16/12)*Personnel!$D16*Personnel!G$74,IF((Personnel!$D16*Personnel!G$74)&lt;Salary_Cap,(Personnel!G16/12)*Personnel!$D16*Personnel!G$74,(Personnel!G16/12)*Salary_Cap))</f>
        <v>0</v>
      </c>
      <c r="E16" s="60">
        <f>IF(Personnel!$D$2="No",(Personnel!H16/12)*Personnel!$D16*Personnel!H$74,IF((Personnel!$D16*Personnel!H$74)&lt;Salary_Cap,(Personnel!H16/12)*Personnel!$D16*Personnel!H$74,(Personnel!H16/12)*Salary_Cap))</f>
        <v>0</v>
      </c>
      <c r="F16" s="60">
        <f>IF(Personnel!$D$2="No",(Personnel!I16/12)*Personnel!$D16*Personnel!I$74,IF((Personnel!$D16*Personnel!I$74)&lt;Salary_Cap,(Personnel!I16/12)*Personnel!$D16*Personnel!I$74,(Personnel!I16/12)*Salary_Cap))</f>
        <v>0</v>
      </c>
      <c r="H16" s="60">
        <f>IF(Personnel!$C16&lt;&gt;"Sum",(B16*'Rate Table'!$E$3),(B16*'Rate Table'!$E$3))</f>
        <v>0</v>
      </c>
      <c r="I16" s="60">
        <f>IF(Personnel!$C16&lt;&gt;"Sum",(C16*'Rate Table'!$E$3),(C16*'Rate Table'!$E$3))</f>
        <v>0</v>
      </c>
      <c r="J16" s="60">
        <f>IF(Personnel!$C16&lt;&gt;"Sum",(D16*'Rate Table'!$E$3),(D16*'Rate Table'!$E$3))</f>
        <v>0</v>
      </c>
      <c r="K16" s="60">
        <f>IF(Personnel!$C16&lt;&gt;"Sum",(E16*'Rate Table'!$E$3),(E16*'Rate Table'!$E$3))</f>
        <v>0</v>
      </c>
      <c r="L16" s="60">
        <f>IF(Personnel!$C16&lt;&gt;"Sum",(F16*'Rate Table'!$E$3),(F16*'Rate Table'!$E$3))</f>
        <v>0</v>
      </c>
      <c r="M16" s="61"/>
      <c r="N16" s="60">
        <f>2080*'FTE Table'!B16</f>
        <v>0</v>
      </c>
      <c r="O16" s="60">
        <f>2080*'FTE Table'!C16</f>
        <v>0</v>
      </c>
      <c r="P16" s="60">
        <f>2080*'FTE Table'!D16</f>
        <v>0</v>
      </c>
      <c r="Q16" s="60">
        <f>2080*'FTE Table'!E16</f>
        <v>0</v>
      </c>
      <c r="R16" s="60">
        <f>2080*'FTE Table'!F16</f>
        <v>0</v>
      </c>
      <c r="T16" s="24">
        <f>IF(Personnel!$D$2="yes",IF(Personnel!$D16*Personnel!E$74&gt;Salary_Cap,(Personnel!$D16*'FTE Table'!B16*Personnel!E$74)-('FTE Table'!B16*Salary_Cap),0),0)</f>
        <v>0</v>
      </c>
      <c r="U16" s="24">
        <f>IF(Personnel!$D$2="yes",IF(Personnel!$D16*Personnel!F$74&gt;Salary_Cap,(Personnel!$D16*'FTE Table'!C16*Personnel!F$74)-('FTE Table'!C16*Salary_Cap),0),0)</f>
        <v>0</v>
      </c>
      <c r="V16" s="24">
        <f>IF(Personnel!$D$2="yes",IF(Personnel!$D16*Personnel!G$74&gt;Salary_Cap,(Personnel!$D16*'FTE Table'!D16*Personnel!G$74)-('FTE Table'!D16*Salary_Cap),0),0)</f>
        <v>0</v>
      </c>
      <c r="W16" s="24">
        <f>IF(Personnel!$D$2="yes",IF(Personnel!$D16*Personnel!H$74&gt;Salary_Cap,(Personnel!$D16*'FTE Table'!E16*Personnel!H$74)-('FTE Table'!E16*Salary_Cap),0),0)</f>
        <v>0</v>
      </c>
      <c r="X16" s="24">
        <f>IF(Personnel!$D$2="yes",IF(Personnel!$D16*Personnel!I$74&gt;Salary_Cap,(Personnel!$D16*'FTE Table'!F16*Personnel!I$74)-('FTE Table'!F16*Salary_Cap),0),0)</f>
        <v>0</v>
      </c>
      <c r="Z16" s="24">
        <f>IF(T16&gt;0,IF(Personnel!$C16&lt;&gt;"Sum",(T16*0.22883)+('FTE Table'!B16*5659),(T16*0.22883)),0)</f>
        <v>0</v>
      </c>
      <c r="AA16" s="24">
        <f>IF(U16&gt;0,IF(Personnel!$C16&lt;&gt;"Sum",(U16*0.22883)+('FTE Table'!C16*5659),(U16*0.22883)),0)</f>
        <v>0</v>
      </c>
      <c r="AB16" s="24">
        <f>IF(V16&gt;0,IF(Personnel!$C16&lt;&gt;"Sum",(V16*0.22883)+('FTE Table'!D16*5659),(V16*0.22883)),0)</f>
        <v>0</v>
      </c>
      <c r="AC16" s="24">
        <f>IF(W16&gt;0,IF(Personnel!$C16&lt;&gt;"Sum",(W16*0.22883)+('FTE Table'!E16*5659),(W16*0.22883)),0)</f>
        <v>0</v>
      </c>
      <c r="AD16" s="24">
        <f>IF(X16&gt;0,IF(Personnel!$C16&lt;&gt;"Sum",(X16*0.22883)+('FTE Table'!F16*5659),(X16*0.22883)),0)</f>
        <v>0</v>
      </c>
    </row>
    <row r="17" spans="1:30" hidden="1">
      <c r="A17" s="59">
        <f>Personnel!A17</f>
        <v>0</v>
      </c>
      <c r="B17" s="60">
        <f>IF(Personnel!$D$2="No",(Personnel!E17/12)*Personnel!$D17*Personnel!E$74,IF((Personnel!$D17*Personnel!E$74)&lt;Salary_Cap,(Personnel!E17/12)*Personnel!$D17*Personnel!E$74,(Personnel!E17/12)*Salary_Cap))</f>
        <v>0</v>
      </c>
      <c r="C17" s="60">
        <f>IF(Personnel!$D$2="No",(Personnel!F17/12)*Personnel!$D17*Personnel!F$74,IF((Personnel!$D17*Personnel!F$74)&lt;Salary_Cap,(Personnel!F17/12)*Personnel!$D17*Personnel!F$74,(Personnel!F17/12)*Salary_Cap))</f>
        <v>0</v>
      </c>
      <c r="D17" s="60">
        <f>IF(Personnel!$D$2="No",(Personnel!G17/12)*Personnel!$D17*Personnel!G$74,IF((Personnel!$D17*Personnel!G$74)&lt;Salary_Cap,(Personnel!G17/12)*Personnel!$D17*Personnel!G$74,(Personnel!G17/12)*Salary_Cap))</f>
        <v>0</v>
      </c>
      <c r="E17" s="60">
        <f>IF(Personnel!$D$2="No",(Personnel!H17/12)*Personnel!$D17*Personnel!H$74,IF((Personnel!$D17*Personnel!H$74)&lt;Salary_Cap,(Personnel!H17/12)*Personnel!$D17*Personnel!H$74,(Personnel!H17/12)*Salary_Cap))</f>
        <v>0</v>
      </c>
      <c r="F17" s="60">
        <f>IF(Personnel!$D$2="No",(Personnel!I17/12)*Personnel!$D17*Personnel!I$74,IF((Personnel!$D17*Personnel!I$74)&lt;Salary_Cap,(Personnel!I17/12)*Personnel!$D17*Personnel!I$74,(Personnel!I17/12)*Salary_Cap))</f>
        <v>0</v>
      </c>
      <c r="H17" s="60">
        <f>IF(Personnel!$C17&lt;&gt;"Sum",(B17*'Rate Table'!$E$3),(B17*'Rate Table'!$E$3))</f>
        <v>0</v>
      </c>
      <c r="I17" s="60">
        <f>IF(Personnel!$C17&lt;&gt;"Sum",(C17*'Rate Table'!$E$3),(C17*'Rate Table'!$E$3))</f>
        <v>0</v>
      </c>
      <c r="J17" s="60">
        <f>IF(Personnel!$C17&lt;&gt;"Sum",(D17*'Rate Table'!$E$3),(D17*'Rate Table'!$E$3))</f>
        <v>0</v>
      </c>
      <c r="K17" s="60">
        <f>IF(Personnel!$C17&lt;&gt;"Sum",(E17*'Rate Table'!$E$3),(E17*'Rate Table'!$E$3))</f>
        <v>0</v>
      </c>
      <c r="L17" s="60">
        <f>IF(Personnel!$C17&lt;&gt;"Sum",(F17*'Rate Table'!$E$3),(F17*'Rate Table'!$E$3))</f>
        <v>0</v>
      </c>
      <c r="M17" s="61"/>
      <c r="N17" s="60">
        <f>2080*'FTE Table'!B17</f>
        <v>0</v>
      </c>
      <c r="O17" s="60">
        <f>2080*'FTE Table'!C17</f>
        <v>0</v>
      </c>
      <c r="P17" s="60">
        <f>2080*'FTE Table'!D17</f>
        <v>0</v>
      </c>
      <c r="Q17" s="60">
        <f>2080*'FTE Table'!E17</f>
        <v>0</v>
      </c>
      <c r="R17" s="60">
        <f>2080*'FTE Table'!F17</f>
        <v>0</v>
      </c>
      <c r="T17" s="24">
        <f>IF(Personnel!$D$2="yes",IF(Personnel!$D17*Personnel!E$74&gt;Salary_Cap,(Personnel!$D17*'FTE Table'!B17*Personnel!E$74)-('FTE Table'!B17*Salary_Cap),0),0)</f>
        <v>0</v>
      </c>
      <c r="U17" s="24">
        <f>IF(Personnel!$D$2="yes",IF(Personnel!$D17*Personnel!F$74&gt;Salary_Cap,(Personnel!$D17*'FTE Table'!C17*Personnel!F$74)-('FTE Table'!C17*Salary_Cap),0),0)</f>
        <v>0</v>
      </c>
      <c r="V17" s="24">
        <f>IF(Personnel!$D$2="yes",IF(Personnel!$D17*Personnel!G$74&gt;Salary_Cap,(Personnel!$D17*'FTE Table'!D17*Personnel!G$74)-('FTE Table'!D17*Salary_Cap),0),0)</f>
        <v>0</v>
      </c>
      <c r="W17" s="24">
        <f>IF(Personnel!$D$2="yes",IF(Personnel!$D17*Personnel!H$74&gt;Salary_Cap,(Personnel!$D17*'FTE Table'!E17*Personnel!H$74)-('FTE Table'!E17*Salary_Cap),0),0)</f>
        <v>0</v>
      </c>
      <c r="X17" s="24">
        <f>IF(Personnel!$D$2="yes",IF(Personnel!$D17*Personnel!I$74&gt;Salary_Cap,(Personnel!$D17*'FTE Table'!F17*Personnel!I$74)-('FTE Table'!F17*Salary_Cap),0),0)</f>
        <v>0</v>
      </c>
      <c r="Z17" s="24">
        <f>IF(T17&gt;0,IF(Personnel!$C17&lt;&gt;"Sum",(T17*0.22883)+('FTE Table'!B17*5659),(T17*0.22883)),0)</f>
        <v>0</v>
      </c>
      <c r="AA17" s="24">
        <f>IF(U17&gt;0,IF(Personnel!$C17&lt;&gt;"Sum",(U17*0.22883)+('FTE Table'!C17*5659),(U17*0.22883)),0)</f>
        <v>0</v>
      </c>
      <c r="AB17" s="24">
        <f>IF(V17&gt;0,IF(Personnel!$C17&lt;&gt;"Sum",(V17*0.22883)+('FTE Table'!D17*5659),(V17*0.22883)),0)</f>
        <v>0</v>
      </c>
      <c r="AC17" s="24">
        <f>IF(W17&gt;0,IF(Personnel!$C17&lt;&gt;"Sum",(W17*0.22883)+('FTE Table'!E17*5659),(W17*0.22883)),0)</f>
        <v>0</v>
      </c>
      <c r="AD17" s="24">
        <f>IF(X17&gt;0,IF(Personnel!$C17&lt;&gt;"Sum",(X17*0.22883)+('FTE Table'!F17*5659),(X17*0.22883)),0)</f>
        <v>0</v>
      </c>
    </row>
    <row r="18" spans="1:30" hidden="1">
      <c r="A18" s="59">
        <f>Personnel!A18</f>
        <v>0</v>
      </c>
      <c r="B18" s="60">
        <f>IF(Personnel!$D$2="No",(Personnel!E18/12)*Personnel!$D18*Personnel!E$74,IF((Personnel!$D18*Personnel!E$74)&lt;Salary_Cap,(Personnel!E18/12)*Personnel!$D18*Personnel!E$74,(Personnel!E18/12)*Salary_Cap))</f>
        <v>0</v>
      </c>
      <c r="C18" s="60">
        <f>IF(Personnel!$D$2="No",(Personnel!F18/12)*Personnel!$D18*Personnel!F$74,IF((Personnel!$D18*Personnel!F$74)&lt;Salary_Cap,(Personnel!F18/12)*Personnel!$D18*Personnel!F$74,(Personnel!F18/12)*Salary_Cap))</f>
        <v>0</v>
      </c>
      <c r="D18" s="60">
        <f>IF(Personnel!$D$2="No",(Personnel!G18/12)*Personnel!$D18*Personnel!G$74,IF((Personnel!$D18*Personnel!G$74)&lt;Salary_Cap,(Personnel!G18/12)*Personnel!$D18*Personnel!G$74,(Personnel!G18/12)*Salary_Cap))</f>
        <v>0</v>
      </c>
      <c r="E18" s="60">
        <f>IF(Personnel!$D$2="No",(Personnel!H18/12)*Personnel!$D18*Personnel!H$74,IF((Personnel!$D18*Personnel!H$74)&lt;Salary_Cap,(Personnel!H18/12)*Personnel!$D18*Personnel!H$74,(Personnel!H18/12)*Salary_Cap))</f>
        <v>0</v>
      </c>
      <c r="F18" s="60">
        <f>IF(Personnel!$D$2="No",(Personnel!I18/12)*Personnel!$D18*Personnel!I$74,IF((Personnel!$D18*Personnel!I$74)&lt;Salary_Cap,(Personnel!I18/12)*Personnel!$D18*Personnel!I$74,(Personnel!I18/12)*Salary_Cap))</f>
        <v>0</v>
      </c>
      <c r="H18" s="60">
        <f>IF(Personnel!$C18&lt;&gt;"Sum",(B18*'Rate Table'!$E$3),(B18*'Rate Table'!$E$3))</f>
        <v>0</v>
      </c>
      <c r="I18" s="60">
        <f>IF(Personnel!$C18&lt;&gt;"Sum",(C18*'Rate Table'!$E$3),(C18*'Rate Table'!$E$3))</f>
        <v>0</v>
      </c>
      <c r="J18" s="60">
        <f>IF(Personnel!$C18&lt;&gt;"Sum",(D18*'Rate Table'!$E$3),(D18*'Rate Table'!$E$3))</f>
        <v>0</v>
      </c>
      <c r="K18" s="60">
        <f>IF(Personnel!$C18&lt;&gt;"Sum",(E18*'Rate Table'!$E$3),(E18*'Rate Table'!$E$3))</f>
        <v>0</v>
      </c>
      <c r="L18" s="60">
        <f>IF(Personnel!$C18&lt;&gt;"Sum",(F18*'Rate Table'!$E$3),(F18*'Rate Table'!$E$3))</f>
        <v>0</v>
      </c>
      <c r="M18" s="61"/>
      <c r="N18" s="60">
        <f>2080*'FTE Table'!B18</f>
        <v>0</v>
      </c>
      <c r="O18" s="60">
        <f>2080*'FTE Table'!C18</f>
        <v>0</v>
      </c>
      <c r="P18" s="60">
        <f>2080*'FTE Table'!D18</f>
        <v>0</v>
      </c>
      <c r="Q18" s="60">
        <f>2080*'FTE Table'!E18</f>
        <v>0</v>
      </c>
      <c r="R18" s="60">
        <f>2080*'FTE Table'!F18</f>
        <v>0</v>
      </c>
      <c r="T18" s="24">
        <f>IF(Personnel!$D$2="yes",IF(Personnel!$D18*Personnel!E$74&gt;Salary_Cap,(Personnel!$D18*'FTE Table'!B18*Personnel!E$74)-('FTE Table'!B18*Salary_Cap),0),0)</f>
        <v>0</v>
      </c>
      <c r="U18" s="24">
        <f>IF(Personnel!$D$2="yes",IF(Personnel!$D18*Personnel!F$74&gt;Salary_Cap,(Personnel!$D18*'FTE Table'!C18*Personnel!F$74)-('FTE Table'!C18*Salary_Cap),0),0)</f>
        <v>0</v>
      </c>
      <c r="V18" s="24">
        <f>IF(Personnel!$D$2="yes",IF(Personnel!$D18*Personnel!G$74&gt;Salary_Cap,(Personnel!$D18*'FTE Table'!D18*Personnel!G$74)-('FTE Table'!D18*Salary_Cap),0),0)</f>
        <v>0</v>
      </c>
      <c r="W18" s="24">
        <f>IF(Personnel!$D$2="yes",IF(Personnel!$D18*Personnel!H$74&gt;Salary_Cap,(Personnel!$D18*'FTE Table'!E18*Personnel!H$74)-('FTE Table'!E18*Salary_Cap),0),0)</f>
        <v>0</v>
      </c>
      <c r="X18" s="24">
        <f>IF(Personnel!$D$2="yes",IF(Personnel!$D18*Personnel!I$74&gt;Salary_Cap,(Personnel!$D18*'FTE Table'!F18*Personnel!I$74)-('FTE Table'!F18*Salary_Cap),0),0)</f>
        <v>0</v>
      </c>
      <c r="Z18" s="24">
        <f>IF(T18&gt;0,IF(Personnel!$C18&lt;&gt;"Sum",(T18*0.22883)+('FTE Table'!B18*5659),(T18*0.22883)),0)</f>
        <v>0</v>
      </c>
      <c r="AA18" s="24">
        <f>IF(U18&gt;0,IF(Personnel!$C18&lt;&gt;"Sum",(U18*0.22883)+('FTE Table'!C18*5659),(U18*0.22883)),0)</f>
        <v>0</v>
      </c>
      <c r="AB18" s="24">
        <f>IF(V18&gt;0,IF(Personnel!$C18&lt;&gt;"Sum",(V18*0.22883)+('FTE Table'!D18*5659),(V18*0.22883)),0)</f>
        <v>0</v>
      </c>
      <c r="AC18" s="24">
        <f>IF(W18&gt;0,IF(Personnel!$C18&lt;&gt;"Sum",(W18*0.22883)+('FTE Table'!E18*5659),(W18*0.22883)),0)</f>
        <v>0</v>
      </c>
      <c r="AD18" s="24">
        <f>IF(X18&gt;0,IF(Personnel!$C18&lt;&gt;"Sum",(X18*0.22883)+('FTE Table'!F18*5659),(X18*0.22883)),0)</f>
        <v>0</v>
      </c>
    </row>
    <row r="19" spans="1:30" hidden="1">
      <c r="A19" s="59">
        <f>Personnel!A19</f>
        <v>0</v>
      </c>
      <c r="B19" s="60">
        <f>IF(Personnel!$D$2="No",(Personnel!E19/12)*Personnel!$D19*Personnel!E$74,IF((Personnel!$D19*Personnel!E$74)&lt;Salary_Cap,(Personnel!E19/12)*Personnel!$D19*Personnel!E$74,(Personnel!E19/12)*Salary_Cap))</f>
        <v>0</v>
      </c>
      <c r="C19" s="60">
        <f>IF(Personnel!$D$2="No",(Personnel!F19/12)*Personnel!$D19*Personnel!F$74,IF((Personnel!$D19*Personnel!F$74)&lt;Salary_Cap,(Personnel!F19/12)*Personnel!$D19*Personnel!F$74,(Personnel!F19/12)*Salary_Cap))</f>
        <v>0</v>
      </c>
      <c r="D19" s="60">
        <f>IF(Personnel!$D$2="No",(Personnel!G19/12)*Personnel!$D19*Personnel!G$74,IF((Personnel!$D19*Personnel!G$74)&lt;Salary_Cap,(Personnel!G19/12)*Personnel!$D19*Personnel!G$74,(Personnel!G19/12)*Salary_Cap))</f>
        <v>0</v>
      </c>
      <c r="E19" s="60">
        <f>IF(Personnel!$D$2="No",(Personnel!H19/12)*Personnel!$D19*Personnel!H$74,IF((Personnel!$D19*Personnel!H$74)&lt;Salary_Cap,(Personnel!H19/12)*Personnel!$D19*Personnel!H$74,(Personnel!H19/12)*Salary_Cap))</f>
        <v>0</v>
      </c>
      <c r="F19" s="60">
        <f>IF(Personnel!$D$2="No",(Personnel!I19/12)*Personnel!$D19*Personnel!I$74,IF((Personnel!$D19*Personnel!I$74)&lt;Salary_Cap,(Personnel!I19/12)*Personnel!$D19*Personnel!I$74,(Personnel!I19/12)*Salary_Cap))</f>
        <v>0</v>
      </c>
      <c r="H19" s="60">
        <f>IF(Personnel!$C19&lt;&gt;"Sum",(B19*'Rate Table'!$E$3),(B19*'Rate Table'!$E$3))</f>
        <v>0</v>
      </c>
      <c r="I19" s="60">
        <f>IF(Personnel!$C19&lt;&gt;"Sum",(C19*'Rate Table'!$E$3),(C19*'Rate Table'!$E$3))</f>
        <v>0</v>
      </c>
      <c r="J19" s="60">
        <f>IF(Personnel!$C19&lt;&gt;"Sum",(D19*'Rate Table'!$E$3),(D19*'Rate Table'!$E$3))</f>
        <v>0</v>
      </c>
      <c r="K19" s="60">
        <f>IF(Personnel!$C19&lt;&gt;"Sum",(E19*'Rate Table'!$E$3),(E19*'Rate Table'!$E$3))</f>
        <v>0</v>
      </c>
      <c r="L19" s="60">
        <f>IF(Personnel!$C19&lt;&gt;"Sum",(F19*'Rate Table'!$E$3),(F19*'Rate Table'!$E$3))</f>
        <v>0</v>
      </c>
      <c r="M19" s="61"/>
      <c r="N19" s="60">
        <f>2080*'FTE Table'!B19</f>
        <v>0</v>
      </c>
      <c r="O19" s="60">
        <f>2080*'FTE Table'!C19</f>
        <v>0</v>
      </c>
      <c r="P19" s="60">
        <f>2080*'FTE Table'!D19</f>
        <v>0</v>
      </c>
      <c r="Q19" s="60">
        <f>2080*'FTE Table'!E19</f>
        <v>0</v>
      </c>
      <c r="R19" s="60">
        <f>2080*'FTE Table'!F19</f>
        <v>0</v>
      </c>
      <c r="T19" s="24">
        <f>IF(Personnel!$D$2="yes",IF(Personnel!$D19*Personnel!E$74&gt;Salary_Cap,(Personnel!$D19*'FTE Table'!B19*Personnel!E$74)-('FTE Table'!B19*Salary_Cap),0),0)</f>
        <v>0</v>
      </c>
      <c r="U19" s="24">
        <f>IF(Personnel!$D$2="yes",IF(Personnel!$D19*Personnel!F$74&gt;Salary_Cap,(Personnel!$D19*'FTE Table'!C19*Personnel!F$74)-('FTE Table'!C19*Salary_Cap),0),0)</f>
        <v>0</v>
      </c>
      <c r="V19" s="24">
        <f>IF(Personnel!$D$2="yes",IF(Personnel!$D19*Personnel!G$74&gt;Salary_Cap,(Personnel!$D19*'FTE Table'!D19*Personnel!G$74)-('FTE Table'!D19*Salary_Cap),0),0)</f>
        <v>0</v>
      </c>
      <c r="W19" s="24">
        <f>IF(Personnel!$D$2="yes",IF(Personnel!$D19*Personnel!H$74&gt;Salary_Cap,(Personnel!$D19*'FTE Table'!E19*Personnel!H$74)-('FTE Table'!E19*Salary_Cap),0),0)</f>
        <v>0</v>
      </c>
      <c r="X19" s="24">
        <f>IF(Personnel!$D$2="yes",IF(Personnel!$D19*Personnel!I$74&gt;Salary_Cap,(Personnel!$D19*'FTE Table'!F19*Personnel!I$74)-('FTE Table'!F19*Salary_Cap),0),0)</f>
        <v>0</v>
      </c>
      <c r="Z19" s="24">
        <f>IF(T19&gt;0,IF(Personnel!$C19&lt;&gt;"Sum",(T19*0.22883)+('FTE Table'!B19*5659),(T19*0.22883)),0)</f>
        <v>0</v>
      </c>
      <c r="AA19" s="24">
        <f>IF(U19&gt;0,IF(Personnel!$C19&lt;&gt;"Sum",(U19*0.22883)+('FTE Table'!C19*5659),(U19*0.22883)),0)</f>
        <v>0</v>
      </c>
      <c r="AB19" s="24">
        <f>IF(V19&gt;0,IF(Personnel!$C19&lt;&gt;"Sum",(V19*0.22883)+('FTE Table'!D19*5659),(V19*0.22883)),0)</f>
        <v>0</v>
      </c>
      <c r="AC19" s="24">
        <f>IF(W19&gt;0,IF(Personnel!$C19&lt;&gt;"Sum",(W19*0.22883)+('FTE Table'!E19*5659),(W19*0.22883)),0)</f>
        <v>0</v>
      </c>
      <c r="AD19" s="24">
        <f>IF(X19&gt;0,IF(Personnel!$C19&lt;&gt;"Sum",(X19*0.22883)+('FTE Table'!F19*5659),(X19*0.22883)),0)</f>
        <v>0</v>
      </c>
    </row>
    <row r="20" spans="1:30" hidden="1">
      <c r="A20" s="59">
        <f>Personnel!A20</f>
        <v>0</v>
      </c>
      <c r="B20" s="60">
        <f>IF(Personnel!$D$2="No",(Personnel!E20/12)*Personnel!$D20*Personnel!E$74,IF((Personnel!$D20*Personnel!E$74)&lt;Salary_Cap,(Personnel!E20/12)*Personnel!$D20*Personnel!E$74,(Personnel!E20/12)*Salary_Cap))</f>
        <v>0</v>
      </c>
      <c r="C20" s="60">
        <f>IF(Personnel!$D$2="No",(Personnel!F20/12)*Personnel!$D20*Personnel!F$74,IF((Personnel!$D20*Personnel!F$74)&lt;Salary_Cap,(Personnel!F20/12)*Personnel!$D20*Personnel!F$74,(Personnel!F20/12)*Salary_Cap))</f>
        <v>0</v>
      </c>
      <c r="D20" s="60">
        <f>IF(Personnel!$D$2="No",(Personnel!G20/12)*Personnel!$D20*Personnel!G$74,IF((Personnel!$D20*Personnel!G$74)&lt;Salary_Cap,(Personnel!G20/12)*Personnel!$D20*Personnel!G$74,(Personnel!G20/12)*Salary_Cap))</f>
        <v>0</v>
      </c>
      <c r="E20" s="60">
        <f>IF(Personnel!$D$2="No",(Personnel!H20/12)*Personnel!$D20*Personnel!H$74,IF((Personnel!$D20*Personnel!H$74)&lt;Salary_Cap,(Personnel!H20/12)*Personnel!$D20*Personnel!H$74,(Personnel!H20/12)*Salary_Cap))</f>
        <v>0</v>
      </c>
      <c r="F20" s="60">
        <f>IF(Personnel!$D$2="No",(Personnel!I20/12)*Personnel!$D20*Personnel!I$74,IF((Personnel!$D20*Personnel!I$74)&lt;Salary_Cap,(Personnel!I20/12)*Personnel!$D20*Personnel!I$74,(Personnel!I20/12)*Salary_Cap))</f>
        <v>0</v>
      </c>
      <c r="H20" s="60">
        <f>IF(Personnel!$C20&lt;&gt;"Sum",(B20*'Rate Table'!$E$3),(B20*'Rate Table'!$E$3))</f>
        <v>0</v>
      </c>
      <c r="I20" s="60">
        <f>IF(Personnel!$C20&lt;&gt;"Sum",(C20*'Rate Table'!$E$3),(C20*'Rate Table'!$E$3))</f>
        <v>0</v>
      </c>
      <c r="J20" s="60">
        <f>IF(Personnel!$C20&lt;&gt;"Sum",(D20*'Rate Table'!$E$3),(D20*'Rate Table'!$E$3))</f>
        <v>0</v>
      </c>
      <c r="K20" s="60">
        <f>IF(Personnel!$C20&lt;&gt;"Sum",(E20*'Rate Table'!$E$3),(E20*'Rate Table'!$E$3))</f>
        <v>0</v>
      </c>
      <c r="L20" s="60">
        <f>IF(Personnel!$C20&lt;&gt;"Sum",(F20*'Rate Table'!$E$3),(F20*'Rate Table'!$E$3))</f>
        <v>0</v>
      </c>
      <c r="M20" s="61"/>
      <c r="N20" s="60">
        <f>2080*'FTE Table'!B20</f>
        <v>0</v>
      </c>
      <c r="O20" s="60">
        <f>2080*'FTE Table'!C20</f>
        <v>0</v>
      </c>
      <c r="P20" s="60">
        <f>2080*'FTE Table'!D20</f>
        <v>0</v>
      </c>
      <c r="Q20" s="60">
        <f>2080*'FTE Table'!E20</f>
        <v>0</v>
      </c>
      <c r="R20" s="60">
        <f>2080*'FTE Table'!F20</f>
        <v>0</v>
      </c>
      <c r="T20" s="24">
        <f>IF(Personnel!$D$2="yes",IF(Personnel!$D20*Personnel!E$74&gt;Salary_Cap,(Personnel!$D20*'FTE Table'!B20*Personnel!E$74)-('FTE Table'!B20*Salary_Cap),0),0)</f>
        <v>0</v>
      </c>
      <c r="U20" s="24">
        <f>IF(Personnel!$D$2="yes",IF(Personnel!$D20*Personnel!F$74&gt;Salary_Cap,(Personnel!$D20*'FTE Table'!C20*Personnel!F$74)-('FTE Table'!C20*Salary_Cap),0),0)</f>
        <v>0</v>
      </c>
      <c r="V20" s="24">
        <f>IF(Personnel!$D$2="yes",IF(Personnel!$D20*Personnel!G$74&gt;Salary_Cap,(Personnel!$D20*'FTE Table'!D20*Personnel!G$74)-('FTE Table'!D20*Salary_Cap),0),0)</f>
        <v>0</v>
      </c>
      <c r="W20" s="24">
        <f>IF(Personnel!$D$2="yes",IF(Personnel!$D20*Personnel!H$74&gt;Salary_Cap,(Personnel!$D20*'FTE Table'!E20*Personnel!H$74)-('FTE Table'!E20*Salary_Cap),0),0)</f>
        <v>0</v>
      </c>
      <c r="X20" s="24">
        <f>IF(Personnel!$D$2="yes",IF(Personnel!$D20*Personnel!I$74&gt;Salary_Cap,(Personnel!$D20*'FTE Table'!F20*Personnel!I$74)-('FTE Table'!F20*Salary_Cap),0),0)</f>
        <v>0</v>
      </c>
      <c r="Z20" s="24">
        <f>IF(T20&gt;0,IF(Personnel!$C20&lt;&gt;"Sum",(T20*0.22883)+('FTE Table'!B20*5659),(T20*0.22883)),0)</f>
        <v>0</v>
      </c>
      <c r="AA20" s="24">
        <f>IF(U20&gt;0,IF(Personnel!$C20&lt;&gt;"Sum",(U20*0.22883)+('FTE Table'!C20*5659),(U20*0.22883)),0)</f>
        <v>0</v>
      </c>
      <c r="AB20" s="24">
        <f>IF(V20&gt;0,IF(Personnel!$C20&lt;&gt;"Sum",(V20*0.22883)+('FTE Table'!D20*5659),(V20*0.22883)),0)</f>
        <v>0</v>
      </c>
      <c r="AC20" s="24">
        <f>IF(W20&gt;0,IF(Personnel!$C20&lt;&gt;"Sum",(W20*0.22883)+('FTE Table'!E20*5659),(W20*0.22883)),0)</f>
        <v>0</v>
      </c>
      <c r="AD20" s="24">
        <f>IF(X20&gt;0,IF(Personnel!$C20&lt;&gt;"Sum",(X20*0.22883)+('FTE Table'!F20*5659),(X20*0.22883)),0)</f>
        <v>0</v>
      </c>
    </row>
    <row r="21" spans="1:30" hidden="1">
      <c r="A21" s="59">
        <f>Personnel!A21</f>
        <v>0</v>
      </c>
      <c r="B21" s="60">
        <f>IF(Personnel!$D$2="No",(Personnel!E21/12)*Personnel!$D21*Personnel!E$74,IF((Personnel!$D21*Personnel!E$74)&lt;Salary_Cap,(Personnel!E21/12)*Personnel!$D21*Personnel!E$74,(Personnel!E21/12)*Salary_Cap))</f>
        <v>0</v>
      </c>
      <c r="C21" s="60">
        <f>IF(Personnel!$D$2="No",(Personnel!F21/12)*Personnel!$D21*Personnel!F$74,IF((Personnel!$D21*Personnel!F$74)&lt;Salary_Cap,(Personnel!F21/12)*Personnel!$D21*Personnel!F$74,(Personnel!F21/12)*Salary_Cap))</f>
        <v>0</v>
      </c>
      <c r="D21" s="60">
        <f>IF(Personnel!$D$2="No",(Personnel!G21/12)*Personnel!$D21*Personnel!G$74,IF((Personnel!$D21*Personnel!G$74)&lt;Salary_Cap,(Personnel!G21/12)*Personnel!$D21*Personnel!G$74,(Personnel!G21/12)*Salary_Cap))</f>
        <v>0</v>
      </c>
      <c r="E21" s="60">
        <f>IF(Personnel!$D$2="No",(Personnel!H21/12)*Personnel!$D21*Personnel!H$74,IF((Personnel!$D21*Personnel!H$74)&lt;Salary_Cap,(Personnel!H21/12)*Personnel!$D21*Personnel!H$74,(Personnel!H21/12)*Salary_Cap))</f>
        <v>0</v>
      </c>
      <c r="F21" s="60">
        <f>IF(Personnel!$D$2="No",(Personnel!I21/12)*Personnel!$D21*Personnel!I$74,IF((Personnel!$D21*Personnel!I$74)&lt;Salary_Cap,(Personnel!I21/12)*Personnel!$D21*Personnel!I$74,(Personnel!I21/12)*Salary_Cap))</f>
        <v>0</v>
      </c>
      <c r="H21" s="60">
        <f>IF(Personnel!$C21&lt;&gt;"Sum",(B21*'Rate Table'!$E$3),(B21*'Rate Table'!$E$3))</f>
        <v>0</v>
      </c>
      <c r="I21" s="60">
        <f>IF(Personnel!$C21&lt;&gt;"Sum",(C21*'Rate Table'!$E$3),(C21*'Rate Table'!$E$3))</f>
        <v>0</v>
      </c>
      <c r="J21" s="60">
        <f>IF(Personnel!$C21&lt;&gt;"Sum",(D21*'Rate Table'!$E$3),(D21*'Rate Table'!$E$3))</f>
        <v>0</v>
      </c>
      <c r="K21" s="60">
        <f>IF(Personnel!$C21&lt;&gt;"Sum",(E21*'Rate Table'!$E$3),(E21*'Rate Table'!$E$3))</f>
        <v>0</v>
      </c>
      <c r="L21" s="60">
        <f>IF(Personnel!$C21&lt;&gt;"Sum",(F21*'Rate Table'!$E$3),(F21*'Rate Table'!$E$3))</f>
        <v>0</v>
      </c>
      <c r="M21" s="61"/>
      <c r="N21" s="60">
        <f>2080*'FTE Table'!B21</f>
        <v>0</v>
      </c>
      <c r="O21" s="60">
        <f>2080*'FTE Table'!C21</f>
        <v>0</v>
      </c>
      <c r="P21" s="60">
        <f>2080*'FTE Table'!D21</f>
        <v>0</v>
      </c>
      <c r="Q21" s="60">
        <f>2080*'FTE Table'!E21</f>
        <v>0</v>
      </c>
      <c r="R21" s="60">
        <f>2080*'FTE Table'!F21</f>
        <v>0</v>
      </c>
      <c r="T21" s="24">
        <f>IF(Personnel!$D$2="yes",IF(Personnel!$D21*Personnel!E$74&gt;Salary_Cap,(Personnel!$D21*'FTE Table'!B21*Personnel!E$74)-('FTE Table'!B21*Salary_Cap),0),0)</f>
        <v>0</v>
      </c>
      <c r="U21" s="24">
        <f>IF(Personnel!$D$2="yes",IF(Personnel!$D21*Personnel!F$74&gt;Salary_Cap,(Personnel!$D21*'FTE Table'!C21*Personnel!F$74)-('FTE Table'!C21*Salary_Cap),0),0)</f>
        <v>0</v>
      </c>
      <c r="V21" s="24">
        <f>IF(Personnel!$D$2="yes",IF(Personnel!$D21*Personnel!G$74&gt;Salary_Cap,(Personnel!$D21*'FTE Table'!D21*Personnel!G$74)-('FTE Table'!D21*Salary_Cap),0),0)</f>
        <v>0</v>
      </c>
      <c r="W21" s="24">
        <f>IF(Personnel!$D$2="yes",IF(Personnel!$D21*Personnel!H$74&gt;Salary_Cap,(Personnel!$D21*'FTE Table'!E21*Personnel!H$74)-('FTE Table'!E21*Salary_Cap),0),0)</f>
        <v>0</v>
      </c>
      <c r="X21" s="24">
        <f>IF(Personnel!$D$2="yes",IF(Personnel!$D21*Personnel!I$74&gt;Salary_Cap,(Personnel!$D21*'FTE Table'!F21*Personnel!I$74)-('FTE Table'!F21*Salary_Cap),0),0)</f>
        <v>0</v>
      </c>
      <c r="Z21" s="24">
        <f>IF(T21&gt;0,IF(Personnel!$C21&lt;&gt;"Sum",(T21*0.22883)+('FTE Table'!B21*5659),(T21*0.22883)),0)</f>
        <v>0</v>
      </c>
      <c r="AA21" s="24">
        <f>IF(U21&gt;0,IF(Personnel!$C21&lt;&gt;"Sum",(U21*0.22883)+('FTE Table'!C21*5659),(U21*0.22883)),0)</f>
        <v>0</v>
      </c>
      <c r="AB21" s="24">
        <f>IF(V21&gt;0,IF(Personnel!$C21&lt;&gt;"Sum",(V21*0.22883)+('FTE Table'!D21*5659),(V21*0.22883)),0)</f>
        <v>0</v>
      </c>
      <c r="AC21" s="24">
        <f>IF(W21&gt;0,IF(Personnel!$C21&lt;&gt;"Sum",(W21*0.22883)+('FTE Table'!E21*5659),(W21*0.22883)),0)</f>
        <v>0</v>
      </c>
      <c r="AD21" s="24">
        <f>IF(X21&gt;0,IF(Personnel!$C21&lt;&gt;"Sum",(X21*0.22883)+('FTE Table'!F21*5659),(X21*0.22883)),0)</f>
        <v>0</v>
      </c>
    </row>
    <row r="22" spans="1:30" hidden="1">
      <c r="A22" s="59">
        <f>Personnel!A22</f>
        <v>0</v>
      </c>
      <c r="B22" s="60">
        <f>IF(Personnel!$D$2="No",(Personnel!E22/12)*Personnel!$D22*Personnel!E$74,IF((Personnel!$D22*Personnel!E$74)&lt;Salary_Cap,(Personnel!E22/12)*Personnel!$D22*Personnel!E$74,(Personnel!E22/12)*Salary_Cap))</f>
        <v>0</v>
      </c>
      <c r="C22" s="60">
        <f>IF(Personnel!$D$2="No",(Personnel!F22/12)*Personnel!$D22*Personnel!F$74,IF((Personnel!$D22*Personnel!F$74)&lt;Salary_Cap,(Personnel!F22/12)*Personnel!$D22*Personnel!F$74,(Personnel!F22/12)*Salary_Cap))</f>
        <v>0</v>
      </c>
      <c r="D22" s="60">
        <f>IF(Personnel!$D$2="No",(Personnel!G22/12)*Personnel!$D22*Personnel!G$74,IF((Personnel!$D22*Personnel!G$74)&lt;Salary_Cap,(Personnel!G22/12)*Personnel!$D22*Personnel!G$74,(Personnel!G22/12)*Salary_Cap))</f>
        <v>0</v>
      </c>
      <c r="E22" s="60">
        <f>IF(Personnel!$D$2="No",(Personnel!H22/12)*Personnel!$D22*Personnel!H$74,IF((Personnel!$D22*Personnel!H$74)&lt;Salary_Cap,(Personnel!H22/12)*Personnel!$D22*Personnel!H$74,(Personnel!H22/12)*Salary_Cap))</f>
        <v>0</v>
      </c>
      <c r="F22" s="60">
        <f>IF(Personnel!$D$2="No",(Personnel!I22/12)*Personnel!$D22*Personnel!I$74,IF((Personnel!$D22*Personnel!I$74)&lt;Salary_Cap,(Personnel!I22/12)*Personnel!$D22*Personnel!I$74,(Personnel!I22/12)*Salary_Cap))</f>
        <v>0</v>
      </c>
      <c r="H22" s="60">
        <f>IF(Personnel!$C22&lt;&gt;"Sum",(B22*'Rate Table'!$E$3),(B22*'Rate Table'!$E$3))</f>
        <v>0</v>
      </c>
      <c r="I22" s="60">
        <f>IF(Personnel!$C22&lt;&gt;"Sum",(C22*'Rate Table'!$E$3),(C22*'Rate Table'!$E$3))</f>
        <v>0</v>
      </c>
      <c r="J22" s="60">
        <f>IF(Personnel!$C22&lt;&gt;"Sum",(D22*'Rate Table'!$E$3),(D22*'Rate Table'!$E$3))</f>
        <v>0</v>
      </c>
      <c r="K22" s="60">
        <f>IF(Personnel!$C22&lt;&gt;"Sum",(E22*'Rate Table'!$E$3),(E22*'Rate Table'!$E$3))</f>
        <v>0</v>
      </c>
      <c r="L22" s="60">
        <f>IF(Personnel!$C22&lt;&gt;"Sum",(F22*'Rate Table'!$E$3),(F22*'Rate Table'!$E$3))</f>
        <v>0</v>
      </c>
      <c r="M22" s="61"/>
      <c r="N22" s="60">
        <f>2080*'FTE Table'!B22</f>
        <v>0</v>
      </c>
      <c r="O22" s="60">
        <f>2080*'FTE Table'!C22</f>
        <v>0</v>
      </c>
      <c r="P22" s="60">
        <f>2080*'FTE Table'!D22</f>
        <v>0</v>
      </c>
      <c r="Q22" s="60">
        <f>2080*'FTE Table'!E22</f>
        <v>0</v>
      </c>
      <c r="R22" s="60">
        <f>2080*'FTE Table'!F22</f>
        <v>0</v>
      </c>
      <c r="T22" s="24">
        <f>IF(Personnel!$D$2="yes",IF(Personnel!$D22*Personnel!E$74&gt;Salary_Cap,(Personnel!$D22*'FTE Table'!B22*Personnel!E$74)-('FTE Table'!B22*Salary_Cap),0),0)</f>
        <v>0</v>
      </c>
      <c r="U22" s="24">
        <f>IF(Personnel!$D$2="yes",IF(Personnel!$D22*Personnel!F$74&gt;Salary_Cap,(Personnel!$D22*'FTE Table'!C22*Personnel!F$74)-('FTE Table'!C22*Salary_Cap),0),0)</f>
        <v>0</v>
      </c>
      <c r="V22" s="24">
        <f>IF(Personnel!$D$2="yes",IF(Personnel!$D22*Personnel!G$74&gt;Salary_Cap,(Personnel!$D22*'FTE Table'!D22*Personnel!G$74)-('FTE Table'!D22*Salary_Cap),0),0)</f>
        <v>0</v>
      </c>
      <c r="W22" s="24">
        <f>IF(Personnel!$D$2="yes",IF(Personnel!$D22*Personnel!H$74&gt;Salary_Cap,(Personnel!$D22*'FTE Table'!E22*Personnel!H$74)-('FTE Table'!E22*Salary_Cap),0),0)</f>
        <v>0</v>
      </c>
      <c r="X22" s="24">
        <f>IF(Personnel!$D$2="yes",IF(Personnel!$D22*Personnel!I$74&gt;Salary_Cap,(Personnel!$D22*'FTE Table'!F22*Personnel!I$74)-('FTE Table'!F22*Salary_Cap),0),0)</f>
        <v>0</v>
      </c>
      <c r="Z22" s="24">
        <f>IF(T22&gt;0,IF(Personnel!$C22&lt;&gt;"Sum",(T22*0.22883)+('FTE Table'!B22*5659),(T22*0.22883)),0)</f>
        <v>0</v>
      </c>
      <c r="AA22" s="24">
        <f>IF(U22&gt;0,IF(Personnel!$C22&lt;&gt;"Sum",(U22*0.22883)+('FTE Table'!C22*5659),(U22*0.22883)),0)</f>
        <v>0</v>
      </c>
      <c r="AB22" s="24">
        <f>IF(V22&gt;0,IF(Personnel!$C22&lt;&gt;"Sum",(V22*0.22883)+('FTE Table'!D22*5659),(V22*0.22883)),0)</f>
        <v>0</v>
      </c>
      <c r="AC22" s="24">
        <f>IF(W22&gt;0,IF(Personnel!$C22&lt;&gt;"Sum",(W22*0.22883)+('FTE Table'!E22*5659),(W22*0.22883)),0)</f>
        <v>0</v>
      </c>
      <c r="AD22" s="24">
        <f>IF(X22&gt;0,IF(Personnel!$C22&lt;&gt;"Sum",(X22*0.22883)+('FTE Table'!F22*5659),(X22*0.22883)),0)</f>
        <v>0</v>
      </c>
    </row>
    <row r="23" spans="1:30" hidden="1">
      <c r="A23" s="59">
        <f>Personnel!A23</f>
        <v>0</v>
      </c>
      <c r="B23" s="60">
        <f>IF(Personnel!$D$2="No",(Personnel!E23/12)*Personnel!$D23*Personnel!E$74,IF((Personnel!$D23*Personnel!E$74)&lt;Salary_Cap,(Personnel!E23/12)*Personnel!$D23*Personnel!E$74,(Personnel!E23/12)*Salary_Cap))</f>
        <v>0</v>
      </c>
      <c r="C23" s="60">
        <f>IF(Personnel!$D$2="No",(Personnel!F23/12)*Personnel!$D23*Personnel!F$74,IF((Personnel!$D23*Personnel!F$74)&lt;Salary_Cap,(Personnel!F23/12)*Personnel!$D23*Personnel!F$74,(Personnel!F23/12)*Salary_Cap))</f>
        <v>0</v>
      </c>
      <c r="D23" s="60">
        <f>IF(Personnel!$D$2="No",(Personnel!G23/12)*Personnel!$D23*Personnel!G$74,IF((Personnel!$D23*Personnel!G$74)&lt;Salary_Cap,(Personnel!G23/12)*Personnel!$D23*Personnel!G$74,(Personnel!G23/12)*Salary_Cap))</f>
        <v>0</v>
      </c>
      <c r="E23" s="60">
        <f>IF(Personnel!$D$2="No",(Personnel!H23/12)*Personnel!$D23*Personnel!H$74,IF((Personnel!$D23*Personnel!H$74)&lt;Salary_Cap,(Personnel!H23/12)*Personnel!$D23*Personnel!H$74,(Personnel!H23/12)*Salary_Cap))</f>
        <v>0</v>
      </c>
      <c r="F23" s="60">
        <f>IF(Personnel!$D$2="No",(Personnel!I23/12)*Personnel!$D23*Personnel!I$74,IF((Personnel!$D23*Personnel!I$74)&lt;Salary_Cap,(Personnel!I23/12)*Personnel!$D23*Personnel!I$74,(Personnel!I23/12)*Salary_Cap))</f>
        <v>0</v>
      </c>
      <c r="H23" s="60">
        <f>IF(Personnel!$C23&lt;&gt;"Sum",(B23*'Rate Table'!$E$3),(B23*'Rate Table'!$E$3))</f>
        <v>0</v>
      </c>
      <c r="I23" s="60">
        <f>IF(Personnel!$C23&lt;&gt;"Sum",(C23*'Rate Table'!$E$3),(C23*'Rate Table'!$E$3))</f>
        <v>0</v>
      </c>
      <c r="J23" s="60">
        <f>IF(Personnel!$C23&lt;&gt;"Sum",(D23*'Rate Table'!$E$3),(D23*'Rate Table'!$E$3))</f>
        <v>0</v>
      </c>
      <c r="K23" s="60">
        <f>IF(Personnel!$C23&lt;&gt;"Sum",(E23*'Rate Table'!$E$3),(E23*'Rate Table'!$E$3))</f>
        <v>0</v>
      </c>
      <c r="L23" s="60">
        <f>IF(Personnel!$C23&lt;&gt;"Sum",(F23*'Rate Table'!$E$3),(F23*'Rate Table'!$E$3))</f>
        <v>0</v>
      </c>
      <c r="M23" s="61"/>
      <c r="N23" s="60">
        <f>2080*'FTE Table'!B23</f>
        <v>0</v>
      </c>
      <c r="O23" s="60">
        <f>2080*'FTE Table'!C23</f>
        <v>0</v>
      </c>
      <c r="P23" s="60">
        <f>2080*'FTE Table'!D23</f>
        <v>0</v>
      </c>
      <c r="Q23" s="60">
        <f>2080*'FTE Table'!E23</f>
        <v>0</v>
      </c>
      <c r="R23" s="60">
        <f>2080*'FTE Table'!F23</f>
        <v>0</v>
      </c>
      <c r="T23" s="24">
        <f>IF(Personnel!$D$2="yes",IF(Personnel!$D23*Personnel!E$74&gt;Salary_Cap,(Personnel!$D23*'FTE Table'!B23*Personnel!E$74)-('FTE Table'!B23*Salary_Cap),0),0)</f>
        <v>0</v>
      </c>
      <c r="U23" s="24">
        <f>IF(Personnel!$D$2="yes",IF(Personnel!$D23*Personnel!F$74&gt;Salary_Cap,(Personnel!$D23*'FTE Table'!C23*Personnel!F$74)-('FTE Table'!C23*Salary_Cap),0),0)</f>
        <v>0</v>
      </c>
      <c r="V23" s="24">
        <f>IF(Personnel!$D$2="yes",IF(Personnel!$D23*Personnel!G$74&gt;Salary_Cap,(Personnel!$D23*'FTE Table'!D23*Personnel!G$74)-('FTE Table'!D23*Salary_Cap),0),0)</f>
        <v>0</v>
      </c>
      <c r="W23" s="24">
        <f>IF(Personnel!$D$2="yes",IF(Personnel!$D23*Personnel!H$74&gt;Salary_Cap,(Personnel!$D23*'FTE Table'!E23*Personnel!H$74)-('FTE Table'!E23*Salary_Cap),0),0)</f>
        <v>0</v>
      </c>
      <c r="X23" s="24">
        <f>IF(Personnel!$D$2="yes",IF(Personnel!$D23*Personnel!I$74&gt;Salary_Cap,(Personnel!$D23*'FTE Table'!F23*Personnel!I$74)-('FTE Table'!F23*Salary_Cap),0),0)</f>
        <v>0</v>
      </c>
      <c r="Z23" s="24">
        <f>IF(T23&gt;0,IF(Personnel!$C23&lt;&gt;"Sum",(T23*0.22883)+('FTE Table'!B23*5659),(T23*0.22883)),0)</f>
        <v>0</v>
      </c>
      <c r="AA23" s="24">
        <f>IF(U23&gt;0,IF(Personnel!$C23&lt;&gt;"Sum",(U23*0.22883)+('FTE Table'!C23*5659),(U23*0.22883)),0)</f>
        <v>0</v>
      </c>
      <c r="AB23" s="24">
        <f>IF(V23&gt;0,IF(Personnel!$C23&lt;&gt;"Sum",(V23*0.22883)+('FTE Table'!D23*5659),(V23*0.22883)),0)</f>
        <v>0</v>
      </c>
      <c r="AC23" s="24">
        <f>IF(W23&gt;0,IF(Personnel!$C23&lt;&gt;"Sum",(W23*0.22883)+('FTE Table'!E23*5659),(W23*0.22883)),0)</f>
        <v>0</v>
      </c>
      <c r="AD23" s="24">
        <f>IF(X23&gt;0,IF(Personnel!$C23&lt;&gt;"Sum",(X23*0.22883)+('FTE Table'!F23*5659),(X23*0.22883)),0)</f>
        <v>0</v>
      </c>
    </row>
    <row r="24" spans="1:30" hidden="1">
      <c r="A24" s="59">
        <f>Personnel!A24</f>
        <v>0</v>
      </c>
      <c r="B24" s="60">
        <f>IF(Personnel!$D$2="No",(Personnel!E24/12)*Personnel!$D24*Personnel!E$74,IF((Personnel!$D24*Personnel!E$74)&lt;Salary_Cap,(Personnel!E24/12)*Personnel!$D24*Personnel!E$74,(Personnel!E24/12)*Salary_Cap))</f>
        <v>0</v>
      </c>
      <c r="C24" s="60">
        <f>IF(Personnel!$D$2="No",(Personnel!F24/12)*Personnel!$D24*Personnel!F$74,IF((Personnel!$D24*Personnel!F$74)&lt;Salary_Cap,(Personnel!F24/12)*Personnel!$D24*Personnel!F$74,(Personnel!F24/12)*Salary_Cap))</f>
        <v>0</v>
      </c>
      <c r="D24" s="60">
        <f>IF(Personnel!$D$2="No",(Personnel!G24/12)*Personnel!$D24*Personnel!G$74,IF((Personnel!$D24*Personnel!G$74)&lt;Salary_Cap,(Personnel!G24/12)*Personnel!$D24*Personnel!G$74,(Personnel!G24/12)*Salary_Cap))</f>
        <v>0</v>
      </c>
      <c r="E24" s="60">
        <f>IF(Personnel!$D$2="No",(Personnel!H24/12)*Personnel!$D24*Personnel!H$74,IF((Personnel!$D24*Personnel!H$74)&lt;Salary_Cap,(Personnel!H24/12)*Personnel!$D24*Personnel!H$74,(Personnel!H24/12)*Salary_Cap))</f>
        <v>0</v>
      </c>
      <c r="F24" s="60">
        <f>IF(Personnel!$D$2="No",(Personnel!I24/12)*Personnel!$D24*Personnel!I$74,IF((Personnel!$D24*Personnel!I$74)&lt;Salary_Cap,(Personnel!I24/12)*Personnel!$D24*Personnel!I$74,(Personnel!I24/12)*Salary_Cap))</f>
        <v>0</v>
      </c>
      <c r="H24" s="60">
        <f>IF(Personnel!$C24&lt;&gt;"Sum",(B24*'Rate Table'!$E$3),(B24*'Rate Table'!$E$3))</f>
        <v>0</v>
      </c>
      <c r="I24" s="60">
        <f>IF(Personnel!$C24&lt;&gt;"Sum",(C24*'Rate Table'!$E$3),(C24*'Rate Table'!$E$3))</f>
        <v>0</v>
      </c>
      <c r="J24" s="60">
        <f>IF(Personnel!$C24&lt;&gt;"Sum",(D24*'Rate Table'!$E$3),(D24*'Rate Table'!$E$3))</f>
        <v>0</v>
      </c>
      <c r="K24" s="60">
        <f>IF(Personnel!$C24&lt;&gt;"Sum",(E24*'Rate Table'!$E$3),(E24*'Rate Table'!$E$3))</f>
        <v>0</v>
      </c>
      <c r="L24" s="60">
        <f>IF(Personnel!$C24&lt;&gt;"Sum",(F24*'Rate Table'!$E$3),(F24*'Rate Table'!$E$3))</f>
        <v>0</v>
      </c>
      <c r="M24" s="61"/>
      <c r="N24" s="60">
        <f>2080*'FTE Table'!B24</f>
        <v>0</v>
      </c>
      <c r="O24" s="60">
        <f>2080*'FTE Table'!C24</f>
        <v>0</v>
      </c>
      <c r="P24" s="60">
        <f>2080*'FTE Table'!D24</f>
        <v>0</v>
      </c>
      <c r="Q24" s="60">
        <f>2080*'FTE Table'!E24</f>
        <v>0</v>
      </c>
      <c r="R24" s="60">
        <f>2080*'FTE Table'!F24</f>
        <v>0</v>
      </c>
      <c r="T24" s="24">
        <f>IF(Personnel!$D$2="yes",IF(Personnel!$D24*Personnel!E$74&gt;Salary_Cap,(Personnel!$D24*'FTE Table'!B24*Personnel!E$74)-('FTE Table'!B24*Salary_Cap),0),0)</f>
        <v>0</v>
      </c>
      <c r="U24" s="24">
        <f>IF(Personnel!$D$2="yes",IF(Personnel!$D24*Personnel!F$74&gt;Salary_Cap,(Personnel!$D24*'FTE Table'!C24*Personnel!F$74)-('FTE Table'!C24*Salary_Cap),0),0)</f>
        <v>0</v>
      </c>
      <c r="V24" s="24">
        <f>IF(Personnel!$D$2="yes",IF(Personnel!$D24*Personnel!G$74&gt;Salary_Cap,(Personnel!$D24*'FTE Table'!D24*Personnel!G$74)-('FTE Table'!D24*Salary_Cap),0),0)</f>
        <v>0</v>
      </c>
      <c r="W24" s="24">
        <f>IF(Personnel!$D$2="yes",IF(Personnel!$D24*Personnel!H$74&gt;Salary_Cap,(Personnel!$D24*'FTE Table'!E24*Personnel!H$74)-('FTE Table'!E24*Salary_Cap),0),0)</f>
        <v>0</v>
      </c>
      <c r="X24" s="24">
        <f>IF(Personnel!$D$2="yes",IF(Personnel!$D24*Personnel!I$74&gt;Salary_Cap,(Personnel!$D24*'FTE Table'!F24*Personnel!I$74)-('FTE Table'!F24*Salary_Cap),0),0)</f>
        <v>0</v>
      </c>
      <c r="Z24" s="24">
        <f>IF(T24&gt;0,IF(Personnel!$C24&lt;&gt;"Sum",(T24*0.22883)+('FTE Table'!B24*5659),(T24*0.22883)),0)</f>
        <v>0</v>
      </c>
      <c r="AA24" s="24">
        <f>IF(U24&gt;0,IF(Personnel!$C24&lt;&gt;"Sum",(U24*0.22883)+('FTE Table'!C24*5659),(U24*0.22883)),0)</f>
        <v>0</v>
      </c>
      <c r="AB24" s="24">
        <f>IF(V24&gt;0,IF(Personnel!$C24&lt;&gt;"Sum",(V24*0.22883)+('FTE Table'!D24*5659),(V24*0.22883)),0)</f>
        <v>0</v>
      </c>
      <c r="AC24" s="24">
        <f>IF(W24&gt;0,IF(Personnel!$C24&lt;&gt;"Sum",(W24*0.22883)+('FTE Table'!E24*5659),(W24*0.22883)),0)</f>
        <v>0</v>
      </c>
      <c r="AD24" s="24">
        <f>IF(X24&gt;0,IF(Personnel!$C24&lt;&gt;"Sum",(X24*0.22883)+('FTE Table'!F24*5659),(X24*0.22883)),0)</f>
        <v>0</v>
      </c>
    </row>
    <row r="25" spans="1:30" hidden="1">
      <c r="A25" s="59">
        <f>Personnel!A25</f>
        <v>0</v>
      </c>
      <c r="B25" s="60">
        <f>IF(Personnel!$D$2="No",(Personnel!E25/12)*Personnel!$D25*Personnel!E$74,IF((Personnel!$D25*Personnel!E$74)&lt;Salary_Cap,(Personnel!E25/12)*Personnel!$D25*Personnel!E$74,(Personnel!E25/12)*Salary_Cap))</f>
        <v>0</v>
      </c>
      <c r="C25" s="60">
        <f>IF(Personnel!$D$2="No",(Personnel!F25/12)*Personnel!$D25*Personnel!F$74,IF((Personnel!$D25*Personnel!F$74)&lt;Salary_Cap,(Personnel!F25/12)*Personnel!$D25*Personnel!F$74,(Personnel!F25/12)*Salary_Cap))</f>
        <v>0</v>
      </c>
      <c r="D25" s="60">
        <f>IF(Personnel!$D$2="No",(Personnel!G25/12)*Personnel!$D25*Personnel!G$74,IF((Personnel!$D25*Personnel!G$74)&lt;Salary_Cap,(Personnel!G25/12)*Personnel!$D25*Personnel!G$74,(Personnel!G25/12)*Salary_Cap))</f>
        <v>0</v>
      </c>
      <c r="E25" s="60">
        <f>IF(Personnel!$D$2="No",(Personnel!H25/12)*Personnel!$D25*Personnel!H$74,IF((Personnel!$D25*Personnel!H$74)&lt;Salary_Cap,(Personnel!H25/12)*Personnel!$D25*Personnel!H$74,(Personnel!H25/12)*Salary_Cap))</f>
        <v>0</v>
      </c>
      <c r="F25" s="60">
        <f>IF(Personnel!$D$2="No",(Personnel!I25/12)*Personnel!$D25*Personnel!I$74,IF((Personnel!$D25*Personnel!I$74)&lt;Salary_Cap,(Personnel!I25/12)*Personnel!$D25*Personnel!I$74,(Personnel!I25/12)*Salary_Cap))</f>
        <v>0</v>
      </c>
      <c r="H25" s="60">
        <f>IF(Personnel!$C25&lt;&gt;"Sum",(B25*'Rate Table'!$E$3),(B25*'Rate Table'!$E$3))</f>
        <v>0</v>
      </c>
      <c r="I25" s="60">
        <f>IF(Personnel!$C25&lt;&gt;"Sum",(C25*'Rate Table'!$E$3),(C25*'Rate Table'!$E$3))</f>
        <v>0</v>
      </c>
      <c r="J25" s="60">
        <f>IF(Personnel!$C25&lt;&gt;"Sum",(D25*'Rate Table'!$E$3),(D25*'Rate Table'!$E$3))</f>
        <v>0</v>
      </c>
      <c r="K25" s="60">
        <f>IF(Personnel!$C25&lt;&gt;"Sum",(E25*'Rate Table'!$E$3),(E25*'Rate Table'!$E$3))</f>
        <v>0</v>
      </c>
      <c r="L25" s="60">
        <f>IF(Personnel!$C25&lt;&gt;"Sum",(F25*'Rate Table'!$E$3),(F25*'Rate Table'!$E$3))</f>
        <v>0</v>
      </c>
      <c r="M25" s="61"/>
      <c r="N25" s="60">
        <f>2080*'FTE Table'!B25</f>
        <v>0</v>
      </c>
      <c r="O25" s="60">
        <f>2080*'FTE Table'!C25</f>
        <v>0</v>
      </c>
      <c r="P25" s="60">
        <f>2080*'FTE Table'!D25</f>
        <v>0</v>
      </c>
      <c r="Q25" s="60">
        <f>2080*'FTE Table'!E25</f>
        <v>0</v>
      </c>
      <c r="R25" s="60">
        <f>2080*'FTE Table'!F25</f>
        <v>0</v>
      </c>
      <c r="T25" s="24">
        <f>IF(Personnel!$D$2="yes",IF(Personnel!$D25*Personnel!E$74&gt;Salary_Cap,(Personnel!$D25*'FTE Table'!B25*Personnel!E$74)-('FTE Table'!B25*Salary_Cap),0),0)</f>
        <v>0</v>
      </c>
      <c r="U25" s="24">
        <f>IF(Personnel!$D$2="yes",IF(Personnel!$D25*Personnel!F$74&gt;Salary_Cap,(Personnel!$D25*'FTE Table'!C25*Personnel!F$74)-('FTE Table'!C25*Salary_Cap),0),0)</f>
        <v>0</v>
      </c>
      <c r="V25" s="24">
        <f>IF(Personnel!$D$2="yes",IF(Personnel!$D25*Personnel!G$74&gt;Salary_Cap,(Personnel!$D25*'FTE Table'!D25*Personnel!G$74)-('FTE Table'!D25*Salary_Cap),0),0)</f>
        <v>0</v>
      </c>
      <c r="W25" s="24">
        <f>IF(Personnel!$D$2="yes",IF(Personnel!$D25*Personnel!H$74&gt;Salary_Cap,(Personnel!$D25*'FTE Table'!E25*Personnel!H$74)-('FTE Table'!E25*Salary_Cap),0),0)</f>
        <v>0</v>
      </c>
      <c r="X25" s="24">
        <f>IF(Personnel!$D$2="yes",IF(Personnel!$D25*Personnel!I$74&gt;Salary_Cap,(Personnel!$D25*'FTE Table'!F25*Personnel!I$74)-('FTE Table'!F25*Salary_Cap),0),0)</f>
        <v>0</v>
      </c>
      <c r="Z25" s="24">
        <f>IF(T25&gt;0,IF(Personnel!$C25&lt;&gt;"Sum",(T25*0.22883)+('FTE Table'!B25*5659),(T25*0.22883)),0)</f>
        <v>0</v>
      </c>
      <c r="AA25" s="24">
        <f>IF(U25&gt;0,IF(Personnel!$C25&lt;&gt;"Sum",(U25*0.22883)+('FTE Table'!C25*5659),(U25*0.22883)),0)</f>
        <v>0</v>
      </c>
      <c r="AB25" s="24">
        <f>IF(V25&gt;0,IF(Personnel!$C25&lt;&gt;"Sum",(V25*0.22883)+('FTE Table'!D25*5659),(V25*0.22883)),0)</f>
        <v>0</v>
      </c>
      <c r="AC25" s="24">
        <f>IF(W25&gt;0,IF(Personnel!$C25&lt;&gt;"Sum",(W25*0.22883)+('FTE Table'!E25*5659),(W25*0.22883)),0)</f>
        <v>0</v>
      </c>
      <c r="AD25" s="24">
        <f>IF(X25&gt;0,IF(Personnel!$C25&lt;&gt;"Sum",(X25*0.22883)+('FTE Table'!F25*5659),(X25*0.22883)),0)</f>
        <v>0</v>
      </c>
    </row>
    <row r="26" spans="1:30" hidden="1">
      <c r="A26" s="59">
        <f>Personnel!A26</f>
        <v>0</v>
      </c>
      <c r="B26" s="60">
        <f>IF(Personnel!$D$2="No",(Personnel!E26/12)*Personnel!$D26*Personnel!E$74,IF((Personnel!$D26*Personnel!E$74)&lt;Salary_Cap,(Personnel!E26/12)*Personnel!$D26*Personnel!E$74,(Personnel!E26/12)*Salary_Cap))</f>
        <v>0</v>
      </c>
      <c r="C26" s="60">
        <f>IF(Personnel!$D$2="No",(Personnel!F26/12)*Personnel!$D26*Personnel!F$74,IF((Personnel!$D26*Personnel!F$74)&lt;Salary_Cap,(Personnel!F26/12)*Personnel!$D26*Personnel!F$74,(Personnel!F26/12)*Salary_Cap))</f>
        <v>0</v>
      </c>
      <c r="D26" s="60">
        <f>IF(Personnel!$D$2="No",(Personnel!G26/12)*Personnel!$D26*Personnel!G$74,IF((Personnel!$D26*Personnel!G$74)&lt;Salary_Cap,(Personnel!G26/12)*Personnel!$D26*Personnel!G$74,(Personnel!G26/12)*Salary_Cap))</f>
        <v>0</v>
      </c>
      <c r="E26" s="60">
        <f>IF(Personnel!$D$2="No",(Personnel!H26/12)*Personnel!$D26*Personnel!H$74,IF((Personnel!$D26*Personnel!H$74)&lt;Salary_Cap,(Personnel!H26/12)*Personnel!$D26*Personnel!H$74,(Personnel!H26/12)*Salary_Cap))</f>
        <v>0</v>
      </c>
      <c r="F26" s="60">
        <f>IF(Personnel!$D$2="No",(Personnel!I26/12)*Personnel!$D26*Personnel!I$74,IF((Personnel!$D26*Personnel!I$74)&lt;Salary_Cap,(Personnel!I26/12)*Personnel!$D26*Personnel!I$74,(Personnel!I26/12)*Salary_Cap))</f>
        <v>0</v>
      </c>
      <c r="H26" s="60">
        <f>IF(Personnel!$C26&lt;&gt;"Sum",(B26*'Rate Table'!$E$3),(B26*'Rate Table'!$E$3))</f>
        <v>0</v>
      </c>
      <c r="I26" s="60">
        <f>IF(Personnel!$C26&lt;&gt;"Sum",(C26*'Rate Table'!$E$3),(C26*'Rate Table'!$E$3))</f>
        <v>0</v>
      </c>
      <c r="J26" s="60">
        <f>IF(Personnel!$C26&lt;&gt;"Sum",(D26*'Rate Table'!$E$3),(D26*'Rate Table'!$E$3))</f>
        <v>0</v>
      </c>
      <c r="K26" s="60">
        <f>IF(Personnel!$C26&lt;&gt;"Sum",(E26*'Rate Table'!$E$3),(E26*'Rate Table'!$E$3))</f>
        <v>0</v>
      </c>
      <c r="L26" s="60">
        <f>IF(Personnel!$C26&lt;&gt;"Sum",(F26*'Rate Table'!$E$3),(F26*'Rate Table'!$E$3))</f>
        <v>0</v>
      </c>
      <c r="M26" s="61"/>
      <c r="N26" s="60">
        <f>2080*'FTE Table'!B26</f>
        <v>0</v>
      </c>
      <c r="O26" s="60">
        <f>2080*'FTE Table'!C26</f>
        <v>0</v>
      </c>
      <c r="P26" s="60">
        <f>2080*'FTE Table'!D26</f>
        <v>0</v>
      </c>
      <c r="Q26" s="60">
        <f>2080*'FTE Table'!E26</f>
        <v>0</v>
      </c>
      <c r="R26" s="60">
        <f>2080*'FTE Table'!F26</f>
        <v>0</v>
      </c>
      <c r="T26" s="24">
        <f>IF(Personnel!$D$2="yes",IF(Personnel!$D26*Personnel!E$74&gt;Salary_Cap,(Personnel!$D26*'FTE Table'!B26*Personnel!E$74)-('FTE Table'!B26*Salary_Cap),0),0)</f>
        <v>0</v>
      </c>
      <c r="U26" s="24">
        <f>IF(Personnel!$D$2="yes",IF(Personnel!$D26*Personnel!F$74&gt;Salary_Cap,(Personnel!$D26*'FTE Table'!C26*Personnel!F$74)-('FTE Table'!C26*Salary_Cap),0),0)</f>
        <v>0</v>
      </c>
      <c r="V26" s="24">
        <f>IF(Personnel!$D$2="yes",IF(Personnel!$D26*Personnel!G$74&gt;Salary_Cap,(Personnel!$D26*'FTE Table'!D26*Personnel!G$74)-('FTE Table'!D26*Salary_Cap),0),0)</f>
        <v>0</v>
      </c>
      <c r="W26" s="24">
        <f>IF(Personnel!$D$2="yes",IF(Personnel!$D26*Personnel!H$74&gt;Salary_Cap,(Personnel!$D26*'FTE Table'!E26*Personnel!H$74)-('FTE Table'!E26*Salary_Cap),0),0)</f>
        <v>0</v>
      </c>
      <c r="X26" s="24">
        <f>IF(Personnel!$D$2="yes",IF(Personnel!$D26*Personnel!I$74&gt;Salary_Cap,(Personnel!$D26*'FTE Table'!F26*Personnel!I$74)-('FTE Table'!F26*Salary_Cap),0),0)</f>
        <v>0</v>
      </c>
      <c r="Z26" s="24">
        <f>IF(T26&gt;0,IF(Personnel!$C26&lt;&gt;"Sum",(T26*0.22883)+('FTE Table'!B26*5659),(T26*0.22883)),0)</f>
        <v>0</v>
      </c>
      <c r="AA26" s="24">
        <f>IF(U26&gt;0,IF(Personnel!$C26&lt;&gt;"Sum",(U26*0.22883)+('FTE Table'!C26*5659),(U26*0.22883)),0)</f>
        <v>0</v>
      </c>
      <c r="AB26" s="24">
        <f>IF(V26&gt;0,IF(Personnel!$C26&lt;&gt;"Sum",(V26*0.22883)+('FTE Table'!D26*5659),(V26*0.22883)),0)</f>
        <v>0</v>
      </c>
      <c r="AC26" s="24">
        <f>IF(W26&gt;0,IF(Personnel!$C26&lt;&gt;"Sum",(W26*0.22883)+('FTE Table'!E26*5659),(W26*0.22883)),0)</f>
        <v>0</v>
      </c>
      <c r="AD26" s="24">
        <f>IF(X26&gt;0,IF(Personnel!$C26&lt;&gt;"Sum",(X26*0.22883)+('FTE Table'!F26*5659),(X26*0.22883)),0)</f>
        <v>0</v>
      </c>
    </row>
    <row r="27" spans="1:30" hidden="1">
      <c r="A27" s="59">
        <f>Personnel!A27</f>
        <v>0</v>
      </c>
      <c r="B27" s="60">
        <f>IF(Personnel!$D$2="No",(Personnel!E27/12)*Personnel!$D27*Personnel!E$74,IF((Personnel!$D27*Personnel!E$74)&lt;Salary_Cap,(Personnel!E27/12)*Personnel!$D27*Personnel!E$74,(Personnel!E27/12)*Salary_Cap))</f>
        <v>0</v>
      </c>
      <c r="C27" s="60">
        <f>IF(Personnel!$D$2="No",(Personnel!F27/12)*Personnel!$D27*Personnel!F$74,IF((Personnel!$D27*Personnel!F$74)&lt;Salary_Cap,(Personnel!F27/12)*Personnel!$D27*Personnel!F$74,(Personnel!F27/12)*Salary_Cap))</f>
        <v>0</v>
      </c>
      <c r="D27" s="60">
        <f>IF(Personnel!$D$2="No",(Personnel!G27/12)*Personnel!$D27*Personnel!G$74,IF((Personnel!$D27*Personnel!G$74)&lt;Salary_Cap,(Personnel!G27/12)*Personnel!$D27*Personnel!G$74,(Personnel!G27/12)*Salary_Cap))</f>
        <v>0</v>
      </c>
      <c r="E27" s="60">
        <f>IF(Personnel!$D$2="No",(Personnel!H27/12)*Personnel!$D27*Personnel!H$74,IF((Personnel!$D27*Personnel!H$74)&lt;Salary_Cap,(Personnel!H27/12)*Personnel!$D27*Personnel!H$74,(Personnel!H27/12)*Salary_Cap))</f>
        <v>0</v>
      </c>
      <c r="F27" s="60">
        <f>IF(Personnel!$D$2="No",(Personnel!I27/12)*Personnel!$D27*Personnel!I$74,IF((Personnel!$D27*Personnel!I$74)&lt;Salary_Cap,(Personnel!I27/12)*Personnel!$D27*Personnel!I$74,(Personnel!I27/12)*Salary_Cap))</f>
        <v>0</v>
      </c>
      <c r="H27" s="60">
        <f>IF(Personnel!$C27&lt;&gt;"Sum",(B27*'Rate Table'!$E$3),(B27*'Rate Table'!$E$3))</f>
        <v>0</v>
      </c>
      <c r="I27" s="60">
        <f>IF(Personnel!$C27&lt;&gt;"Sum",(C27*'Rate Table'!$E$3),(C27*'Rate Table'!$E$3))</f>
        <v>0</v>
      </c>
      <c r="J27" s="60">
        <f>IF(Personnel!$C27&lt;&gt;"Sum",(D27*'Rate Table'!$E$3),(D27*'Rate Table'!$E$3))</f>
        <v>0</v>
      </c>
      <c r="K27" s="60">
        <f>IF(Personnel!$C27&lt;&gt;"Sum",(E27*'Rate Table'!$E$3),(E27*'Rate Table'!$E$3))</f>
        <v>0</v>
      </c>
      <c r="L27" s="60">
        <f>IF(Personnel!$C27&lt;&gt;"Sum",(F27*'Rate Table'!$E$3),(F27*'Rate Table'!$E$3))</f>
        <v>0</v>
      </c>
      <c r="M27" s="61"/>
      <c r="N27" s="60">
        <f>2080*'FTE Table'!B27</f>
        <v>0</v>
      </c>
      <c r="O27" s="60">
        <f>2080*'FTE Table'!C27</f>
        <v>0</v>
      </c>
      <c r="P27" s="60">
        <f>2080*'FTE Table'!D27</f>
        <v>0</v>
      </c>
      <c r="Q27" s="60">
        <f>2080*'FTE Table'!E27</f>
        <v>0</v>
      </c>
      <c r="R27" s="60">
        <f>2080*'FTE Table'!F27</f>
        <v>0</v>
      </c>
      <c r="T27" s="24">
        <f>IF(Personnel!$D$2="yes",IF(Personnel!$D27*Personnel!E$74&gt;Salary_Cap,(Personnel!$D27*'FTE Table'!B27*Personnel!E$74)-('FTE Table'!B27*Salary_Cap),0),0)</f>
        <v>0</v>
      </c>
      <c r="U27" s="24">
        <f>IF(Personnel!$D$2="yes",IF(Personnel!$D27*Personnel!F$74&gt;Salary_Cap,(Personnel!$D27*'FTE Table'!C27*Personnel!F$74)-('FTE Table'!C27*Salary_Cap),0),0)</f>
        <v>0</v>
      </c>
      <c r="V27" s="24">
        <f>IF(Personnel!$D$2="yes",IF(Personnel!$D27*Personnel!G$74&gt;Salary_Cap,(Personnel!$D27*'FTE Table'!D27*Personnel!G$74)-('FTE Table'!D27*Salary_Cap),0),0)</f>
        <v>0</v>
      </c>
      <c r="W27" s="24">
        <f>IF(Personnel!$D$2="yes",IF(Personnel!$D27*Personnel!H$74&gt;Salary_Cap,(Personnel!$D27*'FTE Table'!E27*Personnel!H$74)-('FTE Table'!E27*Salary_Cap),0),0)</f>
        <v>0</v>
      </c>
      <c r="X27" s="24">
        <f>IF(Personnel!$D$2="yes",IF(Personnel!$D27*Personnel!I$74&gt;Salary_Cap,(Personnel!$D27*'FTE Table'!F27*Personnel!I$74)-('FTE Table'!F27*Salary_Cap),0),0)</f>
        <v>0</v>
      </c>
      <c r="Z27" s="24">
        <f>IF(T27&gt;0,IF(Personnel!$C27&lt;&gt;"Sum",(T27*0.22883)+('FTE Table'!B27*5659),(T27*0.22883)),0)</f>
        <v>0</v>
      </c>
      <c r="AA27" s="24">
        <f>IF(U27&gt;0,IF(Personnel!$C27&lt;&gt;"Sum",(U27*0.22883)+('FTE Table'!C27*5659),(U27*0.22883)),0)</f>
        <v>0</v>
      </c>
      <c r="AB27" s="24">
        <f>IF(V27&gt;0,IF(Personnel!$C27&lt;&gt;"Sum",(V27*0.22883)+('FTE Table'!D27*5659),(V27*0.22883)),0)</f>
        <v>0</v>
      </c>
      <c r="AC27" s="24">
        <f>IF(W27&gt;0,IF(Personnel!$C27&lt;&gt;"Sum",(W27*0.22883)+('FTE Table'!E27*5659),(W27*0.22883)),0)</f>
        <v>0</v>
      </c>
      <c r="AD27" s="24">
        <f>IF(X27&gt;0,IF(Personnel!$C27&lt;&gt;"Sum",(X27*0.22883)+('FTE Table'!F27*5659),(X27*0.22883)),0)</f>
        <v>0</v>
      </c>
    </row>
    <row r="28" spans="1:30" hidden="1">
      <c r="A28" s="59">
        <f>Personnel!A28</f>
        <v>0</v>
      </c>
      <c r="B28" s="60">
        <f>IF(Personnel!$D$2="No",(Personnel!E28/12)*Personnel!$D28*Personnel!E$74,IF((Personnel!$D28*Personnel!E$74)&lt;Salary_Cap,(Personnel!E28/12)*Personnel!$D28*Personnel!E$74,(Personnel!E28/12)*Salary_Cap))</f>
        <v>0</v>
      </c>
      <c r="C28" s="60">
        <f>IF(Personnel!$D$2="No",(Personnel!F28/12)*Personnel!$D28*Personnel!F$74,IF((Personnel!$D28*Personnel!F$74)&lt;Salary_Cap,(Personnel!F28/12)*Personnel!$D28*Personnel!F$74,(Personnel!F28/12)*Salary_Cap))</f>
        <v>0</v>
      </c>
      <c r="D28" s="60">
        <f>IF(Personnel!$D$2="No",(Personnel!G28/12)*Personnel!$D28*Personnel!G$74,IF((Personnel!$D28*Personnel!G$74)&lt;Salary_Cap,(Personnel!G28/12)*Personnel!$D28*Personnel!G$74,(Personnel!G28/12)*Salary_Cap))</f>
        <v>0</v>
      </c>
      <c r="E28" s="60">
        <f>IF(Personnel!$D$2="No",(Personnel!H28/12)*Personnel!$D28*Personnel!H$74,IF((Personnel!$D28*Personnel!H$74)&lt;Salary_Cap,(Personnel!H28/12)*Personnel!$D28*Personnel!H$74,(Personnel!H28/12)*Salary_Cap))</f>
        <v>0</v>
      </c>
      <c r="F28" s="60">
        <f>IF(Personnel!$D$2="No",(Personnel!I28/12)*Personnel!$D28*Personnel!I$74,IF((Personnel!$D28*Personnel!I$74)&lt;Salary_Cap,(Personnel!I28/12)*Personnel!$D28*Personnel!I$74,(Personnel!I28/12)*Salary_Cap))</f>
        <v>0</v>
      </c>
      <c r="H28" s="60">
        <f>IF(Personnel!$C28&lt;&gt;"Sum",(B28*'Rate Table'!$E$3),(B28*'Rate Table'!$E$3))</f>
        <v>0</v>
      </c>
      <c r="I28" s="60">
        <f>IF(Personnel!$C28&lt;&gt;"Sum",(C28*'Rate Table'!$E$3),(C28*'Rate Table'!$E$3))</f>
        <v>0</v>
      </c>
      <c r="J28" s="60">
        <f>IF(Personnel!$C28&lt;&gt;"Sum",(D28*'Rate Table'!$E$3),(D28*'Rate Table'!$E$3))</f>
        <v>0</v>
      </c>
      <c r="K28" s="60">
        <f>IF(Personnel!$C28&lt;&gt;"Sum",(E28*'Rate Table'!$E$3),(E28*'Rate Table'!$E$3))</f>
        <v>0</v>
      </c>
      <c r="L28" s="60">
        <f>IF(Personnel!$C28&lt;&gt;"Sum",(F28*'Rate Table'!$E$3),(F28*'Rate Table'!$E$3))</f>
        <v>0</v>
      </c>
      <c r="M28" s="61"/>
      <c r="N28" s="60">
        <f>2080*'FTE Table'!B28</f>
        <v>0</v>
      </c>
      <c r="O28" s="60">
        <f>2080*'FTE Table'!C28</f>
        <v>0</v>
      </c>
      <c r="P28" s="60">
        <f>2080*'FTE Table'!D28</f>
        <v>0</v>
      </c>
      <c r="Q28" s="60">
        <f>2080*'FTE Table'!E28</f>
        <v>0</v>
      </c>
      <c r="R28" s="60">
        <f>2080*'FTE Table'!F28</f>
        <v>0</v>
      </c>
      <c r="T28" s="24">
        <f>IF(Personnel!$D$2="yes",IF(Personnel!$D28*Personnel!E$74&gt;Salary_Cap,(Personnel!$D28*'FTE Table'!B28*Personnel!E$74)-('FTE Table'!B28*Salary_Cap),0),0)</f>
        <v>0</v>
      </c>
      <c r="U28" s="24">
        <f>IF(Personnel!$D$2="yes",IF(Personnel!$D28*Personnel!F$74&gt;Salary_Cap,(Personnel!$D28*'FTE Table'!C28*Personnel!F$74)-('FTE Table'!C28*Salary_Cap),0),0)</f>
        <v>0</v>
      </c>
      <c r="V28" s="24">
        <f>IF(Personnel!$D$2="yes",IF(Personnel!$D28*Personnel!G$74&gt;Salary_Cap,(Personnel!$D28*'FTE Table'!D28*Personnel!G$74)-('FTE Table'!D28*Salary_Cap),0),0)</f>
        <v>0</v>
      </c>
      <c r="W28" s="24">
        <f>IF(Personnel!$D$2="yes",IF(Personnel!$D28*Personnel!H$74&gt;Salary_Cap,(Personnel!$D28*'FTE Table'!E28*Personnel!H$74)-('FTE Table'!E28*Salary_Cap),0),0)</f>
        <v>0</v>
      </c>
      <c r="X28" s="24">
        <f>IF(Personnel!$D$2="yes",IF(Personnel!$D28*Personnel!I$74&gt;Salary_Cap,(Personnel!$D28*'FTE Table'!F28*Personnel!I$74)-('FTE Table'!F28*Salary_Cap),0),0)</f>
        <v>0</v>
      </c>
      <c r="Z28" s="24">
        <f>IF(T28&gt;0,IF(Personnel!$C28&lt;&gt;"Sum",(T28*0.22883)+('FTE Table'!B28*5659),(T28*0.22883)),0)</f>
        <v>0</v>
      </c>
      <c r="AA28" s="24">
        <f>IF(U28&gt;0,IF(Personnel!$C28&lt;&gt;"Sum",(U28*0.22883)+('FTE Table'!C28*5659),(U28*0.22883)),0)</f>
        <v>0</v>
      </c>
      <c r="AB28" s="24">
        <f>IF(V28&gt;0,IF(Personnel!$C28&lt;&gt;"Sum",(V28*0.22883)+('FTE Table'!D28*5659),(V28*0.22883)),0)</f>
        <v>0</v>
      </c>
      <c r="AC28" s="24">
        <f>IF(W28&gt;0,IF(Personnel!$C28&lt;&gt;"Sum",(W28*0.22883)+('FTE Table'!E28*5659),(W28*0.22883)),0)</f>
        <v>0</v>
      </c>
      <c r="AD28" s="24">
        <f>IF(X28&gt;0,IF(Personnel!$C28&lt;&gt;"Sum",(X28*0.22883)+('FTE Table'!F28*5659),(X28*0.22883)),0)</f>
        <v>0</v>
      </c>
    </row>
    <row r="29" spans="1:30" hidden="1">
      <c r="A29" s="59">
        <f>Personnel!A29</f>
        <v>0</v>
      </c>
      <c r="B29" s="60">
        <f>IF(Personnel!$D$2="No",(Personnel!E29/12)*Personnel!$D29*Personnel!E$74,IF((Personnel!$D29*Personnel!E$74)&lt;Salary_Cap,(Personnel!E29/12)*Personnel!$D29*Personnel!E$74,(Personnel!E29/12)*Salary_Cap))</f>
        <v>0</v>
      </c>
      <c r="C29" s="60">
        <f>IF(Personnel!$D$2="No",(Personnel!F29/12)*Personnel!$D29*Personnel!F$74,IF((Personnel!$D29*Personnel!F$74)&lt;Salary_Cap,(Personnel!F29/12)*Personnel!$D29*Personnel!F$74,(Personnel!F29/12)*Salary_Cap))</f>
        <v>0</v>
      </c>
      <c r="D29" s="60">
        <f>IF(Personnel!$D$2="No",(Personnel!G29/12)*Personnel!$D29*Personnel!G$74,IF((Personnel!$D29*Personnel!G$74)&lt;Salary_Cap,(Personnel!G29/12)*Personnel!$D29*Personnel!G$74,(Personnel!G29/12)*Salary_Cap))</f>
        <v>0</v>
      </c>
      <c r="E29" s="60">
        <f>IF(Personnel!$D$2="No",(Personnel!H29/12)*Personnel!$D29*Personnel!H$74,IF((Personnel!$D29*Personnel!H$74)&lt;Salary_Cap,(Personnel!H29/12)*Personnel!$D29*Personnel!H$74,(Personnel!H29/12)*Salary_Cap))</f>
        <v>0</v>
      </c>
      <c r="F29" s="60">
        <f>IF(Personnel!$D$2="No",(Personnel!I29/12)*Personnel!$D29*Personnel!I$74,IF((Personnel!$D29*Personnel!I$74)&lt;Salary_Cap,(Personnel!I29/12)*Personnel!$D29*Personnel!I$74,(Personnel!I29/12)*Salary_Cap))</f>
        <v>0</v>
      </c>
      <c r="H29" s="60">
        <f>IF(Personnel!$C29&lt;&gt;"Sum",(B29*'Rate Table'!$E$3),(B29*'Rate Table'!$E$3))</f>
        <v>0</v>
      </c>
      <c r="I29" s="60">
        <f>IF(Personnel!$C29&lt;&gt;"Sum",(C29*'Rate Table'!$E$3),(C29*'Rate Table'!$E$3))</f>
        <v>0</v>
      </c>
      <c r="J29" s="60">
        <f>IF(Personnel!$C29&lt;&gt;"Sum",(D29*'Rate Table'!$E$3),(D29*'Rate Table'!$E$3))</f>
        <v>0</v>
      </c>
      <c r="K29" s="60">
        <f>IF(Personnel!$C29&lt;&gt;"Sum",(E29*'Rate Table'!$E$3),(E29*'Rate Table'!$E$3))</f>
        <v>0</v>
      </c>
      <c r="L29" s="60">
        <f>IF(Personnel!$C29&lt;&gt;"Sum",(F29*'Rate Table'!$E$3),(F29*'Rate Table'!$E$3))</f>
        <v>0</v>
      </c>
      <c r="M29" s="61"/>
      <c r="N29" s="60">
        <f>2080*'FTE Table'!B29</f>
        <v>0</v>
      </c>
      <c r="O29" s="60">
        <f>2080*'FTE Table'!C29</f>
        <v>0</v>
      </c>
      <c r="P29" s="60">
        <f>2080*'FTE Table'!D29</f>
        <v>0</v>
      </c>
      <c r="Q29" s="60">
        <f>2080*'FTE Table'!E29</f>
        <v>0</v>
      </c>
      <c r="R29" s="60">
        <f>2080*'FTE Table'!F29</f>
        <v>0</v>
      </c>
      <c r="T29" s="24">
        <f>IF(Personnel!$D$2="yes",IF(Personnel!$D29*Personnel!E$74&gt;Salary_Cap,(Personnel!$D29*'FTE Table'!B29*Personnel!E$74)-('FTE Table'!B29*Salary_Cap),0),0)</f>
        <v>0</v>
      </c>
      <c r="U29" s="24">
        <f>IF(Personnel!$D$2="yes",IF(Personnel!$D29*Personnel!F$74&gt;Salary_Cap,(Personnel!$D29*'FTE Table'!C29*Personnel!F$74)-('FTE Table'!C29*Salary_Cap),0),0)</f>
        <v>0</v>
      </c>
      <c r="V29" s="24">
        <f>IF(Personnel!$D$2="yes",IF(Personnel!$D29*Personnel!G$74&gt;Salary_Cap,(Personnel!$D29*'FTE Table'!D29*Personnel!G$74)-('FTE Table'!D29*Salary_Cap),0),0)</f>
        <v>0</v>
      </c>
      <c r="W29" s="24">
        <f>IF(Personnel!$D$2="yes",IF(Personnel!$D29*Personnel!H$74&gt;Salary_Cap,(Personnel!$D29*'FTE Table'!E29*Personnel!H$74)-('FTE Table'!E29*Salary_Cap),0),0)</f>
        <v>0</v>
      </c>
      <c r="X29" s="24">
        <f>IF(Personnel!$D$2="yes",IF(Personnel!$D29*Personnel!I$74&gt;Salary_Cap,(Personnel!$D29*'FTE Table'!F29*Personnel!I$74)-('FTE Table'!F29*Salary_Cap),0),0)</f>
        <v>0</v>
      </c>
      <c r="Z29" s="24">
        <f>IF(T29&gt;0,IF(Personnel!$C29&lt;&gt;"Sum",(T29*0.22883)+('FTE Table'!B29*5659),(T29*0.22883)),0)</f>
        <v>0</v>
      </c>
      <c r="AA29" s="24">
        <f>IF(U29&gt;0,IF(Personnel!$C29&lt;&gt;"Sum",(U29*0.22883)+('FTE Table'!C29*5659),(U29*0.22883)),0)</f>
        <v>0</v>
      </c>
      <c r="AB29" s="24">
        <f>IF(V29&gt;0,IF(Personnel!$C29&lt;&gt;"Sum",(V29*0.22883)+('FTE Table'!D29*5659),(V29*0.22883)),0)</f>
        <v>0</v>
      </c>
      <c r="AC29" s="24">
        <f>IF(W29&gt;0,IF(Personnel!$C29&lt;&gt;"Sum",(W29*0.22883)+('FTE Table'!E29*5659),(W29*0.22883)),0)</f>
        <v>0</v>
      </c>
      <c r="AD29" s="24">
        <f>IF(X29&gt;0,IF(Personnel!$C29&lt;&gt;"Sum",(X29*0.22883)+('FTE Table'!F29*5659),(X29*0.22883)),0)</f>
        <v>0</v>
      </c>
    </row>
    <row r="30" spans="1:30" hidden="1">
      <c r="A30" s="59">
        <f>Personnel!A30</f>
        <v>0</v>
      </c>
      <c r="B30" s="60">
        <f>IF(Personnel!$D$2="No",(Personnel!E30/12)*Personnel!$D30*Personnel!E$74,IF((Personnel!$D30*Personnel!E$74)&lt;Salary_Cap,(Personnel!E30/12)*Personnel!$D30*Personnel!E$74,(Personnel!E30/12)*Salary_Cap))</f>
        <v>0</v>
      </c>
      <c r="C30" s="60">
        <f>IF(Personnel!$D$2="No",(Personnel!F30/12)*Personnel!$D30*Personnel!F$74,IF((Personnel!$D30*Personnel!F$74)&lt;Salary_Cap,(Personnel!F30/12)*Personnel!$D30*Personnel!F$74,(Personnel!F30/12)*Salary_Cap))</f>
        <v>0</v>
      </c>
      <c r="D30" s="60">
        <f>IF(Personnel!$D$2="No",(Personnel!G30/12)*Personnel!$D30*Personnel!G$74,IF((Personnel!$D30*Personnel!G$74)&lt;Salary_Cap,(Personnel!G30/12)*Personnel!$D30*Personnel!G$74,(Personnel!G30/12)*Salary_Cap))</f>
        <v>0</v>
      </c>
      <c r="E30" s="60">
        <f>IF(Personnel!$D$2="No",(Personnel!H30/12)*Personnel!$D30*Personnel!H$74,IF((Personnel!$D30*Personnel!H$74)&lt;Salary_Cap,(Personnel!H30/12)*Personnel!$D30*Personnel!H$74,(Personnel!H30/12)*Salary_Cap))</f>
        <v>0</v>
      </c>
      <c r="F30" s="60">
        <f>IF(Personnel!$D$2="No",(Personnel!I30/12)*Personnel!$D30*Personnel!I$74,IF((Personnel!$D30*Personnel!I$74)&lt;Salary_Cap,(Personnel!I30/12)*Personnel!$D30*Personnel!I$74,(Personnel!I30/12)*Salary_Cap))</f>
        <v>0</v>
      </c>
      <c r="H30" s="60">
        <f>IF(Personnel!$C30&lt;&gt;"Sum",(B30*'Rate Table'!$E$3),(B30*'Rate Table'!$E$3))</f>
        <v>0</v>
      </c>
      <c r="I30" s="60">
        <f>IF(Personnel!$C30&lt;&gt;"Sum",(C30*'Rate Table'!$E$3),(C30*'Rate Table'!$E$3))</f>
        <v>0</v>
      </c>
      <c r="J30" s="60">
        <f>IF(Personnel!$C30&lt;&gt;"Sum",(D30*'Rate Table'!$E$3),(D30*'Rate Table'!$E$3))</f>
        <v>0</v>
      </c>
      <c r="K30" s="60">
        <f>IF(Personnel!$C30&lt;&gt;"Sum",(E30*'Rate Table'!$E$3),(E30*'Rate Table'!$E$3))</f>
        <v>0</v>
      </c>
      <c r="L30" s="60">
        <f>IF(Personnel!$C30&lt;&gt;"Sum",(F30*'Rate Table'!$E$3),(F30*'Rate Table'!$E$3))</f>
        <v>0</v>
      </c>
      <c r="M30" s="61"/>
      <c r="N30" s="60">
        <f>2080*'FTE Table'!B30</f>
        <v>0</v>
      </c>
      <c r="O30" s="60">
        <f>2080*'FTE Table'!C30</f>
        <v>0</v>
      </c>
      <c r="P30" s="60">
        <f>2080*'FTE Table'!D30</f>
        <v>0</v>
      </c>
      <c r="Q30" s="60">
        <f>2080*'FTE Table'!E30</f>
        <v>0</v>
      </c>
      <c r="R30" s="60">
        <f>2080*'FTE Table'!F30</f>
        <v>0</v>
      </c>
      <c r="T30" s="24">
        <f>IF(Personnel!$D$2="yes",IF(Personnel!$D30*Personnel!E$74&gt;Salary_Cap,(Personnel!$D30*'FTE Table'!B30*Personnel!E$74)-('FTE Table'!B30*Salary_Cap),0),0)</f>
        <v>0</v>
      </c>
      <c r="U30" s="24">
        <f>IF(Personnel!$D$2="yes",IF(Personnel!$D30*Personnel!F$74&gt;Salary_Cap,(Personnel!$D30*'FTE Table'!C30*Personnel!F$74)-('FTE Table'!C30*Salary_Cap),0),0)</f>
        <v>0</v>
      </c>
      <c r="V30" s="24">
        <f>IF(Personnel!$D$2="yes",IF(Personnel!$D30*Personnel!G$74&gt;Salary_Cap,(Personnel!$D30*'FTE Table'!D30*Personnel!G$74)-('FTE Table'!D30*Salary_Cap),0),0)</f>
        <v>0</v>
      </c>
      <c r="W30" s="24">
        <f>IF(Personnel!$D$2="yes",IF(Personnel!$D30*Personnel!H$74&gt;Salary_Cap,(Personnel!$D30*'FTE Table'!E30*Personnel!H$74)-('FTE Table'!E30*Salary_Cap),0),0)</f>
        <v>0</v>
      </c>
      <c r="X30" s="24">
        <f>IF(Personnel!$D$2="yes",IF(Personnel!$D30*Personnel!I$74&gt;Salary_Cap,(Personnel!$D30*'FTE Table'!F30*Personnel!I$74)-('FTE Table'!F30*Salary_Cap),0),0)</f>
        <v>0</v>
      </c>
      <c r="Z30" s="24">
        <f>IF(T30&gt;0,IF(Personnel!$C30&lt;&gt;"Sum",(T30*0.22883)+('FTE Table'!B30*5659),(T30*0.22883)),0)</f>
        <v>0</v>
      </c>
      <c r="AA30" s="24">
        <f>IF(U30&gt;0,IF(Personnel!$C30&lt;&gt;"Sum",(U30*0.22883)+('FTE Table'!C30*5659),(U30*0.22883)),0)</f>
        <v>0</v>
      </c>
      <c r="AB30" s="24">
        <f>IF(V30&gt;0,IF(Personnel!$C30&lt;&gt;"Sum",(V30*0.22883)+('FTE Table'!D30*5659),(V30*0.22883)),0)</f>
        <v>0</v>
      </c>
      <c r="AC30" s="24">
        <f>IF(W30&gt;0,IF(Personnel!$C30&lt;&gt;"Sum",(W30*0.22883)+('FTE Table'!E30*5659),(W30*0.22883)),0)</f>
        <v>0</v>
      </c>
      <c r="AD30" s="24">
        <f>IF(X30&gt;0,IF(Personnel!$C30&lt;&gt;"Sum",(X30*0.22883)+('FTE Table'!F30*5659),(X30*0.22883)),0)</f>
        <v>0</v>
      </c>
    </row>
    <row r="31" spans="1:30" hidden="1">
      <c r="A31" s="59">
        <f>Personnel!A31</f>
        <v>0</v>
      </c>
      <c r="B31" s="60">
        <f>IF(Personnel!$D$2="No",(Personnel!E31/12)*Personnel!$D31*Personnel!E$74,IF((Personnel!$D31*Personnel!E$74)&lt;Salary_Cap,(Personnel!E31/12)*Personnel!$D31*Personnel!E$74,(Personnel!E31/12)*Salary_Cap))</f>
        <v>0</v>
      </c>
      <c r="C31" s="60">
        <f>IF(Personnel!$D$2="No",(Personnel!F31/12)*Personnel!$D31*Personnel!F$74,IF((Personnel!$D31*Personnel!F$74)&lt;Salary_Cap,(Personnel!F31/12)*Personnel!$D31*Personnel!F$74,(Personnel!F31/12)*Salary_Cap))</f>
        <v>0</v>
      </c>
      <c r="D31" s="60">
        <f>IF(Personnel!$D$2="No",(Personnel!G31/12)*Personnel!$D31*Personnel!G$74,IF((Personnel!$D31*Personnel!G$74)&lt;Salary_Cap,(Personnel!G31/12)*Personnel!$D31*Personnel!G$74,(Personnel!G31/12)*Salary_Cap))</f>
        <v>0</v>
      </c>
      <c r="E31" s="60">
        <f>IF(Personnel!$D$2="No",(Personnel!H31/12)*Personnel!$D31*Personnel!H$74,IF((Personnel!$D31*Personnel!H$74)&lt;Salary_Cap,(Personnel!H31/12)*Personnel!$D31*Personnel!H$74,(Personnel!H31/12)*Salary_Cap))</f>
        <v>0</v>
      </c>
      <c r="F31" s="60">
        <f>IF(Personnel!$D$2="No",(Personnel!I31/12)*Personnel!$D31*Personnel!I$74,IF((Personnel!$D31*Personnel!I$74)&lt;Salary_Cap,(Personnel!I31/12)*Personnel!$D31*Personnel!I$74,(Personnel!I31/12)*Salary_Cap))</f>
        <v>0</v>
      </c>
      <c r="H31" s="60">
        <f>IF(Personnel!$C31&lt;&gt;"Sum",(B31*'Rate Table'!$E$3),(B31*'Rate Table'!$E$3))</f>
        <v>0</v>
      </c>
      <c r="I31" s="60">
        <f>IF(Personnel!$C31&lt;&gt;"Sum",(C31*'Rate Table'!$E$3),(C31*'Rate Table'!$E$3))</f>
        <v>0</v>
      </c>
      <c r="J31" s="60">
        <f>IF(Personnel!$C31&lt;&gt;"Sum",(D31*'Rate Table'!$E$3),(D31*'Rate Table'!$E$3))</f>
        <v>0</v>
      </c>
      <c r="K31" s="60">
        <f>IF(Personnel!$C31&lt;&gt;"Sum",(E31*'Rate Table'!$E$3),(E31*'Rate Table'!$E$3))</f>
        <v>0</v>
      </c>
      <c r="L31" s="60">
        <f>IF(Personnel!$C31&lt;&gt;"Sum",(F31*'Rate Table'!$E$3),(F31*'Rate Table'!$E$3))</f>
        <v>0</v>
      </c>
      <c r="M31" s="61"/>
      <c r="N31" s="60">
        <f>2080*'FTE Table'!B31</f>
        <v>0</v>
      </c>
      <c r="O31" s="60">
        <f>2080*'FTE Table'!C31</f>
        <v>0</v>
      </c>
      <c r="P31" s="60">
        <f>2080*'FTE Table'!D31</f>
        <v>0</v>
      </c>
      <c r="Q31" s="60">
        <f>2080*'FTE Table'!E31</f>
        <v>0</v>
      </c>
      <c r="R31" s="60">
        <f>2080*'FTE Table'!F31</f>
        <v>0</v>
      </c>
      <c r="T31" s="24">
        <f>IF(Personnel!$D$2="yes",IF(Personnel!$D31*Personnel!E$74&gt;Salary_Cap,(Personnel!$D31*'FTE Table'!B31*Personnel!E$74)-('FTE Table'!B31*Salary_Cap),0),0)</f>
        <v>0</v>
      </c>
      <c r="U31" s="24">
        <f>IF(Personnel!$D$2="yes",IF(Personnel!$D31*Personnel!F$74&gt;Salary_Cap,(Personnel!$D31*'FTE Table'!C31*Personnel!F$74)-('FTE Table'!C31*Salary_Cap),0),0)</f>
        <v>0</v>
      </c>
      <c r="V31" s="24">
        <f>IF(Personnel!$D$2="yes",IF(Personnel!$D31*Personnel!G$74&gt;Salary_Cap,(Personnel!$D31*'FTE Table'!D31*Personnel!G$74)-('FTE Table'!D31*Salary_Cap),0),0)</f>
        <v>0</v>
      </c>
      <c r="W31" s="24">
        <f>IF(Personnel!$D$2="yes",IF(Personnel!$D31*Personnel!H$74&gt;Salary_Cap,(Personnel!$D31*'FTE Table'!E31*Personnel!H$74)-('FTE Table'!E31*Salary_Cap),0),0)</f>
        <v>0</v>
      </c>
      <c r="X31" s="24">
        <f>IF(Personnel!$D$2="yes",IF(Personnel!$D31*Personnel!I$74&gt;Salary_Cap,(Personnel!$D31*'FTE Table'!F31*Personnel!I$74)-('FTE Table'!F31*Salary_Cap),0),0)</f>
        <v>0</v>
      </c>
      <c r="Z31" s="24">
        <f>IF(T31&gt;0,IF(Personnel!$C31&lt;&gt;"Sum",(T31*0.22883)+('FTE Table'!B31*5659),(T31*0.22883)),0)</f>
        <v>0</v>
      </c>
      <c r="AA31" s="24">
        <f>IF(U31&gt;0,IF(Personnel!$C31&lt;&gt;"Sum",(U31*0.22883)+('FTE Table'!C31*5659),(U31*0.22883)),0)</f>
        <v>0</v>
      </c>
      <c r="AB31" s="24">
        <f>IF(V31&gt;0,IF(Personnel!$C31&lt;&gt;"Sum",(V31*0.22883)+('FTE Table'!D31*5659),(V31*0.22883)),0)</f>
        <v>0</v>
      </c>
      <c r="AC31" s="24">
        <f>IF(W31&gt;0,IF(Personnel!$C31&lt;&gt;"Sum",(W31*0.22883)+('FTE Table'!E31*5659),(W31*0.22883)),0)</f>
        <v>0</v>
      </c>
      <c r="AD31" s="24">
        <f>IF(X31&gt;0,IF(Personnel!$C31&lt;&gt;"Sum",(X31*0.22883)+('FTE Table'!F31*5659),(X31*0.22883)),0)</f>
        <v>0</v>
      </c>
    </row>
    <row r="32" spans="1:30" hidden="1">
      <c r="A32" s="59">
        <f>Personnel!A32</f>
        <v>0</v>
      </c>
      <c r="B32" s="60">
        <f>IF(Personnel!$D$2="No",(Personnel!E32/12)*Personnel!$D32*Personnel!E$74,IF((Personnel!$D32*Personnel!E$74)&lt;Salary_Cap,(Personnel!E32/12)*Personnel!$D32*Personnel!E$74,(Personnel!E32/12)*Salary_Cap))</f>
        <v>0</v>
      </c>
      <c r="C32" s="60">
        <f>IF(Personnel!$D$2="No",(Personnel!F32/12)*Personnel!$D32*Personnel!F$74,IF((Personnel!$D32*Personnel!F$74)&lt;Salary_Cap,(Personnel!F32/12)*Personnel!$D32*Personnel!F$74,(Personnel!F32/12)*Salary_Cap))</f>
        <v>0</v>
      </c>
      <c r="D32" s="60">
        <f>IF(Personnel!$D$2="No",(Personnel!G32/12)*Personnel!$D32*Personnel!G$74,IF((Personnel!$D32*Personnel!G$74)&lt;Salary_Cap,(Personnel!G32/12)*Personnel!$D32*Personnel!G$74,(Personnel!G32/12)*Salary_Cap))</f>
        <v>0</v>
      </c>
      <c r="E32" s="60">
        <f>IF(Personnel!$D$2="No",(Personnel!H32/12)*Personnel!$D32*Personnel!H$74,IF((Personnel!$D32*Personnel!H$74)&lt;Salary_Cap,(Personnel!H32/12)*Personnel!$D32*Personnel!H$74,(Personnel!H32/12)*Salary_Cap))</f>
        <v>0</v>
      </c>
      <c r="F32" s="60">
        <f>IF(Personnel!$D$2="No",(Personnel!I32/12)*Personnel!$D32*Personnel!I$74,IF((Personnel!$D32*Personnel!I$74)&lt;Salary_Cap,(Personnel!I32/12)*Personnel!$D32*Personnel!I$74,(Personnel!I32/12)*Salary_Cap))</f>
        <v>0</v>
      </c>
      <c r="H32" s="60">
        <f>IF(Personnel!$C32&lt;&gt;"Sum",(B32*'Rate Table'!$E$3),(B32*'Rate Table'!$E$3))</f>
        <v>0</v>
      </c>
      <c r="I32" s="60">
        <f>IF(Personnel!$C32&lt;&gt;"Sum",(C32*'Rate Table'!$E$3),(C32*'Rate Table'!$E$3))</f>
        <v>0</v>
      </c>
      <c r="J32" s="60">
        <f>IF(Personnel!$C32&lt;&gt;"Sum",(D32*'Rate Table'!$E$3),(D32*'Rate Table'!$E$3))</f>
        <v>0</v>
      </c>
      <c r="K32" s="60">
        <f>IF(Personnel!$C32&lt;&gt;"Sum",(E32*'Rate Table'!$E$3),(E32*'Rate Table'!$E$3))</f>
        <v>0</v>
      </c>
      <c r="L32" s="60">
        <f>IF(Personnel!$C32&lt;&gt;"Sum",(F32*'Rate Table'!$E$3),(F32*'Rate Table'!$E$3))</f>
        <v>0</v>
      </c>
      <c r="M32" s="61"/>
      <c r="N32" s="60">
        <f>2080*'FTE Table'!B32</f>
        <v>0</v>
      </c>
      <c r="O32" s="60">
        <f>2080*'FTE Table'!C32</f>
        <v>0</v>
      </c>
      <c r="P32" s="60">
        <f>2080*'FTE Table'!D32</f>
        <v>0</v>
      </c>
      <c r="Q32" s="60">
        <f>2080*'FTE Table'!E32</f>
        <v>0</v>
      </c>
      <c r="R32" s="60">
        <f>2080*'FTE Table'!F32</f>
        <v>0</v>
      </c>
      <c r="T32" s="24">
        <f>IF(Personnel!$D$2="yes",IF(Personnel!$D32*Personnel!E$74&gt;Salary_Cap,(Personnel!$D32*'FTE Table'!B32*Personnel!E$74)-('FTE Table'!B32*Salary_Cap),0),0)</f>
        <v>0</v>
      </c>
      <c r="U32" s="24">
        <f>IF(Personnel!$D$2="yes",IF(Personnel!$D32*Personnel!F$74&gt;Salary_Cap,(Personnel!$D32*'FTE Table'!C32*Personnel!F$74)-('FTE Table'!C32*Salary_Cap),0),0)</f>
        <v>0</v>
      </c>
      <c r="V32" s="24">
        <f>IF(Personnel!$D$2="yes",IF(Personnel!$D32*Personnel!G$74&gt;Salary_Cap,(Personnel!$D32*'FTE Table'!D32*Personnel!G$74)-('FTE Table'!D32*Salary_Cap),0),0)</f>
        <v>0</v>
      </c>
      <c r="W32" s="24">
        <f>IF(Personnel!$D$2="yes",IF(Personnel!$D32*Personnel!H$74&gt;Salary_Cap,(Personnel!$D32*'FTE Table'!E32*Personnel!H$74)-('FTE Table'!E32*Salary_Cap),0),0)</f>
        <v>0</v>
      </c>
      <c r="X32" s="24">
        <f>IF(Personnel!$D$2="yes",IF(Personnel!$D32*Personnel!I$74&gt;Salary_Cap,(Personnel!$D32*'FTE Table'!F32*Personnel!I$74)-('FTE Table'!F32*Salary_Cap),0),0)</f>
        <v>0</v>
      </c>
      <c r="Z32" s="24">
        <f>IF(T32&gt;0,IF(Personnel!$C32&lt;&gt;"Sum",(T32*0.22883)+('FTE Table'!B32*5659),(T32*0.22883)),0)</f>
        <v>0</v>
      </c>
      <c r="AA32" s="24">
        <f>IF(U32&gt;0,IF(Personnel!$C32&lt;&gt;"Sum",(U32*0.22883)+('FTE Table'!C32*5659),(U32*0.22883)),0)</f>
        <v>0</v>
      </c>
      <c r="AB32" s="24">
        <f>IF(V32&gt;0,IF(Personnel!$C32&lt;&gt;"Sum",(V32*0.22883)+('FTE Table'!D32*5659),(V32*0.22883)),0)</f>
        <v>0</v>
      </c>
      <c r="AC32" s="24">
        <f>IF(W32&gt;0,IF(Personnel!$C32&lt;&gt;"Sum",(W32*0.22883)+('FTE Table'!E32*5659),(W32*0.22883)),0)</f>
        <v>0</v>
      </c>
      <c r="AD32" s="24">
        <f>IF(X32&gt;0,IF(Personnel!$C32&lt;&gt;"Sum",(X32*0.22883)+('FTE Table'!F32*5659),(X32*0.22883)),0)</f>
        <v>0</v>
      </c>
    </row>
    <row r="33" spans="1:30" hidden="1">
      <c r="A33" s="59">
        <f>Personnel!A33</f>
        <v>0</v>
      </c>
      <c r="B33" s="60">
        <f>IF(Personnel!$D$2="No",(Personnel!E33/12)*Personnel!$D33*Personnel!E$74,IF((Personnel!$D33*Personnel!E$74)&lt;Salary_Cap,(Personnel!E33/12)*Personnel!$D33*Personnel!E$74,(Personnel!E33/12)*Salary_Cap))</f>
        <v>0</v>
      </c>
      <c r="C33" s="60">
        <f>IF(Personnel!$D$2="No",(Personnel!F33/12)*Personnel!$D33*Personnel!F$74,IF((Personnel!$D33*Personnel!F$74)&lt;Salary_Cap,(Personnel!F33/12)*Personnel!$D33*Personnel!F$74,(Personnel!F33/12)*Salary_Cap))</f>
        <v>0</v>
      </c>
      <c r="D33" s="60">
        <f>IF(Personnel!$D$2="No",(Personnel!G33/12)*Personnel!$D33*Personnel!G$74,IF((Personnel!$D33*Personnel!G$74)&lt;Salary_Cap,(Personnel!G33/12)*Personnel!$D33*Personnel!G$74,(Personnel!G33/12)*Salary_Cap))</f>
        <v>0</v>
      </c>
      <c r="E33" s="60">
        <f>IF(Personnel!$D$2="No",(Personnel!H33/12)*Personnel!$D33*Personnel!H$74,IF((Personnel!$D33*Personnel!H$74)&lt;Salary_Cap,(Personnel!H33/12)*Personnel!$D33*Personnel!H$74,(Personnel!H33/12)*Salary_Cap))</f>
        <v>0</v>
      </c>
      <c r="F33" s="60">
        <f>IF(Personnel!$D$2="No",(Personnel!I33/12)*Personnel!$D33*Personnel!I$74,IF((Personnel!$D33*Personnel!I$74)&lt;Salary_Cap,(Personnel!I33/12)*Personnel!$D33*Personnel!I$74,(Personnel!I33/12)*Salary_Cap))</f>
        <v>0</v>
      </c>
      <c r="H33" s="60">
        <f>IF(Personnel!$C33&lt;&gt;"Sum",(B33*'Rate Table'!$E$3),(B33*'Rate Table'!$E$3))</f>
        <v>0</v>
      </c>
      <c r="I33" s="60">
        <f>IF(Personnel!$C33&lt;&gt;"Sum",(C33*'Rate Table'!$E$3),(C33*'Rate Table'!$E$3))</f>
        <v>0</v>
      </c>
      <c r="J33" s="60">
        <f>IF(Personnel!$C33&lt;&gt;"Sum",(D33*'Rate Table'!$E$3),(D33*'Rate Table'!$E$3))</f>
        <v>0</v>
      </c>
      <c r="K33" s="60">
        <f>IF(Personnel!$C33&lt;&gt;"Sum",(E33*'Rate Table'!$E$3),(E33*'Rate Table'!$E$3))</f>
        <v>0</v>
      </c>
      <c r="L33" s="60">
        <f>IF(Personnel!$C33&lt;&gt;"Sum",(F33*'Rate Table'!$E$3),(F33*'Rate Table'!$E$3))</f>
        <v>0</v>
      </c>
      <c r="M33" s="61"/>
      <c r="N33" s="60">
        <f>2080*'FTE Table'!B33</f>
        <v>0</v>
      </c>
      <c r="O33" s="60">
        <f>2080*'FTE Table'!C33</f>
        <v>0</v>
      </c>
      <c r="P33" s="60">
        <f>2080*'FTE Table'!D33</f>
        <v>0</v>
      </c>
      <c r="Q33" s="60">
        <f>2080*'FTE Table'!E33</f>
        <v>0</v>
      </c>
      <c r="R33" s="60">
        <f>2080*'FTE Table'!F33</f>
        <v>0</v>
      </c>
      <c r="T33" s="24">
        <f>IF(Personnel!$D$2="yes",IF(Personnel!$D33*Personnel!E$74&gt;Salary_Cap,(Personnel!$D33*'FTE Table'!B33*Personnel!E$74)-('FTE Table'!B33*Salary_Cap),0),0)</f>
        <v>0</v>
      </c>
      <c r="U33" s="24">
        <f>IF(Personnel!$D$2="yes",IF(Personnel!$D33*Personnel!F$74&gt;Salary_Cap,(Personnel!$D33*'FTE Table'!C33*Personnel!F$74)-('FTE Table'!C33*Salary_Cap),0),0)</f>
        <v>0</v>
      </c>
      <c r="V33" s="24">
        <f>IF(Personnel!$D$2="yes",IF(Personnel!$D33*Personnel!G$74&gt;Salary_Cap,(Personnel!$D33*'FTE Table'!D33*Personnel!G$74)-('FTE Table'!D33*Salary_Cap),0),0)</f>
        <v>0</v>
      </c>
      <c r="W33" s="24">
        <f>IF(Personnel!$D$2="yes",IF(Personnel!$D33*Personnel!H$74&gt;Salary_Cap,(Personnel!$D33*'FTE Table'!E33*Personnel!H$74)-('FTE Table'!E33*Salary_Cap),0),0)</f>
        <v>0</v>
      </c>
      <c r="X33" s="24">
        <f>IF(Personnel!$D$2="yes",IF(Personnel!$D33*Personnel!I$74&gt;Salary_Cap,(Personnel!$D33*'FTE Table'!F33*Personnel!I$74)-('FTE Table'!F33*Salary_Cap),0),0)</f>
        <v>0</v>
      </c>
      <c r="Z33" s="24">
        <f>IF(T33&gt;0,IF(Personnel!$C33&lt;&gt;"Sum",(T33*0.22883)+('FTE Table'!B33*5659),(T33*0.22883)),0)</f>
        <v>0</v>
      </c>
      <c r="AA33" s="24">
        <f>IF(U33&gt;0,IF(Personnel!$C33&lt;&gt;"Sum",(U33*0.22883)+('FTE Table'!C33*5659),(U33*0.22883)),0)</f>
        <v>0</v>
      </c>
      <c r="AB33" s="24">
        <f>IF(V33&gt;0,IF(Personnel!$C33&lt;&gt;"Sum",(V33*0.22883)+('FTE Table'!D33*5659),(V33*0.22883)),0)</f>
        <v>0</v>
      </c>
      <c r="AC33" s="24">
        <f>IF(W33&gt;0,IF(Personnel!$C33&lt;&gt;"Sum",(W33*0.22883)+('FTE Table'!E33*5659),(W33*0.22883)),0)</f>
        <v>0</v>
      </c>
      <c r="AD33" s="24">
        <f>IF(X33&gt;0,IF(Personnel!$C33&lt;&gt;"Sum",(X33*0.22883)+('FTE Table'!F33*5659),(X33*0.22883)),0)</f>
        <v>0</v>
      </c>
    </row>
    <row r="34" spans="1:30" hidden="1">
      <c r="A34" s="59">
        <f>Personnel!A34</f>
        <v>0</v>
      </c>
      <c r="B34" s="60">
        <f>IF(Personnel!$D$2="No",(Personnel!E34/12)*Personnel!$D34*Personnel!E$74,IF((Personnel!$D34*Personnel!E$74)&lt;Salary_Cap,(Personnel!E34/12)*Personnel!$D34*Personnel!E$74,(Personnel!E34/12)*Salary_Cap))</f>
        <v>0</v>
      </c>
      <c r="C34" s="60">
        <f>IF(Personnel!$D$2="No",(Personnel!F34/12)*Personnel!$D34*Personnel!F$74,IF((Personnel!$D34*Personnel!F$74)&lt;Salary_Cap,(Personnel!F34/12)*Personnel!$D34*Personnel!F$74,(Personnel!F34/12)*Salary_Cap))</f>
        <v>0</v>
      </c>
      <c r="D34" s="60">
        <f>IF(Personnel!$D$2="No",(Personnel!G34/12)*Personnel!$D34*Personnel!G$74,IF((Personnel!$D34*Personnel!G$74)&lt;Salary_Cap,(Personnel!G34/12)*Personnel!$D34*Personnel!G$74,(Personnel!G34/12)*Salary_Cap))</f>
        <v>0</v>
      </c>
      <c r="E34" s="60">
        <f>IF(Personnel!$D$2="No",(Personnel!H34/12)*Personnel!$D34*Personnel!H$74,IF((Personnel!$D34*Personnel!H$74)&lt;Salary_Cap,(Personnel!H34/12)*Personnel!$D34*Personnel!H$74,(Personnel!H34/12)*Salary_Cap))</f>
        <v>0</v>
      </c>
      <c r="F34" s="60">
        <f>IF(Personnel!$D$2="No",(Personnel!I34/12)*Personnel!$D34*Personnel!I$74,IF((Personnel!$D34*Personnel!I$74)&lt;Salary_Cap,(Personnel!I34/12)*Personnel!$D34*Personnel!I$74,(Personnel!I34/12)*Salary_Cap))</f>
        <v>0</v>
      </c>
      <c r="H34" s="60">
        <f>IF(Personnel!$C34&lt;&gt;"Sum",(B34*'Rate Table'!$E$3),(B34*'Rate Table'!$E$3))</f>
        <v>0</v>
      </c>
      <c r="I34" s="60">
        <f>IF(Personnel!$C34&lt;&gt;"Sum",(C34*'Rate Table'!$E$3),(C34*'Rate Table'!$E$3))</f>
        <v>0</v>
      </c>
      <c r="J34" s="60">
        <f>IF(Personnel!$C34&lt;&gt;"Sum",(D34*'Rate Table'!$E$3),(D34*'Rate Table'!$E$3))</f>
        <v>0</v>
      </c>
      <c r="K34" s="60">
        <f>IF(Personnel!$C34&lt;&gt;"Sum",(E34*'Rate Table'!$E$3),(E34*'Rate Table'!$E$3))</f>
        <v>0</v>
      </c>
      <c r="L34" s="60">
        <f>IF(Personnel!$C34&lt;&gt;"Sum",(F34*'Rate Table'!$E$3),(F34*'Rate Table'!$E$3))</f>
        <v>0</v>
      </c>
      <c r="M34" s="61"/>
      <c r="N34" s="60">
        <f>2080*'FTE Table'!B34</f>
        <v>0</v>
      </c>
      <c r="O34" s="60">
        <f>2080*'FTE Table'!C34</f>
        <v>0</v>
      </c>
      <c r="P34" s="60">
        <f>2080*'FTE Table'!D34</f>
        <v>0</v>
      </c>
      <c r="Q34" s="60">
        <f>2080*'FTE Table'!E34</f>
        <v>0</v>
      </c>
      <c r="R34" s="60">
        <f>2080*'FTE Table'!F34</f>
        <v>0</v>
      </c>
      <c r="T34" s="24">
        <f>IF(Personnel!$D$2="yes",IF(Personnel!$D34*Personnel!E$74&gt;Salary_Cap,(Personnel!$D34*'FTE Table'!B34*Personnel!E$74)-('FTE Table'!B34*Salary_Cap),0),0)</f>
        <v>0</v>
      </c>
      <c r="U34" s="24">
        <f>IF(Personnel!$D$2="yes",IF(Personnel!$D34*Personnel!F$74&gt;Salary_Cap,(Personnel!$D34*'FTE Table'!C34*Personnel!F$74)-('FTE Table'!C34*Salary_Cap),0),0)</f>
        <v>0</v>
      </c>
      <c r="V34" s="24">
        <f>IF(Personnel!$D$2="yes",IF(Personnel!$D34*Personnel!G$74&gt;Salary_Cap,(Personnel!$D34*'FTE Table'!D34*Personnel!G$74)-('FTE Table'!D34*Salary_Cap),0),0)</f>
        <v>0</v>
      </c>
      <c r="W34" s="24">
        <f>IF(Personnel!$D$2="yes",IF(Personnel!$D34*Personnel!H$74&gt;Salary_Cap,(Personnel!$D34*'FTE Table'!E34*Personnel!H$74)-('FTE Table'!E34*Salary_Cap),0),0)</f>
        <v>0</v>
      </c>
      <c r="X34" s="24">
        <f>IF(Personnel!$D$2="yes",IF(Personnel!$D34*Personnel!I$74&gt;Salary_Cap,(Personnel!$D34*'FTE Table'!F34*Personnel!I$74)-('FTE Table'!F34*Salary_Cap),0),0)</f>
        <v>0</v>
      </c>
      <c r="Z34" s="24">
        <f>IF(T34&gt;0,IF(Personnel!$C34&lt;&gt;"Sum",(T34*0.22883)+('FTE Table'!B34*5659),(T34*0.22883)),0)</f>
        <v>0</v>
      </c>
      <c r="AA34" s="24">
        <f>IF(U34&gt;0,IF(Personnel!$C34&lt;&gt;"Sum",(U34*0.22883)+('FTE Table'!C34*5659),(U34*0.22883)),0)</f>
        <v>0</v>
      </c>
      <c r="AB34" s="24">
        <f>IF(V34&gt;0,IF(Personnel!$C34&lt;&gt;"Sum",(V34*0.22883)+('FTE Table'!D34*5659),(V34*0.22883)),0)</f>
        <v>0</v>
      </c>
      <c r="AC34" s="24">
        <f>IF(W34&gt;0,IF(Personnel!$C34&lt;&gt;"Sum",(W34*0.22883)+('FTE Table'!E34*5659),(W34*0.22883)),0)</f>
        <v>0</v>
      </c>
      <c r="AD34" s="24">
        <f>IF(X34&gt;0,IF(Personnel!$C34&lt;&gt;"Sum",(X34*0.22883)+('FTE Table'!F34*5659),(X34*0.22883)),0)</f>
        <v>0</v>
      </c>
    </row>
    <row r="35" spans="1:30" hidden="1">
      <c r="A35" s="59">
        <f>Personnel!A35</f>
        <v>0</v>
      </c>
      <c r="B35" s="60">
        <f>IF(Personnel!$D$2="No",(Personnel!E35/12)*Personnel!$D35*Personnel!E$74,IF((Personnel!$D35*Personnel!E$74)&lt;Salary_Cap,(Personnel!E35/12)*Personnel!$D35*Personnel!E$74,(Personnel!E35/12)*Salary_Cap))</f>
        <v>0</v>
      </c>
      <c r="C35" s="60">
        <f>IF(Personnel!$D$2="No",(Personnel!F35/12)*Personnel!$D35*Personnel!F$74,IF((Personnel!$D35*Personnel!F$74)&lt;Salary_Cap,(Personnel!F35/12)*Personnel!$D35*Personnel!F$74,(Personnel!F35/12)*Salary_Cap))</f>
        <v>0</v>
      </c>
      <c r="D35" s="60">
        <f>IF(Personnel!$D$2="No",(Personnel!G35/12)*Personnel!$D35*Personnel!G$74,IF((Personnel!$D35*Personnel!G$74)&lt;Salary_Cap,(Personnel!G35/12)*Personnel!$D35*Personnel!G$74,(Personnel!G35/12)*Salary_Cap))</f>
        <v>0</v>
      </c>
      <c r="E35" s="60">
        <f>IF(Personnel!$D$2="No",(Personnel!H35/12)*Personnel!$D35*Personnel!H$74,IF((Personnel!$D35*Personnel!H$74)&lt;Salary_Cap,(Personnel!H35/12)*Personnel!$D35*Personnel!H$74,(Personnel!H35/12)*Salary_Cap))</f>
        <v>0</v>
      </c>
      <c r="F35" s="60">
        <f>IF(Personnel!$D$2="No",(Personnel!I35/12)*Personnel!$D35*Personnel!I$74,IF((Personnel!$D35*Personnel!I$74)&lt;Salary_Cap,(Personnel!I35/12)*Personnel!$D35*Personnel!I$74,(Personnel!I35/12)*Salary_Cap))</f>
        <v>0</v>
      </c>
      <c r="H35" s="60">
        <f>IF(Personnel!$C35&lt;&gt;"Sum",(B35*'Rate Table'!$E$3),(B35*'Rate Table'!$E$3))</f>
        <v>0</v>
      </c>
      <c r="I35" s="60">
        <f>IF(Personnel!$C35&lt;&gt;"Sum",(C35*'Rate Table'!$E$3),(C35*'Rate Table'!$E$3))</f>
        <v>0</v>
      </c>
      <c r="J35" s="60">
        <f>IF(Personnel!$C35&lt;&gt;"Sum",(D35*'Rate Table'!$E$3),(D35*'Rate Table'!$E$3))</f>
        <v>0</v>
      </c>
      <c r="K35" s="60">
        <f>IF(Personnel!$C35&lt;&gt;"Sum",(E35*'Rate Table'!$E$3),(E35*'Rate Table'!$E$3))</f>
        <v>0</v>
      </c>
      <c r="L35" s="60">
        <f>IF(Personnel!$C35&lt;&gt;"Sum",(F35*'Rate Table'!$E$3),(F35*'Rate Table'!$E$3))</f>
        <v>0</v>
      </c>
      <c r="M35" s="61"/>
      <c r="N35" s="60">
        <f>2080*'FTE Table'!B35</f>
        <v>0</v>
      </c>
      <c r="O35" s="60">
        <f>2080*'FTE Table'!C35</f>
        <v>0</v>
      </c>
      <c r="P35" s="60">
        <f>2080*'FTE Table'!D35</f>
        <v>0</v>
      </c>
      <c r="Q35" s="60">
        <f>2080*'FTE Table'!E35</f>
        <v>0</v>
      </c>
      <c r="R35" s="60">
        <f>2080*'FTE Table'!F35</f>
        <v>0</v>
      </c>
      <c r="T35" s="24">
        <f>IF(Personnel!$D$2="yes",IF(Personnel!$D35*Personnel!E$74&gt;Salary_Cap,(Personnel!$D35*'FTE Table'!B35*Personnel!E$74)-('FTE Table'!B35*Salary_Cap),0),0)</f>
        <v>0</v>
      </c>
      <c r="U35" s="24">
        <f>IF(Personnel!$D$2="yes",IF(Personnel!$D35*Personnel!F$74&gt;Salary_Cap,(Personnel!$D35*'FTE Table'!C35*Personnel!F$74)-('FTE Table'!C35*Salary_Cap),0),0)</f>
        <v>0</v>
      </c>
      <c r="V35" s="24">
        <f>IF(Personnel!$D$2="yes",IF(Personnel!$D35*Personnel!G$74&gt;Salary_Cap,(Personnel!$D35*'FTE Table'!D35*Personnel!G$74)-('FTE Table'!D35*Salary_Cap),0),0)</f>
        <v>0</v>
      </c>
      <c r="W35" s="24">
        <f>IF(Personnel!$D$2="yes",IF(Personnel!$D35*Personnel!H$74&gt;Salary_Cap,(Personnel!$D35*'FTE Table'!E35*Personnel!H$74)-('FTE Table'!E35*Salary_Cap),0),0)</f>
        <v>0</v>
      </c>
      <c r="X35" s="24">
        <f>IF(Personnel!$D$2="yes",IF(Personnel!$D35*Personnel!I$74&gt;Salary_Cap,(Personnel!$D35*'FTE Table'!F35*Personnel!I$74)-('FTE Table'!F35*Salary_Cap),0),0)</f>
        <v>0</v>
      </c>
      <c r="Z35" s="24">
        <f>IF(T35&gt;0,IF(Personnel!$C35&lt;&gt;"Sum",(T35*0.22883)+('FTE Table'!B35*5659),(T35*0.22883)),0)</f>
        <v>0</v>
      </c>
      <c r="AA35" s="24">
        <f>IF(U35&gt;0,IF(Personnel!$C35&lt;&gt;"Sum",(U35*0.22883)+('FTE Table'!C35*5659),(U35*0.22883)),0)</f>
        <v>0</v>
      </c>
      <c r="AB35" s="24">
        <f>IF(V35&gt;0,IF(Personnel!$C35&lt;&gt;"Sum",(V35*0.22883)+('FTE Table'!D35*5659),(V35*0.22883)),0)</f>
        <v>0</v>
      </c>
      <c r="AC35" s="24">
        <f>IF(W35&gt;0,IF(Personnel!$C35&lt;&gt;"Sum",(W35*0.22883)+('FTE Table'!E35*5659),(W35*0.22883)),0)</f>
        <v>0</v>
      </c>
      <c r="AD35" s="24">
        <f>IF(X35&gt;0,IF(Personnel!$C35&lt;&gt;"Sum",(X35*0.22883)+('FTE Table'!F35*5659),(X35*0.22883)),0)</f>
        <v>0</v>
      </c>
    </row>
    <row r="36" spans="1:30">
      <c r="A36" s="62" t="s">
        <v>111</v>
      </c>
      <c r="B36" s="63">
        <f t="shared" ref="B36:T36" si="2">SUM(B5:B35)</f>
        <v>13250.148386222863</v>
      </c>
      <c r="C36" s="63">
        <f t="shared" si="2"/>
        <v>0</v>
      </c>
      <c r="D36" s="63">
        <f t="shared" si="2"/>
        <v>0</v>
      </c>
      <c r="E36" s="63">
        <f t="shared" si="2"/>
        <v>0</v>
      </c>
      <c r="F36" s="63">
        <f t="shared" si="2"/>
        <v>0</v>
      </c>
      <c r="G36" s="63">
        <f t="shared" si="2"/>
        <v>0</v>
      </c>
      <c r="H36" s="63">
        <f t="shared" si="2"/>
        <v>3829.2928836184074</v>
      </c>
      <c r="I36" s="63">
        <f t="shared" si="2"/>
        <v>0</v>
      </c>
      <c r="J36" s="63">
        <f t="shared" si="2"/>
        <v>0</v>
      </c>
      <c r="K36" s="63">
        <f t="shared" si="2"/>
        <v>0</v>
      </c>
      <c r="L36" s="63">
        <f t="shared" si="2"/>
        <v>0</v>
      </c>
      <c r="M36" s="63">
        <f t="shared" si="2"/>
        <v>0</v>
      </c>
      <c r="N36" s="63">
        <f t="shared" si="2"/>
        <v>184.63570201938114</v>
      </c>
      <c r="O36" s="63">
        <f t="shared" si="2"/>
        <v>0</v>
      </c>
      <c r="P36" s="63">
        <f t="shared" si="2"/>
        <v>0</v>
      </c>
      <c r="Q36" s="63">
        <f t="shared" si="2"/>
        <v>0</v>
      </c>
      <c r="R36" s="63">
        <f t="shared" si="2"/>
        <v>0</v>
      </c>
      <c r="S36" s="66">
        <f t="shared" si="2"/>
        <v>0</v>
      </c>
      <c r="T36" s="64">
        <f t="shared" si="2"/>
        <v>0</v>
      </c>
      <c r="U36" s="64">
        <f t="shared" ref="U36:X36" si="3">SUM(U5:U35)</f>
        <v>0</v>
      </c>
      <c r="V36" s="64">
        <f t="shared" si="3"/>
        <v>0</v>
      </c>
      <c r="W36" s="64">
        <f t="shared" si="3"/>
        <v>0</v>
      </c>
      <c r="X36" s="64">
        <f t="shared" si="3"/>
        <v>0</v>
      </c>
      <c r="Z36" s="64">
        <f>SUM(Z5:Z35)</f>
        <v>0</v>
      </c>
      <c r="AA36" s="64">
        <f t="shared" ref="AA36" si="4">SUM(AA5:AA35)</f>
        <v>0</v>
      </c>
      <c r="AB36" s="64">
        <f t="shared" ref="AB36" si="5">SUM(AB5:AB35)</f>
        <v>0</v>
      </c>
      <c r="AC36" s="64">
        <f t="shared" ref="AC36" si="6">SUM(AC5:AC35)</f>
        <v>0</v>
      </c>
      <c r="AD36" s="64">
        <f t="shared" ref="AD36" si="7">SUM(AD5:AD35)</f>
        <v>0</v>
      </c>
    </row>
    <row r="37" spans="1:30">
      <c r="A37" s="65"/>
      <c r="B37" s="66"/>
      <c r="C37" s="66"/>
      <c r="D37" s="66"/>
      <c r="E37" s="66"/>
      <c r="F37" s="66"/>
      <c r="G37" s="66"/>
      <c r="H37" s="66"/>
      <c r="I37" s="66"/>
      <c r="J37" s="66"/>
      <c r="K37" s="66"/>
      <c r="L37" s="66"/>
      <c r="M37" s="66"/>
      <c r="N37" s="66"/>
      <c r="O37" s="66"/>
      <c r="P37" s="66"/>
      <c r="Q37" s="66"/>
      <c r="R37" s="66"/>
      <c r="T37" s="6"/>
      <c r="U37" s="6"/>
      <c r="V37" s="6"/>
      <c r="W37" s="6"/>
      <c r="X37" s="6"/>
      <c r="Z37" s="6"/>
      <c r="AA37" s="6"/>
      <c r="AB37" s="6"/>
      <c r="AC37" s="6"/>
      <c r="AD37" s="6"/>
    </row>
    <row r="38" spans="1:30">
      <c r="A38" s="67"/>
      <c r="B38" s="244"/>
      <c r="C38" s="244"/>
      <c r="D38" s="244"/>
      <c r="E38" s="244"/>
      <c r="F38" s="244"/>
      <c r="G38" s="244"/>
      <c r="H38" s="244"/>
      <c r="I38" s="244"/>
      <c r="J38" s="244"/>
      <c r="K38" s="244"/>
      <c r="L38" s="244"/>
      <c r="M38" s="244"/>
      <c r="N38" s="244"/>
      <c r="O38" s="244"/>
      <c r="P38" s="244"/>
      <c r="Q38" s="244"/>
      <c r="R38" s="244"/>
      <c r="T38" s="6"/>
      <c r="U38" s="6"/>
      <c r="V38" s="6"/>
      <c r="W38" s="6"/>
      <c r="X38" s="6"/>
      <c r="Z38" s="6"/>
      <c r="AA38" s="6"/>
      <c r="AB38" s="6"/>
      <c r="AC38" s="6"/>
      <c r="AD38" s="6"/>
    </row>
    <row r="39" spans="1:30" ht="16" hidden="1">
      <c r="A39" s="67"/>
      <c r="B39" s="242" t="s">
        <v>101</v>
      </c>
      <c r="C39" s="242"/>
      <c r="D39" s="242"/>
      <c r="E39" s="242"/>
      <c r="F39" s="242"/>
      <c r="G39" s="242"/>
      <c r="H39" s="242"/>
      <c r="I39" s="242"/>
      <c r="J39" s="242"/>
      <c r="K39" s="242"/>
      <c r="L39" s="242"/>
      <c r="M39" s="242"/>
      <c r="N39" s="242"/>
      <c r="O39" s="242"/>
      <c r="P39" s="242"/>
      <c r="Q39" s="242"/>
      <c r="R39" s="242"/>
      <c r="S39" s="190"/>
      <c r="T39" s="76"/>
      <c r="U39" s="76"/>
      <c r="V39" s="76"/>
      <c r="W39" s="76"/>
      <c r="X39" s="76"/>
      <c r="Z39" s="76"/>
      <c r="AA39" s="76"/>
      <c r="AB39" s="76"/>
      <c r="AC39" s="76"/>
      <c r="AD39" s="76"/>
    </row>
    <row r="40" spans="1:30" hidden="1">
      <c r="A40" s="77">
        <f>Personnel!A38</f>
        <v>0</v>
      </c>
      <c r="B40" s="60">
        <f>IF(Personnel!$D$2="No",(Personnel!E38/12)*Personnel!$D38*Personnel!E$74,IF((Personnel!$D38*Personnel!E$74)&lt;Salary_Cap,(Personnel!E38/12)*Personnel!$D38*Personnel!E$74,(Personnel!E38/12)*Salary_Cap))</f>
        <v>0</v>
      </c>
      <c r="C40" s="60">
        <f>IF(Personnel!$D$2="No",(Personnel!F38/12)*Personnel!$D38*Personnel!F$74,IF((Personnel!$D38*Personnel!F$74)&lt;Salary_Cap,(Personnel!F38/12)*Personnel!$D38*Personnel!F$74,(Personnel!F38/12)*Salary_Cap))</f>
        <v>0</v>
      </c>
      <c r="D40" s="60">
        <f>IF(Personnel!$D$2="No",(Personnel!G38/12)*Personnel!$D38*Personnel!G$74,IF((Personnel!$D38*Personnel!G$74)&lt;Salary_Cap,(Personnel!G38/12)*Personnel!$D38*Personnel!G$74,(Personnel!G38/12)*Salary_Cap))</f>
        <v>0</v>
      </c>
      <c r="E40" s="60">
        <f>IF(Personnel!$D$2="No",(Personnel!H38/12)*Personnel!$D38*Personnel!H$74,IF((Personnel!$D38*Personnel!H$74)&lt;Salary_Cap,(Personnel!H38/12)*Personnel!$D38*Personnel!H$74,(Personnel!H38/12)*Salary_Cap))</f>
        <v>0</v>
      </c>
      <c r="F40" s="60">
        <f>IF(Personnel!$D$2="No",(Personnel!I38/12)*Personnel!$D38*Personnel!I$74,IF((Personnel!$D38*Personnel!I$74)&lt;Salary_Cap,(Personnel!I38/12)*Personnel!$D38*Personnel!I$74,(Personnel!I38/12)*Salary_Cap))</f>
        <v>0</v>
      </c>
      <c r="H40" s="60">
        <f>(B40*'Rate Table'!$E$4)</f>
        <v>0</v>
      </c>
      <c r="I40" s="60">
        <f>(C40*'Rate Table'!$E$4)</f>
        <v>0</v>
      </c>
      <c r="J40" s="60">
        <f>(D40*'Rate Table'!$E$4)</f>
        <v>0</v>
      </c>
      <c r="K40" s="60">
        <f>(E40*'Rate Table'!$E$4)</f>
        <v>0</v>
      </c>
      <c r="L40" s="60">
        <f>(F40*'Rate Table'!$E$4)</f>
        <v>0</v>
      </c>
      <c r="M40" s="61"/>
      <c r="N40" s="60">
        <f>2080*'FTE Table'!B40</f>
        <v>0</v>
      </c>
      <c r="O40" s="60">
        <f>2080*'FTE Table'!C40</f>
        <v>0</v>
      </c>
      <c r="P40" s="60">
        <f>2080*'FTE Table'!D40</f>
        <v>0</v>
      </c>
      <c r="Q40" s="60">
        <f>2080*'FTE Table'!E40</f>
        <v>0</v>
      </c>
      <c r="R40" s="60">
        <f>2080*'FTE Table'!F40</f>
        <v>0</v>
      </c>
      <c r="T40" s="24">
        <f>IF(Personnel!$D$2="yes",IF(Personnel!$D38*Personnel!E$74&gt;Salary_Cap,(Personnel!$D38*'FTE Table'!B40*Personnel!E$74)-('FTE Table'!B40*Salary_Cap),0),0)</f>
        <v>0</v>
      </c>
      <c r="U40" s="24">
        <f>IF(Personnel!$D$2="yes",IF(Personnel!$D38*Personnel!F$74&gt;Salary_Cap,(Personnel!$D38*'FTE Table'!C40*Personnel!F$74)-('FTE Table'!C40*Salary_Cap),0),0)</f>
        <v>0</v>
      </c>
      <c r="V40" s="24">
        <f>IF(Personnel!$D$2="yes",IF(Personnel!$D38*Personnel!G$74&gt;Salary_Cap,(Personnel!$D38*'FTE Table'!D40*Personnel!G$74)-('FTE Table'!D40*Salary_Cap),0),0)</f>
        <v>0</v>
      </c>
      <c r="W40" s="24">
        <f>IF(Personnel!$D$2="yes",IF(Personnel!$D38*Personnel!H$74&gt;Salary_Cap,(Personnel!$D38*'FTE Table'!E40*Personnel!H$74)-('FTE Table'!E40*Salary_Cap),0),0)</f>
        <v>0</v>
      </c>
      <c r="X40" s="24">
        <f>IF(Personnel!$D$2="yes",IF(Personnel!$D38*Personnel!I$74&gt;Salary_Cap,(Personnel!$D38*'FTE Table'!F40*Personnel!I$74)-('FTE Table'!F40*Salary_Cap),0),0)</f>
        <v>0</v>
      </c>
      <c r="Z40" s="24">
        <f>IF(T40&gt;0,IF(Personnel!$C38&lt;&gt;"Sum",(T40*0.22883)+('FTE Table'!B40*5659),(T40*0.22883)),0)</f>
        <v>0</v>
      </c>
      <c r="AA40" s="24">
        <f>IF(U40&gt;0,IF(Personnel!$C38&lt;&gt;"Sum",(U40*0.22883)+('FTE Table'!C40*5659),(U40*0.22883)),0)</f>
        <v>0</v>
      </c>
      <c r="AB40" s="24">
        <f>IF(V40&gt;0,IF(Personnel!$C38&lt;&gt;"Sum",(V40*0.22883)+('FTE Table'!D40*5659),(V40*0.22883)),0)</f>
        <v>0</v>
      </c>
      <c r="AC40" s="24">
        <f>IF(W40&gt;0,IF(Personnel!$C38&lt;&gt;"Sum",(W40*0.22883)+('FTE Table'!E40*5659),(W40*0.22883)),0)</f>
        <v>0</v>
      </c>
      <c r="AD40" s="24">
        <f>IF(X40&gt;0,IF(Personnel!$C38&lt;&gt;"Sum",(X40*0.22883)+('FTE Table'!F40*5659),(X40*0.22883)),0)</f>
        <v>0</v>
      </c>
    </row>
    <row r="41" spans="1:30" hidden="1">
      <c r="A41" s="77">
        <f>Personnel!A39</f>
        <v>0</v>
      </c>
      <c r="B41" s="60">
        <f>IF(Personnel!$D$2="No",(Personnel!E39/12)*Personnel!$D39*Personnel!E$74,IF((Personnel!$D39*Personnel!E$74)&lt;Salary_Cap,(Personnel!E39/12)*Personnel!$D39*Personnel!E$74,(Personnel!E39/12)*Salary_Cap))</f>
        <v>0</v>
      </c>
      <c r="C41" s="60">
        <f>IF(Personnel!$D$2="No",(Personnel!F39/12)*Personnel!$D39*Personnel!F$74,IF((Personnel!$D39*Personnel!F$74)&lt;Salary_Cap,(Personnel!F39/12)*Personnel!$D39*Personnel!F$74,(Personnel!F39/12)*Salary_Cap))</f>
        <v>0</v>
      </c>
      <c r="D41" s="60">
        <f>IF(Personnel!$D$2="No",(Personnel!G39/12)*Personnel!$D39*Personnel!G$74,IF((Personnel!$D39*Personnel!G$74)&lt;Salary_Cap,(Personnel!G39/12)*Personnel!$D39*Personnel!G$74,(Personnel!G39/12)*Salary_Cap))</f>
        <v>0</v>
      </c>
      <c r="E41" s="60">
        <f>IF(Personnel!$D$2="No",(Personnel!H39/12)*Personnel!$D39*Personnel!H$74,IF((Personnel!$D39*Personnel!H$74)&lt;Salary_Cap,(Personnel!H39/12)*Personnel!$D39*Personnel!H$74,(Personnel!H39/12)*Salary_Cap))</f>
        <v>0</v>
      </c>
      <c r="F41" s="60">
        <f>IF(Personnel!$D$2="No",(Personnel!I39/12)*Personnel!$D39*Personnel!I$74,IF((Personnel!$D39*Personnel!I$74)&lt;Salary_Cap,(Personnel!I39/12)*Personnel!$D39*Personnel!I$74,(Personnel!I39/12)*Salary_Cap))</f>
        <v>0</v>
      </c>
      <c r="H41" s="60">
        <f>(B41*'Rate Table'!$E$4)</f>
        <v>0</v>
      </c>
      <c r="I41" s="60">
        <f>(C41*'Rate Table'!$E$4)</f>
        <v>0</v>
      </c>
      <c r="J41" s="60">
        <f>(D41*'Rate Table'!$E$4)</f>
        <v>0</v>
      </c>
      <c r="K41" s="60">
        <f>(E41*'Rate Table'!$E$4)</f>
        <v>0</v>
      </c>
      <c r="L41" s="60">
        <f>(F41*'Rate Table'!$E$4)</f>
        <v>0</v>
      </c>
      <c r="M41" s="61"/>
      <c r="N41" s="60">
        <f>2080*'FTE Table'!B41</f>
        <v>0</v>
      </c>
      <c r="O41" s="60">
        <f>2080*'FTE Table'!C41</f>
        <v>0</v>
      </c>
      <c r="P41" s="60">
        <f>2080*'FTE Table'!D41</f>
        <v>0</v>
      </c>
      <c r="Q41" s="60">
        <f>2080*'FTE Table'!E41</f>
        <v>0</v>
      </c>
      <c r="R41" s="60">
        <f>2080*'FTE Table'!F41</f>
        <v>0</v>
      </c>
      <c r="T41" s="24">
        <f>IF(Personnel!$D$2="yes",IF(Personnel!$D39*Personnel!E$74&gt;Salary_Cap,(Personnel!$D39*'FTE Table'!B41*Personnel!E$74)-('FTE Table'!B41*Salary_Cap),0),0)</f>
        <v>0</v>
      </c>
      <c r="U41" s="24">
        <f>IF(Personnel!$D$2="yes",IF(Personnel!$D39*Personnel!F$74&gt;Salary_Cap,(Personnel!$D39*'FTE Table'!C41*Personnel!F$74)-('FTE Table'!C41*Salary_Cap),0),0)</f>
        <v>0</v>
      </c>
      <c r="V41" s="24">
        <f>IF(Personnel!$D$2="yes",IF(Personnel!$D39*Personnel!G$74&gt;Salary_Cap,(Personnel!$D39*'FTE Table'!D41*Personnel!G$74)-('FTE Table'!D41*Salary_Cap),0),0)</f>
        <v>0</v>
      </c>
      <c r="W41" s="24">
        <f>IF(Personnel!$D$2="yes",IF(Personnel!$D39*Personnel!H$74&gt;Salary_Cap,(Personnel!$D39*'FTE Table'!E41*Personnel!H$74)-('FTE Table'!E41*Salary_Cap),0),0)</f>
        <v>0</v>
      </c>
      <c r="X41" s="24">
        <f>IF(Personnel!$D$2="yes",IF(Personnel!$D39*Personnel!I$74&gt;Salary_Cap,(Personnel!$D39*'FTE Table'!F41*Personnel!I$74)-('FTE Table'!F41*Salary_Cap),0),0)</f>
        <v>0</v>
      </c>
      <c r="Z41" s="24">
        <f>IF(T41&gt;0,IF(Personnel!$C39&lt;&gt;"Sum",(T41*0.22883)+('FTE Table'!B41*5659),(T41*0.22883)),0)</f>
        <v>0</v>
      </c>
      <c r="AA41" s="24">
        <f>IF(U41&gt;0,IF(Personnel!$C39&lt;&gt;"Sum",(U41*0.22883)+('FTE Table'!C41*5659),(U41*0.22883)),0)</f>
        <v>0</v>
      </c>
      <c r="AB41" s="24">
        <f>IF(V41&gt;0,IF(Personnel!$C39&lt;&gt;"Sum",(V41*0.22883)+('FTE Table'!D41*5659),(V41*0.22883)),0)</f>
        <v>0</v>
      </c>
      <c r="AC41" s="24">
        <f>IF(W41&gt;0,IF(Personnel!$C39&lt;&gt;"Sum",(W41*0.22883)+('FTE Table'!E41*5659),(W41*0.22883)),0)</f>
        <v>0</v>
      </c>
      <c r="AD41" s="24">
        <f>IF(X41&gt;0,IF(Personnel!$C39&lt;&gt;"Sum",(X41*0.22883)+('FTE Table'!F41*5659),(X41*0.22883)),0)</f>
        <v>0</v>
      </c>
    </row>
    <row r="42" spans="1:30" hidden="1">
      <c r="A42" s="77">
        <f>Personnel!A40</f>
        <v>0</v>
      </c>
      <c r="B42" s="60">
        <f>IF(Personnel!$D$2="No",(Personnel!E40/12)*Personnel!$D40*Personnel!E$74,IF((Personnel!$D40*Personnel!E$74)&lt;Salary_Cap,(Personnel!E40/12)*Personnel!$D40*Personnel!E$74,(Personnel!E40/12)*Salary_Cap))</f>
        <v>0</v>
      </c>
      <c r="C42" s="60">
        <f>IF(Personnel!$D$2="No",(Personnel!F40/12)*Personnel!$D40*Personnel!F$74,IF((Personnel!$D40*Personnel!F$74)&lt;Salary_Cap,(Personnel!F40/12)*Personnel!$D40*Personnel!F$74,(Personnel!F40/12)*Salary_Cap))</f>
        <v>0</v>
      </c>
      <c r="D42" s="60">
        <f>IF(Personnel!$D$2="No",(Personnel!G40/12)*Personnel!$D40*Personnel!G$74,IF((Personnel!$D40*Personnel!G$74)&lt;Salary_Cap,(Personnel!G40/12)*Personnel!$D40*Personnel!G$74,(Personnel!G40/12)*Salary_Cap))</f>
        <v>0</v>
      </c>
      <c r="E42" s="60">
        <f>IF(Personnel!$D$2="No",(Personnel!H40/12)*Personnel!$D40*Personnel!H$74,IF((Personnel!$D40*Personnel!H$74)&lt;Salary_Cap,(Personnel!H40/12)*Personnel!$D40*Personnel!H$74,(Personnel!H40/12)*Salary_Cap))</f>
        <v>0</v>
      </c>
      <c r="F42" s="60">
        <f>IF(Personnel!$D$2="No",(Personnel!I40/12)*Personnel!$D40*Personnel!I$74,IF((Personnel!$D40*Personnel!I$74)&lt;Salary_Cap,(Personnel!I40/12)*Personnel!$D40*Personnel!I$74,(Personnel!I40/12)*Salary_Cap))</f>
        <v>0</v>
      </c>
      <c r="H42" s="60">
        <f>(B42*'Rate Table'!$E$4)</f>
        <v>0</v>
      </c>
      <c r="I42" s="60">
        <f>(C42*'Rate Table'!$E$4)</f>
        <v>0</v>
      </c>
      <c r="J42" s="60">
        <f>(D42*'Rate Table'!$E$4)</f>
        <v>0</v>
      </c>
      <c r="K42" s="60">
        <f>(E42*'Rate Table'!$E$4)</f>
        <v>0</v>
      </c>
      <c r="L42" s="60">
        <f>(F42*'Rate Table'!$E$4)</f>
        <v>0</v>
      </c>
      <c r="M42" s="61"/>
      <c r="N42" s="60">
        <f>2080*'FTE Table'!B42</f>
        <v>0</v>
      </c>
      <c r="O42" s="60">
        <f>2080*'FTE Table'!C42</f>
        <v>0</v>
      </c>
      <c r="P42" s="60">
        <f>2080*'FTE Table'!D42</f>
        <v>0</v>
      </c>
      <c r="Q42" s="60">
        <f>2080*'FTE Table'!E42</f>
        <v>0</v>
      </c>
      <c r="R42" s="60">
        <f>2080*'FTE Table'!F42</f>
        <v>0</v>
      </c>
      <c r="T42" s="24">
        <f>IF(Personnel!$D$2="yes",IF(Personnel!$D40*Personnel!E$74&gt;Salary_Cap,(Personnel!$D40*'FTE Table'!B42*Personnel!E$74)-('FTE Table'!B42*Salary_Cap),0),0)</f>
        <v>0</v>
      </c>
      <c r="U42" s="24">
        <f>IF(Personnel!$D$2="yes",IF(Personnel!$D40*Personnel!F$74&gt;Salary_Cap,(Personnel!$D40*'FTE Table'!C42*Personnel!F$74)-('FTE Table'!C42*Salary_Cap),0),0)</f>
        <v>0</v>
      </c>
      <c r="V42" s="24">
        <f>IF(Personnel!$D$2="yes",IF(Personnel!$D40*Personnel!G$74&gt;Salary_Cap,(Personnel!$D40*'FTE Table'!D42*Personnel!G$74)-('FTE Table'!D42*Salary_Cap),0),0)</f>
        <v>0</v>
      </c>
      <c r="W42" s="24">
        <f>IF(Personnel!$D$2="yes",IF(Personnel!$D40*Personnel!H$74&gt;Salary_Cap,(Personnel!$D40*'FTE Table'!E42*Personnel!H$74)-('FTE Table'!E42*Salary_Cap),0),0)</f>
        <v>0</v>
      </c>
      <c r="X42" s="24">
        <f>IF(Personnel!$D$2="yes",IF(Personnel!$D40*Personnel!I$74&gt;Salary_Cap,(Personnel!$D40*'FTE Table'!F42*Personnel!I$74)-('FTE Table'!F42*Salary_Cap),0),0)</f>
        <v>0</v>
      </c>
      <c r="Z42" s="24">
        <f>IF(T42&gt;0,IF(Personnel!$C40&lt;&gt;"Sum",(T42*0.22883)+('FTE Table'!B42*5659),(T42*0.22883)),0)</f>
        <v>0</v>
      </c>
      <c r="AA42" s="24">
        <f>IF(U42&gt;0,IF(Personnel!$C40&lt;&gt;"Sum",(U42*0.22883)+('FTE Table'!C42*5659),(U42*0.22883)),0)</f>
        <v>0</v>
      </c>
      <c r="AB42" s="24">
        <f>IF(V42&gt;0,IF(Personnel!$C40&lt;&gt;"Sum",(V42*0.22883)+('FTE Table'!D42*5659),(V42*0.22883)),0)</f>
        <v>0</v>
      </c>
      <c r="AC42" s="24">
        <f>IF(W42&gt;0,IF(Personnel!$C40&lt;&gt;"Sum",(W42*0.22883)+('FTE Table'!E42*5659),(W42*0.22883)),0)</f>
        <v>0</v>
      </c>
      <c r="AD42" s="24">
        <f>IF(X42&gt;0,IF(Personnel!$C40&lt;&gt;"Sum",(X42*0.22883)+('FTE Table'!F42*5659),(X42*0.22883)),0)</f>
        <v>0</v>
      </c>
    </row>
    <row r="43" spans="1:30" hidden="1">
      <c r="A43" s="77">
        <f>Personnel!A41</f>
        <v>0</v>
      </c>
      <c r="B43" s="60">
        <f>IF(Personnel!$D$2="No",(Personnel!E41/12)*Personnel!$D41*Personnel!E$74,IF((Personnel!$D41*Personnel!E$74)&lt;Salary_Cap,(Personnel!E41/12)*Personnel!$D41*Personnel!E$74,(Personnel!E41/12)*Salary_Cap))</f>
        <v>0</v>
      </c>
      <c r="C43" s="60">
        <f>IF(Personnel!$D$2="No",(Personnel!F41/12)*Personnel!$D41*Personnel!F$74,IF((Personnel!$D41*Personnel!F$74)&lt;Salary_Cap,(Personnel!F41/12)*Personnel!$D41*Personnel!F$74,(Personnel!F41/12)*Salary_Cap))</f>
        <v>0</v>
      </c>
      <c r="D43" s="60">
        <f>IF(Personnel!$D$2="No",(Personnel!G41/12)*Personnel!$D41*Personnel!G$74,IF((Personnel!$D41*Personnel!G$74)&lt;Salary_Cap,(Personnel!G41/12)*Personnel!$D41*Personnel!G$74,(Personnel!G41/12)*Salary_Cap))</f>
        <v>0</v>
      </c>
      <c r="E43" s="60">
        <f>IF(Personnel!$D$2="No",(Personnel!H41/12)*Personnel!$D41*Personnel!H$74,IF((Personnel!$D41*Personnel!H$74)&lt;Salary_Cap,(Personnel!H41/12)*Personnel!$D41*Personnel!H$74,(Personnel!H41/12)*Salary_Cap))</f>
        <v>0</v>
      </c>
      <c r="F43" s="60">
        <f>IF(Personnel!$D$2="No",(Personnel!I41/12)*Personnel!$D41*Personnel!I$74,IF((Personnel!$D41*Personnel!I$74)&lt;Salary_Cap,(Personnel!I41/12)*Personnel!$D41*Personnel!I$74,(Personnel!I41/12)*Salary_Cap))</f>
        <v>0</v>
      </c>
      <c r="H43" s="60">
        <f>(B43*'Rate Table'!$E$4)</f>
        <v>0</v>
      </c>
      <c r="I43" s="60">
        <f>(C43*'Rate Table'!$E$4)</f>
        <v>0</v>
      </c>
      <c r="J43" s="60">
        <f>(D43*'Rate Table'!$E$4)</f>
        <v>0</v>
      </c>
      <c r="K43" s="60">
        <f>(E43*'Rate Table'!$E$4)</f>
        <v>0</v>
      </c>
      <c r="L43" s="60">
        <f>(F43*'Rate Table'!$E$4)</f>
        <v>0</v>
      </c>
      <c r="M43" s="61"/>
      <c r="N43" s="60">
        <f>2080*'FTE Table'!B43</f>
        <v>0</v>
      </c>
      <c r="O43" s="60">
        <f>2080*'FTE Table'!C43</f>
        <v>0</v>
      </c>
      <c r="P43" s="60">
        <f>2080*'FTE Table'!D43</f>
        <v>0</v>
      </c>
      <c r="Q43" s="60">
        <f>2080*'FTE Table'!E43</f>
        <v>0</v>
      </c>
      <c r="R43" s="60">
        <f>2080*'FTE Table'!F43</f>
        <v>0</v>
      </c>
      <c r="T43" s="24">
        <f>IF(Personnel!$D$2="yes",IF(Personnel!$D41*Personnel!E$74&gt;Salary_Cap,(Personnel!$D41*'FTE Table'!B43*Personnel!E$74)-('FTE Table'!B43*Salary_Cap),0),0)</f>
        <v>0</v>
      </c>
      <c r="U43" s="24">
        <f>IF(Personnel!$D$2="yes",IF(Personnel!$D41*Personnel!F$74&gt;Salary_Cap,(Personnel!$D41*'FTE Table'!C43*Personnel!F$74)-('FTE Table'!C43*Salary_Cap),0),0)</f>
        <v>0</v>
      </c>
      <c r="V43" s="24">
        <f>IF(Personnel!$D$2="yes",IF(Personnel!$D41*Personnel!G$74&gt;Salary_Cap,(Personnel!$D41*'FTE Table'!D43*Personnel!G$74)-('FTE Table'!D43*Salary_Cap),0),0)</f>
        <v>0</v>
      </c>
      <c r="W43" s="24">
        <f>IF(Personnel!$D$2="yes",IF(Personnel!$D41*Personnel!H$74&gt;Salary_Cap,(Personnel!$D41*'FTE Table'!E43*Personnel!H$74)-('FTE Table'!E43*Salary_Cap),0),0)</f>
        <v>0</v>
      </c>
      <c r="X43" s="24">
        <f>IF(Personnel!$D$2="yes",IF(Personnel!$D41*Personnel!I$74&gt;Salary_Cap,(Personnel!$D41*'FTE Table'!F43*Personnel!I$74)-('FTE Table'!F43*Salary_Cap),0),0)</f>
        <v>0</v>
      </c>
      <c r="Z43" s="24">
        <f>IF(T43&gt;0,IF(Personnel!$C41&lt;&gt;"Sum",(T43*0.22883)+('FTE Table'!B43*5659),(T43*0.22883)),0)</f>
        <v>0</v>
      </c>
      <c r="AA43" s="24">
        <f>IF(U43&gt;0,IF(Personnel!$C41&lt;&gt;"Sum",(U43*0.22883)+('FTE Table'!C43*5659),(U43*0.22883)),0)</f>
        <v>0</v>
      </c>
      <c r="AB43" s="24">
        <f>IF(V43&gt;0,IF(Personnel!$C41&lt;&gt;"Sum",(V43*0.22883)+('FTE Table'!D43*5659),(V43*0.22883)),0)</f>
        <v>0</v>
      </c>
      <c r="AC43" s="24">
        <f>IF(W43&gt;0,IF(Personnel!$C41&lt;&gt;"Sum",(W43*0.22883)+('FTE Table'!E43*5659),(W43*0.22883)),0)</f>
        <v>0</v>
      </c>
      <c r="AD43" s="24">
        <f>IF(X43&gt;0,IF(Personnel!$C41&lt;&gt;"Sum",(X43*0.22883)+('FTE Table'!F43*5659),(X43*0.22883)),0)</f>
        <v>0</v>
      </c>
    </row>
    <row r="44" spans="1:30" hidden="1">
      <c r="A44" s="77">
        <f>Personnel!A42</f>
        <v>0</v>
      </c>
      <c r="B44" s="60">
        <f>IF(Personnel!$D$2="No",(Personnel!E42/12)*Personnel!$D42*Personnel!E$74,IF((Personnel!$D42*Personnel!E$74)&lt;Salary_Cap,(Personnel!E42/12)*Personnel!$D42*Personnel!E$74,(Personnel!E42/12)*Salary_Cap))</f>
        <v>0</v>
      </c>
      <c r="C44" s="60">
        <f>IF(Personnel!$D$2="No",(Personnel!F42/12)*Personnel!$D42*Personnel!F$74,IF((Personnel!$D42*Personnel!F$74)&lt;Salary_Cap,(Personnel!F42/12)*Personnel!$D42*Personnel!F$74,(Personnel!F42/12)*Salary_Cap))</f>
        <v>0</v>
      </c>
      <c r="D44" s="60">
        <f>IF(Personnel!$D$2="No",(Personnel!G42/12)*Personnel!$D42*Personnel!G$74,IF((Personnel!$D42*Personnel!G$74)&lt;Salary_Cap,(Personnel!G42/12)*Personnel!$D42*Personnel!G$74,(Personnel!G42/12)*Salary_Cap))</f>
        <v>0</v>
      </c>
      <c r="E44" s="60">
        <f>IF(Personnel!$D$2="No",(Personnel!H42/12)*Personnel!$D42*Personnel!H$74,IF((Personnel!$D42*Personnel!H$74)&lt;Salary_Cap,(Personnel!H42/12)*Personnel!$D42*Personnel!H$74,(Personnel!H42/12)*Salary_Cap))</f>
        <v>0</v>
      </c>
      <c r="F44" s="60">
        <f>IF(Personnel!$D$2="No",(Personnel!I42/12)*Personnel!$D42*Personnel!I$74,IF((Personnel!$D42*Personnel!I$74)&lt;Salary_Cap,(Personnel!I42/12)*Personnel!$D42*Personnel!I$74,(Personnel!I42/12)*Salary_Cap))</f>
        <v>0</v>
      </c>
      <c r="H44" s="60">
        <f>(B44*'Rate Table'!$E$4)</f>
        <v>0</v>
      </c>
      <c r="I44" s="60">
        <f>(C44*'Rate Table'!$E$4)</f>
        <v>0</v>
      </c>
      <c r="J44" s="60">
        <f>(D44*'Rate Table'!$E$4)</f>
        <v>0</v>
      </c>
      <c r="K44" s="60">
        <f>(E44*'Rate Table'!$E$4)</f>
        <v>0</v>
      </c>
      <c r="L44" s="60">
        <f>(F44*'Rate Table'!$E$4)</f>
        <v>0</v>
      </c>
      <c r="M44" s="61"/>
      <c r="N44" s="60">
        <f>2080*'FTE Table'!B44</f>
        <v>0</v>
      </c>
      <c r="O44" s="60">
        <f>2080*'FTE Table'!C44</f>
        <v>0</v>
      </c>
      <c r="P44" s="60">
        <f>2080*'FTE Table'!D44</f>
        <v>0</v>
      </c>
      <c r="Q44" s="60">
        <f>2080*'FTE Table'!E44</f>
        <v>0</v>
      </c>
      <c r="R44" s="60">
        <f>2080*'FTE Table'!F44</f>
        <v>0</v>
      </c>
      <c r="T44" s="24">
        <f>IF(Personnel!$D$2="yes",IF(Personnel!$D42*Personnel!E$74&gt;Salary_Cap,(Personnel!$D42*'FTE Table'!B44*Personnel!E$74)-('FTE Table'!B44*Salary_Cap),0),0)</f>
        <v>0</v>
      </c>
      <c r="U44" s="24">
        <f>IF(Personnel!$D$2="yes",IF(Personnel!$D42*Personnel!F$74&gt;Salary_Cap,(Personnel!$D42*'FTE Table'!C44*Personnel!F$74)-('FTE Table'!C44*Salary_Cap),0),0)</f>
        <v>0</v>
      </c>
      <c r="V44" s="24">
        <f>IF(Personnel!$D$2="yes",IF(Personnel!$D42*Personnel!G$74&gt;Salary_Cap,(Personnel!$D42*'FTE Table'!D44*Personnel!G$74)-('FTE Table'!D44*Salary_Cap),0),0)</f>
        <v>0</v>
      </c>
      <c r="W44" s="24">
        <f>IF(Personnel!$D$2="yes",IF(Personnel!$D42*Personnel!H$74&gt;Salary_Cap,(Personnel!$D42*'FTE Table'!E44*Personnel!H$74)-('FTE Table'!E44*Salary_Cap),0),0)</f>
        <v>0</v>
      </c>
      <c r="X44" s="24">
        <f>IF(Personnel!$D$2="yes",IF(Personnel!$D42*Personnel!I$74&gt;Salary_Cap,(Personnel!$D42*'FTE Table'!F44*Personnel!I$74)-('FTE Table'!F44*Salary_Cap),0),0)</f>
        <v>0</v>
      </c>
      <c r="Z44" s="24">
        <f>IF(T44&gt;0,IF(Personnel!$C42&lt;&gt;"Sum",(T44*0.22883)+('FTE Table'!B44*5659),(T44*0.22883)),0)</f>
        <v>0</v>
      </c>
      <c r="AA44" s="24">
        <f>IF(U44&gt;0,IF(Personnel!$C42&lt;&gt;"Sum",(U44*0.22883)+('FTE Table'!C44*5659),(U44*0.22883)),0)</f>
        <v>0</v>
      </c>
      <c r="AB44" s="24">
        <f>IF(V44&gt;0,IF(Personnel!$C42&lt;&gt;"Sum",(V44*0.22883)+('FTE Table'!D44*5659),(V44*0.22883)),0)</f>
        <v>0</v>
      </c>
      <c r="AC44" s="24">
        <f>IF(W44&gt;0,IF(Personnel!$C42&lt;&gt;"Sum",(W44*0.22883)+('FTE Table'!E44*5659),(W44*0.22883)),0)</f>
        <v>0</v>
      </c>
      <c r="AD44" s="24">
        <f>IF(X44&gt;0,IF(Personnel!$C42&lt;&gt;"Sum",(X44*0.22883)+('FTE Table'!F44*5659),(X44*0.22883)),0)</f>
        <v>0</v>
      </c>
    </row>
    <row r="45" spans="1:30" hidden="1">
      <c r="A45" s="77">
        <f>Personnel!A43</f>
        <v>0</v>
      </c>
      <c r="B45" s="60">
        <f>IF(Personnel!$D$2="No",(Personnel!E43/12)*Personnel!$D43*Personnel!E$74,IF((Personnel!$D43*Personnel!E$74)&lt;Salary_Cap,(Personnel!E43/12)*Personnel!$D43*Personnel!E$74,(Personnel!E43/12)*Salary_Cap))</f>
        <v>0</v>
      </c>
      <c r="C45" s="60">
        <f>IF(Personnel!$D$2="No",(Personnel!F43/12)*Personnel!$D43*Personnel!F$74,IF((Personnel!$D43*Personnel!F$74)&lt;Salary_Cap,(Personnel!F43/12)*Personnel!$D43*Personnel!F$74,(Personnel!F43/12)*Salary_Cap))</f>
        <v>0</v>
      </c>
      <c r="D45" s="60">
        <f>IF(Personnel!$D$2="No",(Personnel!G43/12)*Personnel!$D43*Personnel!G$74,IF((Personnel!$D43*Personnel!G$74)&lt;Salary_Cap,(Personnel!G43/12)*Personnel!$D43*Personnel!G$74,(Personnel!G43/12)*Salary_Cap))</f>
        <v>0</v>
      </c>
      <c r="E45" s="60">
        <f>IF(Personnel!$D$2="No",(Personnel!H43/12)*Personnel!$D43*Personnel!H$74,IF((Personnel!$D43*Personnel!H$74)&lt;Salary_Cap,(Personnel!H43/12)*Personnel!$D43*Personnel!H$74,(Personnel!H43/12)*Salary_Cap))</f>
        <v>0</v>
      </c>
      <c r="F45" s="60">
        <f>IF(Personnel!$D$2="No",(Personnel!I43/12)*Personnel!$D43*Personnel!I$74,IF((Personnel!$D43*Personnel!I$74)&lt;Salary_Cap,(Personnel!I43/12)*Personnel!$D43*Personnel!I$74,(Personnel!I43/12)*Salary_Cap))</f>
        <v>0</v>
      </c>
      <c r="H45" s="60">
        <f>(B45*'Rate Table'!$E$4)</f>
        <v>0</v>
      </c>
      <c r="I45" s="60">
        <f>(C45*'Rate Table'!$E$4)</f>
        <v>0</v>
      </c>
      <c r="J45" s="60">
        <f>(D45*'Rate Table'!$E$4)</f>
        <v>0</v>
      </c>
      <c r="K45" s="60">
        <f>(E45*'Rate Table'!$E$4)</f>
        <v>0</v>
      </c>
      <c r="L45" s="60">
        <f>(F45*'Rate Table'!$E$4)</f>
        <v>0</v>
      </c>
      <c r="M45" s="61"/>
      <c r="N45" s="60"/>
      <c r="O45" s="60"/>
      <c r="P45" s="60"/>
      <c r="Q45" s="60"/>
      <c r="R45" s="60"/>
      <c r="T45" s="24">
        <f>IF(Personnel!$D$2="yes",IF(Personnel!$D43*Personnel!E$74&gt;Salary_Cap,(Personnel!$D43*'FTE Table'!B45*Personnel!E$74)-('FTE Table'!B45*Salary_Cap),0),0)</f>
        <v>0</v>
      </c>
      <c r="U45" s="24">
        <f>IF(Personnel!$D$2="yes",IF(Personnel!$D43*Personnel!F$74&gt;Salary_Cap,(Personnel!$D43*'FTE Table'!C45*Personnel!F$74)-('FTE Table'!C45*Salary_Cap),0),0)</f>
        <v>0</v>
      </c>
      <c r="V45" s="24">
        <f>IF(Personnel!$D$2="yes",IF(Personnel!$D43*Personnel!G$74&gt;Salary_Cap,(Personnel!$D43*'FTE Table'!D45*Personnel!G$74)-('FTE Table'!D45*Salary_Cap),0),0)</f>
        <v>0</v>
      </c>
      <c r="W45" s="24">
        <f>IF(Personnel!$D$2="yes",IF(Personnel!$D43*Personnel!H$74&gt;Salary_Cap,(Personnel!$D43*'FTE Table'!E45*Personnel!H$74)-('FTE Table'!E45*Salary_Cap),0),0)</f>
        <v>0</v>
      </c>
      <c r="X45" s="24">
        <f>IF(Personnel!$D$2="yes",IF(Personnel!$D43*Personnel!I$74&gt;Salary_Cap,(Personnel!$D43*'FTE Table'!F45*Personnel!I$74)-('FTE Table'!F45*Salary_Cap),0),0)</f>
        <v>0</v>
      </c>
      <c r="Z45" s="24">
        <f>IF(T45&gt;0,IF(Personnel!$C43&lt;&gt;"Sum",(T45*0.22883)+('FTE Table'!B45*5659),(T45*0.22883)),0)</f>
        <v>0</v>
      </c>
      <c r="AA45" s="24">
        <f>IF(U45&gt;0,IF(Personnel!$C43&lt;&gt;"Sum",(U45*0.22883)+('FTE Table'!C45*5659),(U45*0.22883)),0)</f>
        <v>0</v>
      </c>
      <c r="AB45" s="24">
        <f>IF(V45&gt;0,IF(Personnel!$C43&lt;&gt;"Sum",(V45*0.22883)+('FTE Table'!D45*5659),(V45*0.22883)),0)</f>
        <v>0</v>
      </c>
      <c r="AC45" s="24">
        <f>IF(W45&gt;0,IF(Personnel!$C43&lt;&gt;"Sum",(W45*0.22883)+('FTE Table'!E45*5659),(W45*0.22883)),0)</f>
        <v>0</v>
      </c>
      <c r="AD45" s="24">
        <f>IF(X45&gt;0,IF(Personnel!$C43&lt;&gt;"Sum",(X45*0.22883)+('FTE Table'!F45*5659),(X45*0.22883)),0)</f>
        <v>0</v>
      </c>
    </row>
    <row r="46" spans="1:30" hidden="1">
      <c r="A46" s="77">
        <f>Personnel!A44</f>
        <v>0</v>
      </c>
      <c r="B46" s="60">
        <f>IF(Personnel!$D$2="No",(Personnel!E44/12)*Personnel!$D44*Personnel!E$74,IF((Personnel!$D44*Personnel!E$74)&lt;Salary_Cap,(Personnel!E44/12)*Personnel!$D44*Personnel!E$74,(Personnel!E44/12)*Salary_Cap))</f>
        <v>0</v>
      </c>
      <c r="C46" s="60">
        <f>IF(Personnel!$D$2="No",(Personnel!F44/12)*Personnel!$D44*Personnel!F$74,IF((Personnel!$D44*Personnel!F$74)&lt;Salary_Cap,(Personnel!F44/12)*Personnel!$D44*Personnel!F$74,(Personnel!F44/12)*Salary_Cap))</f>
        <v>0</v>
      </c>
      <c r="D46" s="60">
        <f>IF(Personnel!$D$2="No",(Personnel!G44/12)*Personnel!$D44*Personnel!G$74,IF((Personnel!$D44*Personnel!G$74)&lt;Salary_Cap,(Personnel!G44/12)*Personnel!$D44*Personnel!G$74,(Personnel!G44/12)*Salary_Cap))</f>
        <v>0</v>
      </c>
      <c r="E46" s="60">
        <f>IF(Personnel!$D$2="No",(Personnel!H44/12)*Personnel!$D44*Personnel!H$74,IF((Personnel!$D44*Personnel!H$74)&lt;Salary_Cap,(Personnel!H44/12)*Personnel!$D44*Personnel!H$74,(Personnel!H44/12)*Salary_Cap))</f>
        <v>0</v>
      </c>
      <c r="F46" s="60">
        <f>IF(Personnel!$D$2="No",(Personnel!I44/12)*Personnel!$D44*Personnel!I$74,IF((Personnel!$D44*Personnel!I$74)&lt;Salary_Cap,(Personnel!I44/12)*Personnel!$D44*Personnel!I$74,(Personnel!I44/12)*Salary_Cap))</f>
        <v>0</v>
      </c>
      <c r="H46" s="60">
        <f>(B46*'Rate Table'!$E$4)</f>
        <v>0</v>
      </c>
      <c r="I46" s="60">
        <f>(C46*'Rate Table'!$E$4)</f>
        <v>0</v>
      </c>
      <c r="J46" s="60">
        <f>(D46*'Rate Table'!$E$4)</f>
        <v>0</v>
      </c>
      <c r="K46" s="60">
        <f>(E46*'Rate Table'!$E$4)</f>
        <v>0</v>
      </c>
      <c r="L46" s="60">
        <f>(F46*'Rate Table'!$E$4)</f>
        <v>0</v>
      </c>
      <c r="M46" s="61"/>
      <c r="N46" s="60">
        <f>2080*'FTE Table'!B46</f>
        <v>0</v>
      </c>
      <c r="O46" s="60">
        <f>2080*'FTE Table'!C46</f>
        <v>0</v>
      </c>
      <c r="P46" s="60">
        <f>2080*'FTE Table'!D46</f>
        <v>0</v>
      </c>
      <c r="Q46" s="60">
        <f>2080*'FTE Table'!E46</f>
        <v>0</v>
      </c>
      <c r="R46" s="60">
        <f>2080*'FTE Table'!F46</f>
        <v>0</v>
      </c>
      <c r="T46" s="24">
        <f>IF(Personnel!$D$2="yes",IF(Personnel!$D44*Personnel!E$74&gt;Salary_Cap,(Personnel!$D44*'FTE Table'!B46*Personnel!E$74)-('FTE Table'!B46*Salary_Cap),0),0)</f>
        <v>0</v>
      </c>
      <c r="U46" s="24">
        <f>IF(Personnel!$D$2="yes",IF(Personnel!$D44*Personnel!F$74&gt;Salary_Cap,(Personnel!$D44*'FTE Table'!C46*Personnel!F$74)-('FTE Table'!C46*Salary_Cap),0),0)</f>
        <v>0</v>
      </c>
      <c r="V46" s="24">
        <f>IF(Personnel!$D$2="yes",IF(Personnel!$D44*Personnel!G$74&gt;Salary_Cap,(Personnel!$D44*'FTE Table'!D46*Personnel!G$74)-('FTE Table'!D46*Salary_Cap),0),0)</f>
        <v>0</v>
      </c>
      <c r="W46" s="24">
        <f>IF(Personnel!$D$2="yes",IF(Personnel!$D44*Personnel!H$74&gt;Salary_Cap,(Personnel!$D44*'FTE Table'!E46*Personnel!H$74)-('FTE Table'!E46*Salary_Cap),0),0)</f>
        <v>0</v>
      </c>
      <c r="X46" s="24">
        <f>IF(Personnel!$D$2="yes",IF(Personnel!$D44*Personnel!I$74&gt;Salary_Cap,(Personnel!$D44*'FTE Table'!F46*Personnel!I$74)-('FTE Table'!F46*Salary_Cap),0),0)</f>
        <v>0</v>
      </c>
      <c r="Z46" s="24">
        <f>IF(T46&gt;0,IF(Personnel!$C44&lt;&gt;"Sum",(T46*0.22883)+('FTE Table'!B46*5659),(T46*0.22883)),0)</f>
        <v>0</v>
      </c>
      <c r="AA46" s="24">
        <f>IF(U46&gt;0,IF(Personnel!$C44&lt;&gt;"Sum",(U46*0.22883)+('FTE Table'!C46*5659),(U46*0.22883)),0)</f>
        <v>0</v>
      </c>
      <c r="AB46" s="24">
        <f>IF(V46&gt;0,IF(Personnel!$C44&lt;&gt;"Sum",(V46*0.22883)+('FTE Table'!D46*5659),(V46*0.22883)),0)</f>
        <v>0</v>
      </c>
      <c r="AC46" s="24">
        <f>IF(W46&gt;0,IF(Personnel!$C44&lt;&gt;"Sum",(W46*0.22883)+('FTE Table'!E46*5659),(W46*0.22883)),0)</f>
        <v>0</v>
      </c>
      <c r="AD46" s="24">
        <f>IF(X46&gt;0,IF(Personnel!$C44&lt;&gt;"Sum",(X46*0.22883)+('FTE Table'!F46*5659),(X46*0.22883)),0)</f>
        <v>0</v>
      </c>
    </row>
    <row r="47" spans="1:30" hidden="1">
      <c r="A47" s="62" t="s">
        <v>112</v>
      </c>
      <c r="B47" s="63">
        <f>SUM(B40:B46)</f>
        <v>0</v>
      </c>
      <c r="C47" s="63">
        <f t="shared" ref="C47:R47" si="8">SUM(C40:C46)</f>
        <v>0</v>
      </c>
      <c r="D47" s="63">
        <f t="shared" si="8"/>
        <v>0</v>
      </c>
      <c r="E47" s="63">
        <f t="shared" si="8"/>
        <v>0</v>
      </c>
      <c r="F47" s="63">
        <f t="shared" si="8"/>
        <v>0</v>
      </c>
      <c r="G47" s="63"/>
      <c r="H47" s="63">
        <f t="shared" si="8"/>
        <v>0</v>
      </c>
      <c r="I47" s="63">
        <f t="shared" si="8"/>
        <v>0</v>
      </c>
      <c r="J47" s="63">
        <f t="shared" si="8"/>
        <v>0</v>
      </c>
      <c r="K47" s="63">
        <f t="shared" si="8"/>
        <v>0</v>
      </c>
      <c r="L47" s="63">
        <f t="shared" si="8"/>
        <v>0</v>
      </c>
      <c r="M47" s="63"/>
      <c r="N47" s="63">
        <f t="shared" si="8"/>
        <v>0</v>
      </c>
      <c r="O47" s="63">
        <f t="shared" si="8"/>
        <v>0</v>
      </c>
      <c r="P47" s="63">
        <f t="shared" si="8"/>
        <v>0</v>
      </c>
      <c r="Q47" s="63">
        <f t="shared" si="8"/>
        <v>0</v>
      </c>
      <c r="R47" s="63">
        <f t="shared" si="8"/>
        <v>0</v>
      </c>
      <c r="T47" s="75">
        <f>SUM(T40:T46)</f>
        <v>0</v>
      </c>
      <c r="U47" s="75">
        <f t="shared" ref="U47:X47" si="9">SUM(U40:U46)</f>
        <v>0</v>
      </c>
      <c r="V47" s="75">
        <f t="shared" si="9"/>
        <v>0</v>
      </c>
      <c r="W47" s="75">
        <f t="shared" si="9"/>
        <v>0</v>
      </c>
      <c r="X47" s="75">
        <f t="shared" si="9"/>
        <v>0</v>
      </c>
      <c r="Z47" s="75">
        <f>SUM(Z40:Z46)</f>
        <v>0</v>
      </c>
      <c r="AA47" s="75">
        <f t="shared" ref="AA47" si="10">SUM(AA40:AA46)</f>
        <v>0</v>
      </c>
      <c r="AB47" s="75">
        <f t="shared" ref="AB47" si="11">SUM(AB40:AB46)</f>
        <v>0</v>
      </c>
      <c r="AC47" s="75">
        <f t="shared" ref="AC47" si="12">SUM(AC40:AC46)</f>
        <v>0</v>
      </c>
      <c r="AD47" s="75">
        <f t="shared" ref="AD47" si="13">SUM(AD40:AD46)</f>
        <v>0</v>
      </c>
    </row>
    <row r="48" spans="1:30" hidden="1">
      <c r="A48" s="65"/>
      <c r="B48" s="66"/>
      <c r="C48" s="66"/>
      <c r="D48" s="66"/>
      <c r="E48" s="66"/>
      <c r="F48" s="66"/>
      <c r="G48" s="66"/>
      <c r="H48" s="66"/>
      <c r="I48" s="66"/>
      <c r="J48" s="66"/>
      <c r="K48" s="66"/>
      <c r="L48" s="66"/>
      <c r="M48" s="66"/>
      <c r="N48" s="66"/>
      <c r="O48" s="66"/>
      <c r="P48" s="66"/>
      <c r="Q48" s="66"/>
      <c r="R48" s="66"/>
    </row>
    <row r="49" spans="1:19">
      <c r="A49" s="67"/>
      <c r="B49" s="244"/>
      <c r="C49" s="244"/>
      <c r="D49" s="244"/>
      <c r="E49" s="244"/>
      <c r="F49" s="244"/>
      <c r="G49" s="244"/>
      <c r="H49" s="244"/>
      <c r="I49" s="244"/>
      <c r="J49" s="244"/>
      <c r="K49" s="244"/>
      <c r="L49" s="244"/>
      <c r="M49" s="244"/>
      <c r="N49" s="244"/>
      <c r="O49" s="244"/>
      <c r="P49" s="244"/>
      <c r="Q49" s="244"/>
      <c r="R49" s="244"/>
    </row>
    <row r="50" spans="1:19" ht="16">
      <c r="A50" s="67"/>
      <c r="B50" s="242" t="s">
        <v>44</v>
      </c>
      <c r="C50" s="242"/>
      <c r="D50" s="242"/>
      <c r="E50" s="242"/>
      <c r="F50" s="242"/>
      <c r="G50" s="242"/>
      <c r="H50" s="242"/>
      <c r="I50" s="242"/>
      <c r="J50" s="242"/>
      <c r="K50" s="242"/>
      <c r="L50" s="242"/>
      <c r="M50" s="242"/>
      <c r="N50" s="242"/>
      <c r="O50" s="242"/>
      <c r="P50" s="242"/>
      <c r="Q50" s="242"/>
      <c r="R50" s="242"/>
      <c r="S50" s="190"/>
    </row>
    <row r="51" spans="1:19">
      <c r="A51" s="68" t="str">
        <f>Personnel!A47</f>
        <v>TBN - Undergrad</v>
      </c>
      <c r="B51" s="60">
        <f>IF(Personnel!$D$2="No",(Personnel!E47/12)*Personnel!$D47*Personnel!E$74,IF((Personnel!$D47*Personnel!E$74)&lt;Salary_Cap,(Personnel!E47/12)*Personnel!$D47*Personnel!E$74,(Personnel!E47/12)*Salary_Cap))</f>
        <v>10400</v>
      </c>
      <c r="C51" s="60">
        <f>IF(Personnel!$D$2="No",(Personnel!F47/12)*Personnel!$D47*Personnel!F$74,IF((Personnel!$D47*Personnel!F$74)&lt;Salary_Cap,(Personnel!F47/12)*Personnel!$D47*Personnel!F$74,(Personnel!F47/12)*Salary_Cap))</f>
        <v>0</v>
      </c>
      <c r="D51" s="60">
        <f>IF(Personnel!$D$2="No",(Personnel!G47/12)*Personnel!$D47*Personnel!G$74,IF((Personnel!$D47*Personnel!G$74)&lt;Salary_Cap,(Personnel!G47/12)*Personnel!$D47*Personnel!G$74,(Personnel!G47/12)*Salary_Cap))</f>
        <v>0</v>
      </c>
      <c r="E51" s="60">
        <f>IF(Personnel!$D$2="No",(Personnel!H47/12)*Personnel!$D47*Personnel!H$74,IF((Personnel!$D47*Personnel!H$74)&lt;Salary_Cap,(Personnel!H47/12)*Personnel!$D47*Personnel!H$74,(Personnel!H47/12)*Salary_Cap))</f>
        <v>0</v>
      </c>
      <c r="F51" s="60">
        <f>IF(Personnel!$D$2="No",(Personnel!I47/12)*Personnel!$D47*Personnel!I$74,IF((Personnel!$D47*Personnel!I$74)&lt;Salary_Cap,(Personnel!I47/12)*Personnel!$D47*Personnel!I$74,(Personnel!I47/12)*Salary_Cap))</f>
        <v>0</v>
      </c>
      <c r="H51" s="60">
        <f>(B51*'Rate Table'!$E$5)</f>
        <v>790.4</v>
      </c>
      <c r="I51" s="60">
        <f>(C51*'Rate Table'!$E$5)</f>
        <v>0</v>
      </c>
      <c r="J51" s="60">
        <f>(D51*'Rate Table'!$E$5)</f>
        <v>0</v>
      </c>
      <c r="K51" s="60">
        <f>(E51*'Rate Table'!$E$5)</f>
        <v>0</v>
      </c>
      <c r="L51" s="60">
        <f>(F51*'Rate Table'!$E$5)</f>
        <v>0</v>
      </c>
      <c r="M51" s="61"/>
      <c r="N51" s="60">
        <f>2080*'FTE Table'!B51</f>
        <v>2080</v>
      </c>
      <c r="O51" s="60">
        <f>2080*'FTE Table'!C51</f>
        <v>0</v>
      </c>
      <c r="P51" s="60">
        <f>2080*'FTE Table'!D51</f>
        <v>0</v>
      </c>
      <c r="Q51" s="60">
        <f>2080*'FTE Table'!E51</f>
        <v>0</v>
      </c>
      <c r="R51" s="60">
        <f>2080*'FTE Table'!F51</f>
        <v>0</v>
      </c>
    </row>
    <row r="52" spans="1:19">
      <c r="A52" s="68">
        <f>Personnel!A48</f>
        <v>0</v>
      </c>
      <c r="B52" s="60">
        <f>IF(Personnel!$D$2="No",(Personnel!E48/12)*Personnel!$D48*Personnel!E$74,IF((Personnel!$D48*Personnel!E$74)&lt;Salary_Cap,(Personnel!E48/12)*Personnel!$D48*Personnel!E$74,(Personnel!E48/12)*Salary_Cap))</f>
        <v>0</v>
      </c>
      <c r="C52" s="60">
        <f>IF(Personnel!$D$2="No",(Personnel!F48/12)*Personnel!$D48*Personnel!F$74,IF((Personnel!$D48*Personnel!F$74)&lt;Salary_Cap,(Personnel!F48/12)*Personnel!$D48*Personnel!F$74,(Personnel!F48/12)*Salary_Cap))</f>
        <v>0</v>
      </c>
      <c r="D52" s="60">
        <f>IF(Personnel!$D$2="No",(Personnel!G48/12)*Personnel!$D48*Personnel!G$74,IF((Personnel!$D48*Personnel!G$74)&lt;Salary_Cap,(Personnel!G48/12)*Personnel!$D48*Personnel!G$74,(Personnel!G48/12)*Salary_Cap))</f>
        <v>0</v>
      </c>
      <c r="E52" s="60">
        <f>IF(Personnel!$D$2="No",(Personnel!H48/12)*Personnel!$D48*Personnel!H$74,IF((Personnel!$D48*Personnel!H$74)&lt;Salary_Cap,(Personnel!H48/12)*Personnel!$D48*Personnel!H$74,(Personnel!H48/12)*Salary_Cap))</f>
        <v>0</v>
      </c>
      <c r="F52" s="60">
        <f>IF(Personnel!$D$2="No",(Personnel!I48/12)*Personnel!$D48*Personnel!I$74,IF((Personnel!$D48*Personnel!I$74)&lt;Salary_Cap,(Personnel!I48/12)*Personnel!$D48*Personnel!I$74,(Personnel!I48/12)*Salary_Cap))</f>
        <v>0</v>
      </c>
      <c r="H52" s="60">
        <f>(B52*'Rate Table'!$E$5)</f>
        <v>0</v>
      </c>
      <c r="I52" s="60">
        <f>(C52*'Rate Table'!$E$5)</f>
        <v>0</v>
      </c>
      <c r="J52" s="60">
        <f>(D52*'Rate Table'!$E$5)</f>
        <v>0</v>
      </c>
      <c r="K52" s="60">
        <f>(E52*'Rate Table'!$E$5)</f>
        <v>0</v>
      </c>
      <c r="L52" s="60">
        <f>(F52*'Rate Table'!$E$5)</f>
        <v>0</v>
      </c>
      <c r="M52" s="61"/>
      <c r="N52" s="60">
        <f>2080*'FTE Table'!B52</f>
        <v>0</v>
      </c>
      <c r="O52" s="60">
        <f>2080*'FTE Table'!C52</f>
        <v>0</v>
      </c>
      <c r="P52" s="60">
        <f>2080*'FTE Table'!D52</f>
        <v>0</v>
      </c>
      <c r="Q52" s="60">
        <f>2080*'FTE Table'!E52</f>
        <v>0</v>
      </c>
      <c r="R52" s="60">
        <f>2080*'FTE Table'!F52</f>
        <v>0</v>
      </c>
    </row>
    <row r="53" spans="1:19" hidden="1">
      <c r="A53" s="68">
        <f>Personnel!A49</f>
        <v>0</v>
      </c>
      <c r="B53" s="60">
        <f>IF(Personnel!$D$2="No",(Personnel!E49/12)*Personnel!$D49*Personnel!E$74,IF((Personnel!$D49*Personnel!E$74)&lt;Salary_Cap,(Personnel!E49/12)*Personnel!$D49*Personnel!E$74,(Personnel!E49/12)*Salary_Cap))</f>
        <v>0</v>
      </c>
      <c r="C53" s="60">
        <f>IF(Personnel!$D$2="No",(Personnel!F49/12)*Personnel!$D49*Personnel!F$74,IF((Personnel!$D49*Personnel!F$74)&lt;Salary_Cap,(Personnel!F49/12)*Personnel!$D49*Personnel!F$74,(Personnel!F49/12)*Salary_Cap))</f>
        <v>0</v>
      </c>
      <c r="D53" s="60">
        <f>IF(Personnel!$D$2="No",(Personnel!G49/12)*Personnel!$D49*Personnel!G$74,IF((Personnel!$D49*Personnel!G$74)&lt;Salary_Cap,(Personnel!G49/12)*Personnel!$D49*Personnel!G$74,(Personnel!G49/12)*Salary_Cap))</f>
        <v>0</v>
      </c>
      <c r="E53" s="60">
        <f>IF(Personnel!$D$2="No",(Personnel!H49/12)*Personnel!$D49*Personnel!H$74,IF((Personnel!$D49*Personnel!H$74)&lt;Salary_Cap,(Personnel!H49/12)*Personnel!$D49*Personnel!H$74,(Personnel!H49/12)*Salary_Cap))</f>
        <v>0</v>
      </c>
      <c r="F53" s="60">
        <f>IF(Personnel!$D$2="No",(Personnel!I49/12)*Personnel!$D49*Personnel!I$74,IF((Personnel!$D49*Personnel!I$74)&lt;Salary_Cap,(Personnel!I49/12)*Personnel!$D49*Personnel!I$74,(Personnel!I49/12)*Salary_Cap))</f>
        <v>0</v>
      </c>
      <c r="H53" s="60">
        <f>(B53*'Rate Table'!$E$5)</f>
        <v>0</v>
      </c>
      <c r="I53" s="60">
        <f>(C53*'Rate Table'!$E$5)</f>
        <v>0</v>
      </c>
      <c r="J53" s="60">
        <f>(D53*'Rate Table'!$E$5)</f>
        <v>0</v>
      </c>
      <c r="K53" s="60">
        <f>(E53*'Rate Table'!$E$5)</f>
        <v>0</v>
      </c>
      <c r="L53" s="60">
        <f>(F53*'Rate Table'!$E$5)</f>
        <v>0</v>
      </c>
      <c r="M53" s="61"/>
      <c r="N53" s="60">
        <f>2080*'FTE Table'!B53</f>
        <v>0</v>
      </c>
      <c r="O53" s="60">
        <f>2080*'FTE Table'!C53</f>
        <v>0</v>
      </c>
      <c r="P53" s="60">
        <f>2080*'FTE Table'!D53</f>
        <v>0</v>
      </c>
      <c r="Q53" s="60">
        <f>2080*'FTE Table'!E53</f>
        <v>0</v>
      </c>
      <c r="R53" s="60">
        <f>2080*'FTE Table'!F53</f>
        <v>0</v>
      </c>
    </row>
    <row r="54" spans="1:19" hidden="1">
      <c r="A54" s="68">
        <f>Personnel!A50</f>
        <v>0</v>
      </c>
      <c r="B54" s="60">
        <f>IF(Personnel!$D$2="No",(Personnel!E50/12)*Personnel!$D50*Personnel!E$74,IF((Personnel!$D50*Personnel!E$74)&lt;Salary_Cap,(Personnel!E50/12)*Personnel!$D50*Personnel!E$74,(Personnel!E50/12)*Salary_Cap))</f>
        <v>0</v>
      </c>
      <c r="C54" s="60">
        <f>IF(Personnel!$D$2="No",(Personnel!F50/12)*Personnel!$D50*Personnel!F$74,IF((Personnel!$D50*Personnel!F$74)&lt;Salary_Cap,(Personnel!F50/12)*Personnel!$D50*Personnel!F$74,(Personnel!F50/12)*Salary_Cap))</f>
        <v>0</v>
      </c>
      <c r="D54" s="60">
        <f>IF(Personnel!$D$2="No",(Personnel!G50/12)*Personnel!$D50*Personnel!G$74,IF((Personnel!$D50*Personnel!G$74)&lt;Salary_Cap,(Personnel!G50/12)*Personnel!$D50*Personnel!G$74,(Personnel!G50/12)*Salary_Cap))</f>
        <v>0</v>
      </c>
      <c r="E54" s="60">
        <f>IF(Personnel!$D$2="No",(Personnel!H50/12)*Personnel!$D50*Personnel!H$74,IF((Personnel!$D50*Personnel!H$74)&lt;Salary_Cap,(Personnel!H50/12)*Personnel!$D50*Personnel!H$74,(Personnel!H50/12)*Salary_Cap))</f>
        <v>0</v>
      </c>
      <c r="F54" s="60">
        <f>IF(Personnel!$D$2="No",(Personnel!I50/12)*Personnel!$D50*Personnel!I$74,IF((Personnel!$D50*Personnel!I$74)&lt;Salary_Cap,(Personnel!I50/12)*Personnel!$D50*Personnel!I$74,(Personnel!I50/12)*Salary_Cap))</f>
        <v>0</v>
      </c>
      <c r="H54" s="60">
        <f>(B54*'Rate Table'!$E$5)</f>
        <v>0</v>
      </c>
      <c r="I54" s="60">
        <f>(C54*'Rate Table'!$E$5)</f>
        <v>0</v>
      </c>
      <c r="J54" s="60">
        <f>(D54*'Rate Table'!$E$5)</f>
        <v>0</v>
      </c>
      <c r="K54" s="60">
        <f>(E54*'Rate Table'!$E$5)</f>
        <v>0</v>
      </c>
      <c r="L54" s="60">
        <f>(F54*'Rate Table'!$E$5)</f>
        <v>0</v>
      </c>
      <c r="M54" s="61"/>
      <c r="N54" s="60">
        <f>2080*'FTE Table'!B54</f>
        <v>0</v>
      </c>
      <c r="O54" s="60">
        <f>2080*'FTE Table'!C54</f>
        <v>0</v>
      </c>
      <c r="P54" s="60">
        <f>2080*'FTE Table'!D54</f>
        <v>0</v>
      </c>
      <c r="Q54" s="60">
        <f>2080*'FTE Table'!E54</f>
        <v>0</v>
      </c>
      <c r="R54" s="60">
        <f>2080*'FTE Table'!F54</f>
        <v>0</v>
      </c>
    </row>
    <row r="55" spans="1:19" hidden="1">
      <c r="A55" s="68">
        <f>Personnel!A51</f>
        <v>0</v>
      </c>
      <c r="B55" s="60">
        <f>IF(Personnel!$D$2="No",(Personnel!E51/12)*Personnel!$D51*Personnel!E$74,IF((Personnel!$D51*Personnel!E$74)&lt;Salary_Cap,(Personnel!E51/12)*Personnel!$D51*Personnel!E$74,(Personnel!E51/12)*Salary_Cap))</f>
        <v>0</v>
      </c>
      <c r="C55" s="60">
        <f>IF(Personnel!$D$2="No",(Personnel!F51/12)*Personnel!$D51*Personnel!F$74,IF((Personnel!$D51*Personnel!F$74)&lt;Salary_Cap,(Personnel!F51/12)*Personnel!$D51*Personnel!F$74,(Personnel!F51/12)*Salary_Cap))</f>
        <v>0</v>
      </c>
      <c r="D55" s="60">
        <f>IF(Personnel!$D$2="No",(Personnel!G51/12)*Personnel!$D51*Personnel!G$74,IF((Personnel!$D51*Personnel!G$74)&lt;Salary_Cap,(Personnel!G51/12)*Personnel!$D51*Personnel!G$74,(Personnel!G51/12)*Salary_Cap))</f>
        <v>0</v>
      </c>
      <c r="E55" s="60">
        <f>IF(Personnel!$D$2="No",(Personnel!H51/12)*Personnel!$D51*Personnel!H$74,IF((Personnel!$D51*Personnel!H$74)&lt;Salary_Cap,(Personnel!H51/12)*Personnel!$D51*Personnel!H$74,(Personnel!H51/12)*Salary_Cap))</f>
        <v>0</v>
      </c>
      <c r="F55" s="60">
        <f>IF(Personnel!$D$2="No",(Personnel!I51/12)*Personnel!$D51*Personnel!I$74,IF((Personnel!$D51*Personnel!I$74)&lt;Salary_Cap,(Personnel!I51/12)*Personnel!$D51*Personnel!I$74,(Personnel!I51/12)*Salary_Cap))</f>
        <v>0</v>
      </c>
      <c r="H55" s="60">
        <f>(B55*'Rate Table'!$E$5)</f>
        <v>0</v>
      </c>
      <c r="I55" s="60">
        <f>(C55*'Rate Table'!$E$5)</f>
        <v>0</v>
      </c>
      <c r="J55" s="60">
        <f>(D55*'Rate Table'!$E$5)</f>
        <v>0</v>
      </c>
      <c r="K55" s="60">
        <f>(E55*'Rate Table'!$E$5)</f>
        <v>0</v>
      </c>
      <c r="L55" s="60">
        <f>(F55*'Rate Table'!$E$5)</f>
        <v>0</v>
      </c>
      <c r="M55" s="61"/>
      <c r="N55" s="60">
        <f>2080*'FTE Table'!B55</f>
        <v>0</v>
      </c>
      <c r="O55" s="60">
        <f>2080*'FTE Table'!C55</f>
        <v>0</v>
      </c>
      <c r="P55" s="60">
        <f>2080*'FTE Table'!D55</f>
        <v>0</v>
      </c>
      <c r="Q55" s="60">
        <f>2080*'FTE Table'!E55</f>
        <v>0</v>
      </c>
      <c r="R55" s="60">
        <f>2080*'FTE Table'!F55</f>
        <v>0</v>
      </c>
    </row>
    <row r="56" spans="1:19" hidden="1">
      <c r="A56" s="68">
        <f>Personnel!A52</f>
        <v>0</v>
      </c>
      <c r="B56" s="60">
        <f>IF(Personnel!$D$2="No",(Personnel!E52/12)*Personnel!$D52*Personnel!E$74,IF((Personnel!$D52*Personnel!E$74)&lt;Salary_Cap,(Personnel!E52/12)*Personnel!$D52*Personnel!E$74,(Personnel!E52/12)*Salary_Cap))</f>
        <v>0</v>
      </c>
      <c r="C56" s="60">
        <f>IF(Personnel!$D$2="No",(Personnel!F52/12)*Personnel!$D52*Personnel!F$74,IF((Personnel!$D52*Personnel!F$74)&lt;Salary_Cap,(Personnel!F52/12)*Personnel!$D52*Personnel!F$74,(Personnel!F52/12)*Salary_Cap))</f>
        <v>0</v>
      </c>
      <c r="D56" s="60">
        <f>IF(Personnel!$D$2="No",(Personnel!G52/12)*Personnel!$D52*Personnel!G$74,IF((Personnel!$D52*Personnel!G$74)&lt;Salary_Cap,(Personnel!G52/12)*Personnel!$D52*Personnel!G$74,(Personnel!G52/12)*Salary_Cap))</f>
        <v>0</v>
      </c>
      <c r="E56" s="60">
        <f>IF(Personnel!$D$2="No",(Personnel!H52/12)*Personnel!$D52*Personnel!H$74,IF((Personnel!$D52*Personnel!H$74)&lt;Salary_Cap,(Personnel!H52/12)*Personnel!$D52*Personnel!H$74,(Personnel!H52/12)*Salary_Cap))</f>
        <v>0</v>
      </c>
      <c r="F56" s="60">
        <f>IF(Personnel!$D$2="No",(Personnel!I52/12)*Personnel!$D52*Personnel!I$74,IF((Personnel!$D52*Personnel!I$74)&lt;Salary_Cap,(Personnel!I52/12)*Personnel!$D52*Personnel!I$74,(Personnel!I52/12)*Salary_Cap))</f>
        <v>0</v>
      </c>
      <c r="H56" s="60">
        <f>(B56*'Rate Table'!$E$5)</f>
        <v>0</v>
      </c>
      <c r="I56" s="60">
        <f>(C56*'Rate Table'!$E$5)</f>
        <v>0</v>
      </c>
      <c r="J56" s="60">
        <f>(D56*'Rate Table'!$E$5)</f>
        <v>0</v>
      </c>
      <c r="K56" s="60">
        <f>(E56*'Rate Table'!$E$5)</f>
        <v>0</v>
      </c>
      <c r="L56" s="60">
        <f>(F56*'Rate Table'!$E$5)</f>
        <v>0</v>
      </c>
      <c r="M56" s="61"/>
      <c r="N56" s="60">
        <f>2080*'FTE Table'!B56</f>
        <v>0</v>
      </c>
      <c r="O56" s="60">
        <f>2080*'FTE Table'!C56</f>
        <v>0</v>
      </c>
      <c r="P56" s="60">
        <f>2080*'FTE Table'!D56</f>
        <v>0</v>
      </c>
      <c r="Q56" s="60">
        <f>2080*'FTE Table'!E56</f>
        <v>0</v>
      </c>
      <c r="R56" s="60">
        <f>2080*'FTE Table'!F56</f>
        <v>0</v>
      </c>
    </row>
    <row r="57" spans="1:19" hidden="1">
      <c r="A57" s="62" t="s">
        <v>113</v>
      </c>
      <c r="B57" s="63">
        <f>SUM(B51:B56)</f>
        <v>10400</v>
      </c>
      <c r="C57" s="63">
        <f t="shared" ref="C57:R57" si="14">SUM(C51:C56)</f>
        <v>0</v>
      </c>
      <c r="D57" s="63">
        <f t="shared" si="14"/>
        <v>0</v>
      </c>
      <c r="E57" s="63">
        <f t="shared" si="14"/>
        <v>0</v>
      </c>
      <c r="F57" s="63">
        <f t="shared" si="14"/>
        <v>0</v>
      </c>
      <c r="G57" s="63"/>
      <c r="H57" s="63">
        <f t="shared" si="14"/>
        <v>790.4</v>
      </c>
      <c r="I57" s="63">
        <f t="shared" si="14"/>
        <v>0</v>
      </c>
      <c r="J57" s="63">
        <f t="shared" si="14"/>
        <v>0</v>
      </c>
      <c r="K57" s="63">
        <f t="shared" si="14"/>
        <v>0</v>
      </c>
      <c r="L57" s="63">
        <f t="shared" si="14"/>
        <v>0</v>
      </c>
      <c r="M57" s="63"/>
      <c r="N57" s="63">
        <f t="shared" si="14"/>
        <v>2080</v>
      </c>
      <c r="O57" s="63">
        <f t="shared" si="14"/>
        <v>0</v>
      </c>
      <c r="P57" s="63">
        <f t="shared" si="14"/>
        <v>0</v>
      </c>
      <c r="Q57" s="63">
        <f t="shared" si="14"/>
        <v>0</v>
      </c>
      <c r="R57" s="63">
        <f t="shared" si="14"/>
        <v>0</v>
      </c>
    </row>
    <row r="58" spans="1:19">
      <c r="A58" s="65"/>
      <c r="B58" s="66"/>
      <c r="C58" s="66"/>
      <c r="D58" s="66"/>
      <c r="E58" s="66"/>
      <c r="F58" s="66"/>
      <c r="G58" s="66"/>
      <c r="H58" s="66"/>
      <c r="I58" s="66"/>
      <c r="J58" s="66"/>
      <c r="K58" s="66"/>
      <c r="L58" s="66"/>
      <c r="M58" s="66"/>
      <c r="N58" s="66"/>
      <c r="O58" s="66"/>
      <c r="P58" s="66"/>
      <c r="Q58" s="66"/>
      <c r="R58" s="66"/>
    </row>
    <row r="59" spans="1:19">
      <c r="A59" s="67"/>
      <c r="B59" s="244"/>
      <c r="C59" s="244"/>
      <c r="D59" s="244"/>
      <c r="E59" s="244"/>
      <c r="F59" s="244"/>
      <c r="G59" s="244"/>
      <c r="H59" s="244"/>
      <c r="I59" s="244"/>
      <c r="J59" s="244"/>
      <c r="K59" s="244"/>
      <c r="L59" s="244"/>
      <c r="M59" s="244"/>
      <c r="N59" s="244"/>
      <c r="O59" s="244"/>
      <c r="P59" s="244"/>
      <c r="Q59" s="244"/>
      <c r="R59" s="244"/>
    </row>
    <row r="60" spans="1:19" ht="16" hidden="1">
      <c r="A60" s="67"/>
      <c r="B60" s="242" t="s">
        <v>45</v>
      </c>
      <c r="C60" s="242"/>
      <c r="D60" s="242"/>
      <c r="E60" s="242"/>
      <c r="F60" s="242"/>
      <c r="G60" s="242"/>
      <c r="H60" s="242"/>
      <c r="I60" s="242"/>
      <c r="J60" s="242"/>
      <c r="K60" s="242"/>
      <c r="L60" s="242"/>
      <c r="M60" s="242"/>
      <c r="N60" s="242"/>
      <c r="O60" s="242"/>
      <c r="P60" s="242"/>
      <c r="Q60" s="242"/>
      <c r="R60" s="242"/>
      <c r="S60" s="190"/>
    </row>
    <row r="61" spans="1:19" hidden="1">
      <c r="A61" s="68">
        <f>Personnel!A55</f>
        <v>0</v>
      </c>
      <c r="B61" s="60">
        <f>(Personnel!E55/12)*Personnel!$D55*Personnel!E$74</f>
        <v>0</v>
      </c>
      <c r="C61" s="60">
        <f>(Personnel!F55/12)*Personnel!$D55*Personnel!F$74</f>
        <v>0</v>
      </c>
      <c r="D61" s="60">
        <f>(Personnel!G55/12)*Personnel!$D55*Personnel!G$74</f>
        <v>0</v>
      </c>
      <c r="E61" s="60">
        <f>(Personnel!H55/12)*Personnel!$D55*Personnel!H$74</f>
        <v>0</v>
      </c>
      <c r="F61" s="60">
        <f>(Personnel!I55/12)*Personnel!$D55*Personnel!I$74</f>
        <v>0</v>
      </c>
      <c r="H61" s="60">
        <f>(B61*'Rate Table'!$E$6)</f>
        <v>0</v>
      </c>
      <c r="I61" s="60">
        <f>(C61*'Rate Table'!$E$6)</f>
        <v>0</v>
      </c>
      <c r="J61" s="60">
        <f>(D61*'Rate Table'!$E$6)</f>
        <v>0</v>
      </c>
      <c r="K61" s="60">
        <f>(E61*'Rate Table'!$E$6)</f>
        <v>0</v>
      </c>
      <c r="L61" s="60">
        <f>(F61*'Rate Table'!$E$6)</f>
        <v>0</v>
      </c>
      <c r="M61" s="61"/>
      <c r="N61" s="60">
        <f>1040*(Personnel!E55/6)</f>
        <v>0</v>
      </c>
      <c r="O61" s="60">
        <f>1040*(Personnel!F55/6)</f>
        <v>0</v>
      </c>
      <c r="P61" s="60">
        <f>1040*(Personnel!G55/6)</f>
        <v>0</v>
      </c>
      <c r="Q61" s="60">
        <f>1040*(Personnel!H55/6)</f>
        <v>0</v>
      </c>
      <c r="R61" s="60">
        <f>1040*(Personnel!I55/6)</f>
        <v>0</v>
      </c>
    </row>
    <row r="62" spans="1:19" hidden="1">
      <c r="A62" s="68">
        <f>Personnel!A56</f>
        <v>0</v>
      </c>
      <c r="B62" s="60">
        <f>(Personnel!E56/12)*Personnel!$D56*Personnel!E$74</f>
        <v>0</v>
      </c>
      <c r="C62" s="60">
        <f>(Personnel!F56/12)*Personnel!$D56*Personnel!F$74</f>
        <v>0</v>
      </c>
      <c r="D62" s="60">
        <f>(Personnel!G56/12)*Personnel!$D56*Personnel!G$74</f>
        <v>0</v>
      </c>
      <c r="E62" s="60">
        <f>(Personnel!H56/12)*Personnel!$D56*Personnel!H$74</f>
        <v>0</v>
      </c>
      <c r="F62" s="60">
        <f>(Personnel!I56/12)*Personnel!$D56*Personnel!I$74</f>
        <v>0</v>
      </c>
      <c r="H62" s="60">
        <f>(B62*'Rate Table'!$E$6)</f>
        <v>0</v>
      </c>
      <c r="I62" s="60">
        <f>(C62*'Rate Table'!$E$6)</f>
        <v>0</v>
      </c>
      <c r="J62" s="60">
        <f>(D62*'Rate Table'!$E$6)</f>
        <v>0</v>
      </c>
      <c r="K62" s="60">
        <f>(E62*'Rate Table'!$E$6)</f>
        <v>0</v>
      </c>
      <c r="L62" s="60">
        <f>(F62*'Rate Table'!$E$6)</f>
        <v>0</v>
      </c>
      <c r="M62" s="61"/>
      <c r="N62" s="60">
        <f>1040*(Personnel!E56/6)</f>
        <v>0</v>
      </c>
      <c r="O62" s="60">
        <f>1040*(Personnel!F56/6)</f>
        <v>0</v>
      </c>
      <c r="P62" s="60">
        <f>1040*(Personnel!G56/6)</f>
        <v>0</v>
      </c>
      <c r="Q62" s="60">
        <f>1040*(Personnel!H56/6)</f>
        <v>0</v>
      </c>
      <c r="R62" s="60">
        <f>1040*(Personnel!I56/6)</f>
        <v>0</v>
      </c>
    </row>
    <row r="63" spans="1:19" hidden="1">
      <c r="A63" s="68">
        <f>Personnel!A57</f>
        <v>0</v>
      </c>
      <c r="B63" s="60">
        <f>(Personnel!E57/12)*Personnel!$D57*Personnel!E$74</f>
        <v>0</v>
      </c>
      <c r="C63" s="60">
        <f>(Personnel!F57/12)*Personnel!$D57*Personnel!F$74</f>
        <v>0</v>
      </c>
      <c r="D63" s="60">
        <f>(Personnel!G57/12)*Personnel!$D57*Personnel!G$74</f>
        <v>0</v>
      </c>
      <c r="E63" s="60">
        <f>(Personnel!H57/12)*Personnel!$D57*Personnel!H$74</f>
        <v>0</v>
      </c>
      <c r="F63" s="60">
        <f>(Personnel!I57/12)*Personnel!$D57*Personnel!I$74</f>
        <v>0</v>
      </c>
      <c r="H63" s="60">
        <f>(B63*'Rate Table'!$E$6)</f>
        <v>0</v>
      </c>
      <c r="I63" s="60">
        <f>(C63*'Rate Table'!$E$6)</f>
        <v>0</v>
      </c>
      <c r="J63" s="60">
        <f>(D63*'Rate Table'!$E$6)</f>
        <v>0</v>
      </c>
      <c r="K63" s="60">
        <f>(E63*'Rate Table'!$E$6)</f>
        <v>0</v>
      </c>
      <c r="L63" s="60">
        <f>(F63*'Rate Table'!$E$6)</f>
        <v>0</v>
      </c>
      <c r="M63" s="61"/>
      <c r="N63" s="60">
        <f>1040*(Personnel!E57/6)</f>
        <v>0</v>
      </c>
      <c r="O63" s="60">
        <f>1040*(Personnel!F57/6)</f>
        <v>0</v>
      </c>
      <c r="P63" s="60">
        <f>1040*(Personnel!G57/6)</f>
        <v>0</v>
      </c>
      <c r="Q63" s="60">
        <f>1040*(Personnel!H57/6)</f>
        <v>0</v>
      </c>
      <c r="R63" s="60">
        <f>1040*(Personnel!I57/6)</f>
        <v>0</v>
      </c>
    </row>
    <row r="64" spans="1:19" hidden="1">
      <c r="A64" s="68">
        <f>Personnel!A58</f>
        <v>0</v>
      </c>
      <c r="B64" s="60">
        <f>(Personnel!E58/12)*Personnel!$D58*Personnel!E$74</f>
        <v>0</v>
      </c>
      <c r="C64" s="60">
        <f>(Personnel!F58/12)*Personnel!$D58*Personnel!F$74</f>
        <v>0</v>
      </c>
      <c r="D64" s="60">
        <f>(Personnel!G58/12)*Personnel!$D58*Personnel!G$74</f>
        <v>0</v>
      </c>
      <c r="E64" s="60">
        <f>(Personnel!H58/12)*Personnel!$D58*Personnel!H$74</f>
        <v>0</v>
      </c>
      <c r="F64" s="60">
        <f>(Personnel!I58/12)*Personnel!$D58*Personnel!I$74</f>
        <v>0</v>
      </c>
      <c r="H64" s="60">
        <f>(B64*'Rate Table'!$E$6)</f>
        <v>0</v>
      </c>
      <c r="I64" s="60">
        <f>(C64*'Rate Table'!$E$6)</f>
        <v>0</v>
      </c>
      <c r="J64" s="60">
        <f>(D64*'Rate Table'!$E$6)</f>
        <v>0</v>
      </c>
      <c r="K64" s="60">
        <f>(E64*'Rate Table'!$E$6)</f>
        <v>0</v>
      </c>
      <c r="L64" s="60">
        <f>(F64*'Rate Table'!$E$6)</f>
        <v>0</v>
      </c>
      <c r="M64" s="61"/>
      <c r="N64" s="60">
        <f>1040*(Personnel!E58/6)</f>
        <v>0</v>
      </c>
      <c r="O64" s="60">
        <f>1040*(Personnel!F58/6)</f>
        <v>0</v>
      </c>
      <c r="P64" s="60">
        <f>1040*(Personnel!G58/6)</f>
        <v>0</v>
      </c>
      <c r="Q64" s="60">
        <f>1040*(Personnel!H58/6)</f>
        <v>0</v>
      </c>
      <c r="R64" s="60">
        <f>1040*(Personnel!I58/6)</f>
        <v>0</v>
      </c>
    </row>
    <row r="65" spans="1:19" hidden="1">
      <c r="A65" s="68">
        <f>Personnel!A59</f>
        <v>0</v>
      </c>
      <c r="B65" s="60">
        <f>(Personnel!E59/12)*Personnel!$D59*Personnel!E$74</f>
        <v>0</v>
      </c>
      <c r="C65" s="60">
        <f>(Personnel!F59/12)*Personnel!$D59*Personnel!F$74</f>
        <v>0</v>
      </c>
      <c r="D65" s="60">
        <f>(Personnel!G59/12)*Personnel!$D59*Personnel!G$74</f>
        <v>0</v>
      </c>
      <c r="E65" s="60">
        <f>(Personnel!H59/12)*Personnel!$D59*Personnel!H$74</f>
        <v>0</v>
      </c>
      <c r="F65" s="60">
        <f>(Personnel!I59/12)*Personnel!$D59*Personnel!I$74</f>
        <v>0</v>
      </c>
      <c r="H65" s="60">
        <f>(B65*'Rate Table'!$E$6)</f>
        <v>0</v>
      </c>
      <c r="I65" s="60">
        <f>(C65*'Rate Table'!$E$6)</f>
        <v>0</v>
      </c>
      <c r="J65" s="60">
        <f>(D65*'Rate Table'!$E$6)</f>
        <v>0</v>
      </c>
      <c r="K65" s="60">
        <f>(E65*'Rate Table'!$E$6)</f>
        <v>0</v>
      </c>
      <c r="L65" s="60">
        <f>(F65*'Rate Table'!$E$6)</f>
        <v>0</v>
      </c>
      <c r="M65" s="61"/>
      <c r="N65" s="60">
        <f>1040*(Personnel!E59/6)</f>
        <v>0</v>
      </c>
      <c r="O65" s="60">
        <f>1040*(Personnel!F59/6)</f>
        <v>0</v>
      </c>
      <c r="P65" s="60">
        <f>1040*(Personnel!G59/6)</f>
        <v>0</v>
      </c>
      <c r="Q65" s="60">
        <f>1040*(Personnel!H59/6)</f>
        <v>0</v>
      </c>
      <c r="R65" s="60">
        <f>1040*(Personnel!I59/6)</f>
        <v>0</v>
      </c>
    </row>
    <row r="66" spans="1:19" hidden="1">
      <c r="A66" s="68">
        <f>Personnel!A60</f>
        <v>0</v>
      </c>
      <c r="B66" s="60">
        <f>(Personnel!E60/12)*Personnel!$D60*Personnel!E$74</f>
        <v>0</v>
      </c>
      <c r="C66" s="60">
        <f>(Personnel!F60/12)*Personnel!$D60*Personnel!F$74</f>
        <v>0</v>
      </c>
      <c r="D66" s="60">
        <f>(Personnel!G60/12)*Personnel!$D60*Personnel!G$74</f>
        <v>0</v>
      </c>
      <c r="E66" s="60">
        <f>(Personnel!H60/12)*Personnel!$D60*Personnel!H$74</f>
        <v>0</v>
      </c>
      <c r="F66" s="60">
        <f>(Personnel!I60/12)*Personnel!$D60*Personnel!I$74</f>
        <v>0</v>
      </c>
      <c r="H66" s="60">
        <f>(B66*'Rate Table'!$E$6)</f>
        <v>0</v>
      </c>
      <c r="I66" s="60">
        <f>(C66*'Rate Table'!$E$6)</f>
        <v>0</v>
      </c>
      <c r="J66" s="60">
        <f>(D66*'Rate Table'!$E$6)</f>
        <v>0</v>
      </c>
      <c r="K66" s="60">
        <f>(E66*'Rate Table'!$E$6)</f>
        <v>0</v>
      </c>
      <c r="L66" s="60">
        <f>(F66*'Rate Table'!$E$6)</f>
        <v>0</v>
      </c>
      <c r="M66" s="61"/>
      <c r="N66" s="60">
        <f>1040*(Personnel!E60/6)</f>
        <v>0</v>
      </c>
      <c r="O66" s="60">
        <f>1040*(Personnel!F60/6)</f>
        <v>0</v>
      </c>
      <c r="P66" s="60">
        <f>1040*(Personnel!G60/6)</f>
        <v>0</v>
      </c>
      <c r="Q66" s="60">
        <f>1040*(Personnel!H60/6)</f>
        <v>0</v>
      </c>
      <c r="R66" s="60">
        <f>1040*(Personnel!I60/6)</f>
        <v>0</v>
      </c>
    </row>
    <row r="67" spans="1:19" hidden="1">
      <c r="A67" s="62" t="s">
        <v>114</v>
      </c>
      <c r="B67" s="63">
        <f>SUM(B61:B66)</f>
        <v>0</v>
      </c>
      <c r="C67" s="63">
        <f t="shared" ref="C67:R67" si="15">SUM(C61:C66)</f>
        <v>0</v>
      </c>
      <c r="D67" s="63">
        <f t="shared" si="15"/>
        <v>0</v>
      </c>
      <c r="E67" s="63">
        <f t="shared" si="15"/>
        <v>0</v>
      </c>
      <c r="F67" s="63">
        <f t="shared" si="15"/>
        <v>0</v>
      </c>
      <c r="G67" s="63"/>
      <c r="H67" s="63">
        <f t="shared" si="15"/>
        <v>0</v>
      </c>
      <c r="I67" s="63">
        <f t="shared" si="15"/>
        <v>0</v>
      </c>
      <c r="J67" s="63">
        <f t="shared" si="15"/>
        <v>0</v>
      </c>
      <c r="K67" s="63">
        <f t="shared" si="15"/>
        <v>0</v>
      </c>
      <c r="L67" s="63">
        <f t="shared" si="15"/>
        <v>0</v>
      </c>
      <c r="M67" s="63"/>
      <c r="N67" s="63">
        <f t="shared" si="15"/>
        <v>0</v>
      </c>
      <c r="O67" s="63">
        <f t="shared" si="15"/>
        <v>0</v>
      </c>
      <c r="P67" s="63">
        <f t="shared" si="15"/>
        <v>0</v>
      </c>
      <c r="Q67" s="63">
        <f t="shared" si="15"/>
        <v>0</v>
      </c>
      <c r="R67" s="63">
        <f t="shared" si="15"/>
        <v>0</v>
      </c>
    </row>
    <row r="68" spans="1:19" hidden="1">
      <c r="A68" s="65"/>
      <c r="B68" s="66"/>
      <c r="C68" s="66"/>
      <c r="D68" s="66"/>
      <c r="E68" s="66"/>
      <c r="F68" s="66"/>
      <c r="G68" s="66"/>
      <c r="H68" s="66"/>
      <c r="I68" s="66"/>
      <c r="J68" s="66"/>
      <c r="K68" s="66"/>
      <c r="L68" s="66"/>
      <c r="M68" s="66"/>
      <c r="N68" s="66"/>
      <c r="O68" s="66"/>
      <c r="P68" s="66"/>
      <c r="Q68" s="66"/>
      <c r="R68" s="66"/>
    </row>
    <row r="69" spans="1:19">
      <c r="A69" s="67"/>
      <c r="B69" s="244"/>
      <c r="C69" s="244"/>
      <c r="D69" s="244"/>
      <c r="E69" s="244"/>
      <c r="F69" s="244"/>
      <c r="G69" s="244"/>
      <c r="H69" s="244"/>
      <c r="I69" s="244"/>
      <c r="J69" s="244"/>
      <c r="K69" s="244"/>
      <c r="L69" s="244"/>
      <c r="M69" s="244"/>
      <c r="N69" s="244"/>
      <c r="O69" s="244"/>
      <c r="P69" s="244"/>
      <c r="Q69" s="244"/>
      <c r="R69" s="244"/>
    </row>
    <row r="70" spans="1:19" ht="16">
      <c r="A70" s="67"/>
      <c r="B70" s="242" t="s">
        <v>115</v>
      </c>
      <c r="C70" s="242"/>
      <c r="D70" s="242"/>
      <c r="E70" s="242"/>
      <c r="F70" s="242"/>
      <c r="G70" s="242"/>
      <c r="H70" s="242"/>
      <c r="I70" s="242"/>
      <c r="J70" s="242"/>
      <c r="K70" s="242"/>
      <c r="L70" s="242"/>
      <c r="M70" s="242"/>
      <c r="N70" s="242"/>
      <c r="O70" s="242"/>
      <c r="P70" s="242"/>
      <c r="Q70" s="242"/>
      <c r="R70" s="242"/>
      <c r="S70" s="190"/>
    </row>
    <row r="71" spans="1:19">
      <c r="A71" s="68" t="str">
        <f>Personnel!A63</f>
        <v>TBN - GRA</v>
      </c>
      <c r="B71" s="60">
        <f>(Personnel!E63/12)*Personnel!$D63*Personnel!E$74</f>
        <v>0</v>
      </c>
      <c r="C71" s="60">
        <f>(Personnel!F63/12)*Personnel!$D63*Personnel!F$74</f>
        <v>0</v>
      </c>
      <c r="D71" s="60">
        <f>(Personnel!G63/12)*Personnel!$D63*Personnel!G$74</f>
        <v>0</v>
      </c>
      <c r="E71" s="60">
        <f>(Personnel!H63/12)*Personnel!$D63*Personnel!H$74</f>
        <v>0</v>
      </c>
      <c r="F71" s="60">
        <f>(Personnel!I63/12)*Personnel!$D63*Personnel!I$74</f>
        <v>0</v>
      </c>
      <c r="H71" s="60">
        <f>IF(B71&gt;0,'Rate Table'!$K$3,0)</f>
        <v>0</v>
      </c>
      <c r="I71" s="60">
        <f>IF(C71&gt;0,'Rate Table'!$K$4,0)</f>
        <v>0</v>
      </c>
      <c r="J71" s="60">
        <f>IF(D71&gt;0,'Rate Table'!$K$5,0)</f>
        <v>0</v>
      </c>
      <c r="K71" s="60">
        <f>IF(E71&gt;0,'Rate Table'!$K$6,0)</f>
        <v>0</v>
      </c>
      <c r="L71" s="60">
        <f>IF(F71&gt;0,'Rate Table'!$K$7,0)</f>
        <v>0</v>
      </c>
      <c r="M71" s="61"/>
      <c r="N71" s="60">
        <f>2080*'FTE Table'!B71</f>
        <v>0</v>
      </c>
      <c r="O71" s="60">
        <f>2080*'FTE Table'!C71</f>
        <v>0</v>
      </c>
      <c r="P71" s="60">
        <f>2080*'FTE Table'!D71</f>
        <v>0</v>
      </c>
      <c r="Q71" s="60">
        <f>2080*'FTE Table'!E71</f>
        <v>0</v>
      </c>
      <c r="R71" s="60">
        <f>2080*'FTE Table'!F71</f>
        <v>0</v>
      </c>
    </row>
    <row r="72" spans="1:19">
      <c r="A72" s="68">
        <f>Personnel!A64</f>
        <v>0</v>
      </c>
      <c r="B72" s="60">
        <f>(Personnel!E64/12)*Personnel!$D64*Personnel!E$74</f>
        <v>0</v>
      </c>
      <c r="C72" s="60">
        <f>(Personnel!F64/12)*Personnel!$D64*Personnel!F$74</f>
        <v>0</v>
      </c>
      <c r="D72" s="60">
        <f>(Personnel!G64/12)*Personnel!$D64*Personnel!G$74</f>
        <v>0</v>
      </c>
      <c r="E72" s="60">
        <f>(Personnel!H64/12)*Personnel!$D64*Personnel!H$74</f>
        <v>0</v>
      </c>
      <c r="F72" s="60">
        <f>(Personnel!I64/12)*Personnel!$D64*Personnel!I$74</f>
        <v>0</v>
      </c>
      <c r="H72" s="60">
        <f>IF(B72&gt;0,'Rate Table'!$K$3,0)</f>
        <v>0</v>
      </c>
      <c r="I72" s="60">
        <f>IF(C72&gt;0,'Rate Table'!$K$4,0)</f>
        <v>0</v>
      </c>
      <c r="J72" s="60">
        <f>IF(D72&gt;0,'Rate Table'!$K$5,0)</f>
        <v>0</v>
      </c>
      <c r="K72" s="60">
        <f>IF(E72&gt;0,'Rate Table'!$K$6,0)</f>
        <v>0</v>
      </c>
      <c r="L72" s="60">
        <f>IF(F72&gt;0,'Rate Table'!$K$7,0)</f>
        <v>0</v>
      </c>
      <c r="M72" s="61"/>
      <c r="N72" s="60">
        <f>2080*'FTE Table'!B72</f>
        <v>0</v>
      </c>
      <c r="O72" s="60">
        <f>2080*'FTE Table'!C72</f>
        <v>0</v>
      </c>
      <c r="P72" s="60">
        <f>2080*'FTE Table'!D72</f>
        <v>0</v>
      </c>
      <c r="Q72" s="60">
        <f>2080*'FTE Table'!E72</f>
        <v>0</v>
      </c>
      <c r="R72" s="60">
        <f>2080*'FTE Table'!F72</f>
        <v>0</v>
      </c>
    </row>
    <row r="73" spans="1:19" hidden="1">
      <c r="A73" s="68">
        <f>Personnel!A65</f>
        <v>0</v>
      </c>
      <c r="B73" s="60">
        <f>(Personnel!E65/12)*Personnel!$D65*Personnel!E$74</f>
        <v>0</v>
      </c>
      <c r="C73" s="60">
        <f>(Personnel!F65/12)*Personnel!$D65*Personnel!F$74</f>
        <v>0</v>
      </c>
      <c r="D73" s="60">
        <f>(Personnel!G65/12)*Personnel!$D65*Personnel!G$74</f>
        <v>0</v>
      </c>
      <c r="E73" s="60">
        <f>(Personnel!H65/12)*Personnel!$D65*Personnel!H$74</f>
        <v>0</v>
      </c>
      <c r="F73" s="60">
        <f>(Personnel!I65/12)*Personnel!$D65*Personnel!I$74</f>
        <v>0</v>
      </c>
      <c r="H73" s="60">
        <f>IF(B73&gt;0,'Rate Table'!$K$3,0)</f>
        <v>0</v>
      </c>
      <c r="I73" s="60">
        <f>IF(C73&gt;0,'Rate Table'!$K$4,0)</f>
        <v>0</v>
      </c>
      <c r="J73" s="60">
        <f>IF(D73&gt;0,'Rate Table'!$K$5,0)</f>
        <v>0</v>
      </c>
      <c r="K73" s="60">
        <f>IF(E73&gt;0,'Rate Table'!$K$6,0)</f>
        <v>0</v>
      </c>
      <c r="L73" s="60">
        <f>IF(F73&gt;0,'Rate Table'!$K$7,0)</f>
        <v>0</v>
      </c>
      <c r="M73" s="61"/>
      <c r="N73" s="60">
        <f>2080*'FTE Table'!B73</f>
        <v>0</v>
      </c>
      <c r="O73" s="60">
        <f>2080*'FTE Table'!C73</f>
        <v>0</v>
      </c>
      <c r="P73" s="60">
        <f>2080*'FTE Table'!D73</f>
        <v>0</v>
      </c>
      <c r="Q73" s="60">
        <f>2080*'FTE Table'!E73</f>
        <v>0</v>
      </c>
      <c r="R73" s="60">
        <f>2080*'FTE Table'!F73</f>
        <v>0</v>
      </c>
    </row>
    <row r="74" spans="1:19" hidden="1">
      <c r="A74" s="68">
        <f>Personnel!A66</f>
        <v>0</v>
      </c>
      <c r="B74" s="60">
        <f>(Personnel!E66/12)*Personnel!$D66*Personnel!E$74</f>
        <v>0</v>
      </c>
      <c r="C74" s="60">
        <f>(Personnel!F66/12)*Personnel!$D66*Personnel!F$74</f>
        <v>0</v>
      </c>
      <c r="D74" s="60">
        <f>(Personnel!G66/12)*Personnel!$D66*Personnel!G$74</f>
        <v>0</v>
      </c>
      <c r="E74" s="60">
        <f>(Personnel!H66/12)*Personnel!$D66*Personnel!H$74</f>
        <v>0</v>
      </c>
      <c r="F74" s="60">
        <f>(Personnel!I66/12)*Personnel!$D66*Personnel!I$74</f>
        <v>0</v>
      </c>
      <c r="H74" s="60">
        <f>IF(B74&gt;0,'Rate Table'!$K$3,0)</f>
        <v>0</v>
      </c>
      <c r="I74" s="60">
        <f>IF(C74&gt;0,'Rate Table'!$K$4,0)</f>
        <v>0</v>
      </c>
      <c r="J74" s="60">
        <f>IF(D74&gt;0,'Rate Table'!$K$5,0)</f>
        <v>0</v>
      </c>
      <c r="K74" s="60">
        <f>IF(E74&gt;0,'Rate Table'!$K$6,0)</f>
        <v>0</v>
      </c>
      <c r="L74" s="60">
        <f>IF(F74&gt;0,'Rate Table'!$K$7,0)</f>
        <v>0</v>
      </c>
      <c r="M74" s="61"/>
      <c r="N74" s="60">
        <f>2080*'FTE Table'!B74</f>
        <v>0</v>
      </c>
      <c r="O74" s="60">
        <f>2080*'FTE Table'!C74</f>
        <v>0</v>
      </c>
      <c r="P74" s="60">
        <f>2080*'FTE Table'!D74</f>
        <v>0</v>
      </c>
      <c r="Q74" s="60">
        <f>2080*'FTE Table'!E74</f>
        <v>0</v>
      </c>
      <c r="R74" s="60">
        <f>2080*'FTE Table'!F74</f>
        <v>0</v>
      </c>
    </row>
    <row r="75" spans="1:19" hidden="1">
      <c r="A75" s="68">
        <f>Personnel!A67</f>
        <v>0</v>
      </c>
      <c r="B75" s="60">
        <f>(Personnel!E67/12)*Personnel!$D67*Personnel!E$74</f>
        <v>0</v>
      </c>
      <c r="C75" s="60">
        <f>(Personnel!F67/12)*Personnel!$D67*Personnel!F$74</f>
        <v>0</v>
      </c>
      <c r="D75" s="60">
        <f>(Personnel!G67/12)*Personnel!$D67*Personnel!G$74</f>
        <v>0</v>
      </c>
      <c r="E75" s="60">
        <f>(Personnel!H67/12)*Personnel!$D67*Personnel!H$74</f>
        <v>0</v>
      </c>
      <c r="F75" s="60">
        <f>(Personnel!I67/12)*Personnel!$D67*Personnel!I$74</f>
        <v>0</v>
      </c>
      <c r="H75" s="60">
        <f>IF(B75&gt;0,'Rate Table'!$K$3,0)</f>
        <v>0</v>
      </c>
      <c r="I75" s="60">
        <f>IF(C75&gt;0,'Rate Table'!$K$4,0)</f>
        <v>0</v>
      </c>
      <c r="J75" s="60">
        <f>IF(D75&gt;0,'Rate Table'!$K$5,0)</f>
        <v>0</v>
      </c>
      <c r="K75" s="60">
        <f>IF(E75&gt;0,'Rate Table'!$K$6,0)</f>
        <v>0</v>
      </c>
      <c r="L75" s="60">
        <f>IF(F75&gt;0,'Rate Table'!$K$7,0)</f>
        <v>0</v>
      </c>
      <c r="M75" s="61"/>
      <c r="N75" s="60">
        <f>2080*'FTE Table'!B75</f>
        <v>0</v>
      </c>
      <c r="O75" s="60">
        <f>2080*'FTE Table'!C75</f>
        <v>0</v>
      </c>
      <c r="P75" s="60">
        <f>2080*'FTE Table'!D75</f>
        <v>0</v>
      </c>
      <c r="Q75" s="60">
        <f>2080*'FTE Table'!E75</f>
        <v>0</v>
      </c>
      <c r="R75" s="60">
        <f>2080*'FTE Table'!F75</f>
        <v>0</v>
      </c>
    </row>
    <row r="76" spans="1:19" hidden="1">
      <c r="A76" s="68">
        <f>Personnel!A68</f>
        <v>0</v>
      </c>
      <c r="B76" s="60">
        <f>(Personnel!E68/12)*Personnel!$D68*Personnel!E$74</f>
        <v>0</v>
      </c>
      <c r="C76" s="60">
        <f>(Personnel!F68/12)*Personnel!$D68*Personnel!F$74</f>
        <v>0</v>
      </c>
      <c r="D76" s="60">
        <f>(Personnel!G68/12)*Personnel!$D68*Personnel!G$74</f>
        <v>0</v>
      </c>
      <c r="E76" s="60">
        <f>(Personnel!H68/12)*Personnel!$D68*Personnel!H$74</f>
        <v>0</v>
      </c>
      <c r="F76" s="60">
        <f>(Personnel!I68/12)*Personnel!$D68*Personnel!I$74</f>
        <v>0</v>
      </c>
      <c r="H76" s="60">
        <f>IF(B76&gt;0,'Rate Table'!$K$3,0)</f>
        <v>0</v>
      </c>
      <c r="I76" s="60">
        <f>IF(C76&gt;0,'Rate Table'!$K$4,0)</f>
        <v>0</v>
      </c>
      <c r="J76" s="60">
        <f>IF(D76&gt;0,'Rate Table'!$K$5,0)</f>
        <v>0</v>
      </c>
      <c r="K76" s="60">
        <f>IF(E76&gt;0,'Rate Table'!$K$6,0)</f>
        <v>0</v>
      </c>
      <c r="L76" s="60">
        <f>IF(F76&gt;0,'Rate Table'!$K$7,0)</f>
        <v>0</v>
      </c>
      <c r="M76" s="61"/>
      <c r="N76" s="60">
        <f>2080*'FTE Table'!B76</f>
        <v>0</v>
      </c>
      <c r="O76" s="60">
        <f>2080*'FTE Table'!C76</f>
        <v>0</v>
      </c>
      <c r="P76" s="60">
        <f>2080*'FTE Table'!D76</f>
        <v>0</v>
      </c>
      <c r="Q76" s="60">
        <f>2080*'FTE Table'!E76</f>
        <v>0</v>
      </c>
      <c r="R76" s="60">
        <f>2080*'FTE Table'!F76</f>
        <v>0</v>
      </c>
    </row>
    <row r="77" spans="1:19">
      <c r="A77" s="69" t="s">
        <v>116</v>
      </c>
      <c r="B77" s="63">
        <f>SUM(B71:B76)</f>
        <v>0</v>
      </c>
      <c r="C77" s="63">
        <f t="shared" ref="C77:R77" si="16">SUM(C71:C76)</f>
        <v>0</v>
      </c>
      <c r="D77" s="63">
        <f t="shared" si="16"/>
        <v>0</v>
      </c>
      <c r="E77" s="63">
        <f t="shared" si="16"/>
        <v>0</v>
      </c>
      <c r="F77" s="63">
        <f t="shared" si="16"/>
        <v>0</v>
      </c>
      <c r="G77" s="63"/>
      <c r="H77" s="63">
        <f t="shared" si="16"/>
        <v>0</v>
      </c>
      <c r="I77" s="63">
        <f t="shared" si="16"/>
        <v>0</v>
      </c>
      <c r="J77" s="63">
        <f t="shared" si="16"/>
        <v>0</v>
      </c>
      <c r="K77" s="63">
        <f t="shared" si="16"/>
        <v>0</v>
      </c>
      <c r="L77" s="63">
        <f t="shared" si="16"/>
        <v>0</v>
      </c>
      <c r="M77" s="63"/>
      <c r="N77" s="63">
        <f t="shared" si="16"/>
        <v>0</v>
      </c>
      <c r="O77" s="63">
        <f t="shared" si="16"/>
        <v>0</v>
      </c>
      <c r="P77" s="63">
        <f t="shared" si="16"/>
        <v>0</v>
      </c>
      <c r="Q77" s="63">
        <f t="shared" si="16"/>
        <v>0</v>
      </c>
      <c r="R77" s="63">
        <f t="shared" si="16"/>
        <v>0</v>
      </c>
    </row>
    <row r="79" spans="1:19" ht="19">
      <c r="A79" s="70" t="s">
        <v>117</v>
      </c>
      <c r="B79" s="71">
        <f>B77+B67+B57+B47+B36</f>
        <v>23650.148386222863</v>
      </c>
      <c r="C79" s="71">
        <f>C77+C67+C57+C47+C36</f>
        <v>0</v>
      </c>
      <c r="D79" s="71">
        <f>D77+D67+D57+D47+D36</f>
        <v>0</v>
      </c>
      <c r="E79" s="71">
        <f>E77+E67+E57+E47+E36</f>
        <v>0</v>
      </c>
      <c r="F79" s="71">
        <f>F77+F67+F57+F47+F36</f>
        <v>0</v>
      </c>
      <c r="G79" s="32"/>
      <c r="H79" s="71">
        <f>H77+H67+H57+H47+H36</f>
        <v>4619.692883618407</v>
      </c>
      <c r="I79" s="71">
        <f>I77+I67+I57+I47+I36</f>
        <v>0</v>
      </c>
      <c r="J79" s="71">
        <f>J77+J67+J57+J47+J36</f>
        <v>0</v>
      </c>
      <c r="K79" s="71">
        <f>K77+K67+K57+K47+K36</f>
        <v>0</v>
      </c>
      <c r="L79" s="71">
        <f>L77+L67+L57+L47+L36</f>
        <v>0</v>
      </c>
      <c r="M79" s="32"/>
      <c r="N79" s="71">
        <f>N77+N67+N57+N47+N36</f>
        <v>2264.6357020193809</v>
      </c>
      <c r="O79" s="71">
        <f>O77+O67+O57+O47+O36</f>
        <v>0</v>
      </c>
      <c r="P79" s="71">
        <f>P77+P67+P57+P47+P36</f>
        <v>0</v>
      </c>
      <c r="Q79" s="71">
        <f>Q77+Q67+Q57+Q47+Q36</f>
        <v>0</v>
      </c>
      <c r="R79" s="71">
        <f>R77+R67+R57+R47+R36</f>
        <v>0</v>
      </c>
      <c r="S79" s="9"/>
    </row>
  </sheetData>
  <mergeCells count="14">
    <mergeCell ref="B70:R70"/>
    <mergeCell ref="T1:X1"/>
    <mergeCell ref="Z1:AD1"/>
    <mergeCell ref="B59:R59"/>
    <mergeCell ref="B69:R69"/>
    <mergeCell ref="B1:F1"/>
    <mergeCell ref="H1:L1"/>
    <mergeCell ref="N1:R1"/>
    <mergeCell ref="B38:R38"/>
    <mergeCell ref="B49:R49"/>
    <mergeCell ref="B4:R4"/>
    <mergeCell ref="B39:R39"/>
    <mergeCell ref="B50:R50"/>
    <mergeCell ref="B60:R60"/>
  </mergeCells>
  <hyperlinks>
    <hyperlink ref="J2" r:id="rId1" xr:uid="{00000000-0004-0000-0300-000000000000}"/>
  </hyperlinks>
  <pageMargins left="0.7" right="0.7" top="0.75" bottom="0.75" header="0.3" footer="0.3"/>
  <pageSetup scale="51"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79"/>
  <sheetViews>
    <sheetView zoomScale="110" zoomScaleNormal="110" workbookViewId="0">
      <selection activeCell="A11" sqref="A11:XFD35"/>
    </sheetView>
  </sheetViews>
  <sheetFormatPr baseColWidth="10" defaultColWidth="8.83203125" defaultRowHeight="15"/>
  <cols>
    <col min="1" max="1" width="21.5" style="3" customWidth="1"/>
    <col min="8" max="9" width="8.6640625" customWidth="1"/>
  </cols>
  <sheetData>
    <row r="1" spans="1:18" ht="19">
      <c r="B1" s="245" t="s">
        <v>118</v>
      </c>
      <c r="C1" s="245"/>
      <c r="D1" s="245"/>
      <c r="E1" s="245"/>
      <c r="F1" s="245"/>
      <c r="H1" s="245" t="s">
        <v>119</v>
      </c>
      <c r="I1" s="245"/>
      <c r="J1" s="245"/>
      <c r="K1" s="245"/>
      <c r="L1" s="245"/>
      <c r="M1" s="206"/>
      <c r="N1" s="243" t="s">
        <v>120</v>
      </c>
      <c r="O1" s="243"/>
      <c r="P1" s="243"/>
      <c r="Q1" s="243"/>
      <c r="R1" s="243"/>
    </row>
    <row r="2" spans="1:18" ht="16">
      <c r="D2" s="144" t="s">
        <v>121</v>
      </c>
      <c r="J2" s="144" t="s">
        <v>121</v>
      </c>
    </row>
    <row r="3" spans="1:18" ht="17" thickBot="1">
      <c r="B3" s="29" t="str">
        <f>'Labor Detail'!N3</f>
        <v>Year 1</v>
      </c>
      <c r="C3" s="29" t="str">
        <f>'Labor Detail'!O3</f>
        <v>Year 2</v>
      </c>
      <c r="D3" s="29" t="str">
        <f>'Labor Detail'!P3</f>
        <v>Year 3</v>
      </c>
      <c r="E3" s="29" t="str">
        <f>'Labor Detail'!Q3</f>
        <v>Year 4</v>
      </c>
      <c r="F3" s="198" t="str">
        <f>'Labor Detail'!R3</f>
        <v>Year 5</v>
      </c>
      <c r="G3" s="158"/>
      <c r="H3" s="200" t="str">
        <f>'Labor Detail'!T3</f>
        <v>Year 1</v>
      </c>
      <c r="I3" s="29" t="str">
        <f>'Labor Detail'!U3</f>
        <v>Year 2</v>
      </c>
      <c r="J3" s="29" t="str">
        <f>'Labor Detail'!V3</f>
        <v>Year 3</v>
      </c>
      <c r="K3" s="29" t="str">
        <f>'Labor Detail'!W3</f>
        <v>Year 4</v>
      </c>
      <c r="L3" s="29" t="str">
        <f>'Labor Detail'!X3</f>
        <v>Year 5</v>
      </c>
      <c r="M3" s="188"/>
      <c r="N3" s="29" t="str">
        <f>'Labor Detail'!Z3</f>
        <v>Year 1</v>
      </c>
      <c r="O3" s="29" t="str">
        <f>'Labor Detail'!AA3</f>
        <v>Year 2</v>
      </c>
      <c r="P3" s="29" t="str">
        <f>'Labor Detail'!AB3</f>
        <v>Year 3</v>
      </c>
      <c r="Q3" s="29" t="str">
        <f>'Labor Detail'!AC3</f>
        <v>Year 4</v>
      </c>
      <c r="R3" s="29" t="str">
        <f>'Labor Detail'!AD3</f>
        <v>Year 5</v>
      </c>
    </row>
    <row r="4" spans="1:18" ht="17" thickBot="1">
      <c r="A4" s="197" t="s">
        <v>88</v>
      </c>
      <c r="B4" s="186"/>
      <c r="C4" s="186"/>
      <c r="D4" s="186"/>
      <c r="E4" s="186"/>
      <c r="F4" s="199"/>
      <c r="G4" s="158"/>
      <c r="H4" s="186"/>
      <c r="I4" s="186"/>
      <c r="J4" s="186"/>
      <c r="K4" s="186"/>
      <c r="L4" s="187"/>
      <c r="M4" s="189"/>
      <c r="N4" s="58"/>
      <c r="O4" s="58"/>
      <c r="P4" s="58"/>
      <c r="Q4" s="58"/>
      <c r="R4" s="58"/>
    </row>
    <row r="5" spans="1:18">
      <c r="A5" s="201" t="str">
        <f>'Labor Detail'!A5</f>
        <v>Adiga, Abhijin</v>
      </c>
      <c r="B5" s="162">
        <f>Personnel!E5/12</f>
        <v>7.6267164432394785E-2</v>
      </c>
      <c r="C5" s="162">
        <f>Personnel!F5/12</f>
        <v>0</v>
      </c>
      <c r="D5" s="162">
        <f>Personnel!G5/12</f>
        <v>0</v>
      </c>
      <c r="E5" s="162">
        <f>Personnel!H5/12</f>
        <v>0</v>
      </c>
      <c r="F5" s="211">
        <f>Personnel!I5/12</f>
        <v>0</v>
      </c>
      <c r="G5" s="212"/>
      <c r="H5" s="213">
        <f>B5-N5</f>
        <v>7.6267164432394785E-2</v>
      </c>
      <c r="I5" s="162">
        <f t="shared" ref="I5:I35" si="0">C5-O5</f>
        <v>0</v>
      </c>
      <c r="J5" s="162">
        <f t="shared" ref="J5:J35" si="1">D5-P5</f>
        <v>0</v>
      </c>
      <c r="K5" s="162">
        <f t="shared" ref="K5:K35" si="2">E5-Q5</f>
        <v>0</v>
      </c>
      <c r="L5" s="162">
        <f t="shared" ref="L5:L35" si="3">F5-R5</f>
        <v>0</v>
      </c>
      <c r="M5" s="162"/>
      <c r="N5" s="162">
        <f>IF('Labor Detail'!T5&gt;0,('Labor Detail'!T5/Personnel!$D5),0)</f>
        <v>0</v>
      </c>
      <c r="O5" s="162">
        <f>IF('Labor Detail'!U5&gt;0,('Labor Detail'!U5/Personnel!$D5),0)</f>
        <v>0</v>
      </c>
      <c r="P5" s="162">
        <f>IF('Labor Detail'!V5&gt;0,('Labor Detail'!V5/Personnel!$D5),0)</f>
        <v>0</v>
      </c>
      <c r="Q5" s="162">
        <f>IF('Labor Detail'!W5&gt;0,('Labor Detail'!W5/Personnel!$D5),0)</f>
        <v>0</v>
      </c>
      <c r="R5" s="162">
        <f>IF('Labor Detail'!X5&gt;0,('Labor Detail'!X5/Personnel!$D5),0)</f>
        <v>0</v>
      </c>
    </row>
    <row r="6" spans="1:18">
      <c r="A6" s="201" t="str">
        <f>'Labor Detail'!A6</f>
        <v>Marathe, Madhav V</v>
      </c>
      <c r="B6" s="162">
        <f>Personnel!E6/12</f>
        <v>1.2499999999999999E-2</v>
      </c>
      <c r="C6" s="162">
        <f>Personnel!F6/12</f>
        <v>0</v>
      </c>
      <c r="D6" s="162">
        <f>Personnel!G6/12</f>
        <v>0</v>
      </c>
      <c r="E6" s="162">
        <f>Personnel!H6/12</f>
        <v>0</v>
      </c>
      <c r="F6" s="211">
        <f>Personnel!I6/12</f>
        <v>0</v>
      </c>
      <c r="G6" s="212"/>
      <c r="H6" s="213">
        <f t="shared" ref="H6:H35" si="4">B6-N6</f>
        <v>1.2499999999999999E-2</v>
      </c>
      <c r="I6" s="162">
        <f t="shared" si="0"/>
        <v>0</v>
      </c>
      <c r="J6" s="162">
        <f t="shared" si="1"/>
        <v>0</v>
      </c>
      <c r="K6" s="162">
        <f t="shared" si="2"/>
        <v>0</v>
      </c>
      <c r="L6" s="162">
        <f t="shared" si="3"/>
        <v>0</v>
      </c>
      <c r="M6" s="162"/>
      <c r="N6" s="162">
        <f>IF('Labor Detail'!T6&gt;0,('Labor Detail'!T6/Personnel!$D6),0)</f>
        <v>0</v>
      </c>
      <c r="O6" s="162">
        <f>IF('Labor Detail'!U6&gt;0,('Labor Detail'!U6/Personnel!$D6),0)</f>
        <v>0</v>
      </c>
      <c r="P6" s="162">
        <f>IF('Labor Detail'!V6&gt;0,('Labor Detail'!V6/Personnel!$D6),0)</f>
        <v>0</v>
      </c>
      <c r="Q6" s="162">
        <f>IF('Labor Detail'!W6&gt;0,('Labor Detail'!W6/Personnel!$D6),0)</f>
        <v>0</v>
      </c>
      <c r="R6" s="162">
        <f>IF('Labor Detail'!X6&gt;0,('Labor Detail'!X6/Personnel!$D6),0)</f>
        <v>0</v>
      </c>
    </row>
    <row r="7" spans="1:18">
      <c r="A7" s="201">
        <f>'Labor Detail'!A7</f>
        <v>0</v>
      </c>
      <c r="B7" s="162">
        <f>Personnel!E7/12</f>
        <v>0</v>
      </c>
      <c r="C7" s="162">
        <f>Personnel!F7/12</f>
        <v>0</v>
      </c>
      <c r="D7" s="162">
        <f>Personnel!G7/12</f>
        <v>0</v>
      </c>
      <c r="E7" s="162">
        <f>Personnel!H7/12</f>
        <v>0</v>
      </c>
      <c r="F7" s="211">
        <f>Personnel!I7/12</f>
        <v>0</v>
      </c>
      <c r="G7" s="212"/>
      <c r="H7" s="213">
        <f t="shared" si="4"/>
        <v>0</v>
      </c>
      <c r="I7" s="162">
        <f t="shared" si="0"/>
        <v>0</v>
      </c>
      <c r="J7" s="162">
        <f t="shared" si="1"/>
        <v>0</v>
      </c>
      <c r="K7" s="162">
        <f t="shared" si="2"/>
        <v>0</v>
      </c>
      <c r="L7" s="162">
        <f t="shared" si="3"/>
        <v>0</v>
      </c>
      <c r="M7" s="162"/>
      <c r="N7" s="162">
        <f>IF('Labor Detail'!T7&gt;0,('Labor Detail'!T7/Personnel!$D7),0)</f>
        <v>0</v>
      </c>
      <c r="O7" s="162">
        <f>IF('Labor Detail'!U7&gt;0,('Labor Detail'!U7/Personnel!$D7),0)</f>
        <v>0</v>
      </c>
      <c r="P7" s="162">
        <f>IF('Labor Detail'!V7&gt;0,('Labor Detail'!V7/Personnel!$D7),0)</f>
        <v>0</v>
      </c>
      <c r="Q7" s="162">
        <f>IF('Labor Detail'!W7&gt;0,('Labor Detail'!W7/Personnel!$D7),0)</f>
        <v>0</v>
      </c>
      <c r="R7" s="162">
        <f>IF('Labor Detail'!X7&gt;0,('Labor Detail'!X7/Personnel!$D7),0)</f>
        <v>0</v>
      </c>
    </row>
    <row r="8" spans="1:18">
      <c r="A8" s="201">
        <f>'Labor Detail'!A8</f>
        <v>0</v>
      </c>
      <c r="B8" s="162">
        <f>Personnel!E8/12</f>
        <v>0</v>
      </c>
      <c r="C8" s="162">
        <f>Personnel!F8/12</f>
        <v>0</v>
      </c>
      <c r="D8" s="162">
        <f>Personnel!G8/12</f>
        <v>0</v>
      </c>
      <c r="E8" s="162">
        <f>Personnel!H8/12</f>
        <v>0</v>
      </c>
      <c r="F8" s="211">
        <f>Personnel!I8/12</f>
        <v>0</v>
      </c>
      <c r="G8" s="212"/>
      <c r="H8" s="213">
        <f t="shared" si="4"/>
        <v>0</v>
      </c>
      <c r="I8" s="162">
        <f t="shared" si="0"/>
        <v>0</v>
      </c>
      <c r="J8" s="162">
        <f t="shared" si="1"/>
        <v>0</v>
      </c>
      <c r="K8" s="162">
        <f t="shared" si="2"/>
        <v>0</v>
      </c>
      <c r="L8" s="162">
        <f t="shared" si="3"/>
        <v>0</v>
      </c>
      <c r="M8" s="162"/>
      <c r="N8" s="162">
        <f>IF('Labor Detail'!T8&gt;0,('Labor Detail'!T8/Personnel!$D8),0)</f>
        <v>0</v>
      </c>
      <c r="O8" s="162">
        <f>IF('Labor Detail'!U8&gt;0,('Labor Detail'!U8/Personnel!$D8),0)</f>
        <v>0</v>
      </c>
      <c r="P8" s="162">
        <f>IF('Labor Detail'!V8&gt;0,('Labor Detail'!V8/Personnel!$D8),0)</f>
        <v>0</v>
      </c>
      <c r="Q8" s="162">
        <f>IF('Labor Detail'!W8&gt;0,('Labor Detail'!W8/Personnel!$D8),0)</f>
        <v>0</v>
      </c>
      <c r="R8" s="162">
        <f>IF('Labor Detail'!X8&gt;0,('Labor Detail'!X8/Personnel!$D8),0)</f>
        <v>0</v>
      </c>
    </row>
    <row r="9" spans="1:18">
      <c r="A9" s="201">
        <f>'Labor Detail'!A9</f>
        <v>0</v>
      </c>
      <c r="B9" s="162">
        <f>Personnel!E9/12</f>
        <v>0</v>
      </c>
      <c r="C9" s="162">
        <f>Personnel!F9/12</f>
        <v>0</v>
      </c>
      <c r="D9" s="162">
        <f>Personnel!G9/12</f>
        <v>0</v>
      </c>
      <c r="E9" s="162">
        <f>Personnel!H9/12</f>
        <v>0</v>
      </c>
      <c r="F9" s="211">
        <f>Personnel!I9/12</f>
        <v>0</v>
      </c>
      <c r="G9" s="212"/>
      <c r="H9" s="213">
        <f t="shared" si="4"/>
        <v>0</v>
      </c>
      <c r="I9" s="162">
        <f t="shared" si="0"/>
        <v>0</v>
      </c>
      <c r="J9" s="162">
        <f t="shared" si="1"/>
        <v>0</v>
      </c>
      <c r="K9" s="162">
        <f t="shared" si="2"/>
        <v>0</v>
      </c>
      <c r="L9" s="162">
        <f t="shared" si="3"/>
        <v>0</v>
      </c>
      <c r="M9" s="162"/>
      <c r="N9" s="162">
        <f>IF('Labor Detail'!T9&gt;0,('Labor Detail'!T9/Personnel!$D9),0)</f>
        <v>0</v>
      </c>
      <c r="O9" s="162">
        <f>IF('Labor Detail'!U9&gt;0,('Labor Detail'!U9/Personnel!$D9),0)</f>
        <v>0</v>
      </c>
      <c r="P9" s="162">
        <f>IF('Labor Detail'!V9&gt;0,('Labor Detail'!V9/Personnel!$D9),0)</f>
        <v>0</v>
      </c>
      <c r="Q9" s="162">
        <f>IF('Labor Detail'!W9&gt;0,('Labor Detail'!W9/Personnel!$D9),0)</f>
        <v>0</v>
      </c>
      <c r="R9" s="162">
        <f>IF('Labor Detail'!X9&gt;0,('Labor Detail'!X9/Personnel!$D9),0)</f>
        <v>0</v>
      </c>
    </row>
    <row r="10" spans="1:18">
      <c r="A10" s="201">
        <f>'Labor Detail'!A10</f>
        <v>0</v>
      </c>
      <c r="B10" s="162">
        <f>Personnel!E10/12</f>
        <v>0</v>
      </c>
      <c r="C10" s="162">
        <f>Personnel!F10/12</f>
        <v>0</v>
      </c>
      <c r="D10" s="162">
        <f>Personnel!G10/12</f>
        <v>0</v>
      </c>
      <c r="E10" s="162">
        <f>Personnel!H10/12</f>
        <v>0</v>
      </c>
      <c r="F10" s="211">
        <f>Personnel!I10/12</f>
        <v>0</v>
      </c>
      <c r="G10" s="212"/>
      <c r="H10" s="213">
        <f t="shared" si="4"/>
        <v>0</v>
      </c>
      <c r="I10" s="162">
        <f t="shared" si="0"/>
        <v>0</v>
      </c>
      <c r="J10" s="162">
        <f t="shared" si="1"/>
        <v>0</v>
      </c>
      <c r="K10" s="162">
        <f t="shared" si="2"/>
        <v>0</v>
      </c>
      <c r="L10" s="162">
        <f t="shared" si="3"/>
        <v>0</v>
      </c>
      <c r="M10" s="162"/>
      <c r="N10" s="162">
        <f>IF('Labor Detail'!T10&gt;0,('Labor Detail'!T10/Personnel!$D10),0)</f>
        <v>0</v>
      </c>
      <c r="O10" s="162">
        <f>IF('Labor Detail'!U10&gt;0,('Labor Detail'!U10/Personnel!$D10),0)</f>
        <v>0</v>
      </c>
      <c r="P10" s="162">
        <f>IF('Labor Detail'!V10&gt;0,('Labor Detail'!V10/Personnel!$D10),0)</f>
        <v>0</v>
      </c>
      <c r="Q10" s="162">
        <f>IF('Labor Detail'!W10&gt;0,('Labor Detail'!W10/Personnel!$D10),0)</f>
        <v>0</v>
      </c>
      <c r="R10" s="162">
        <f>IF('Labor Detail'!X10&gt;0,('Labor Detail'!X10/Personnel!$D10),0)</f>
        <v>0</v>
      </c>
    </row>
    <row r="11" spans="1:18" hidden="1">
      <c r="A11" s="201">
        <f>'Labor Detail'!A11</f>
        <v>0</v>
      </c>
      <c r="B11" s="162">
        <f>Personnel!E11/12</f>
        <v>0</v>
      </c>
      <c r="C11" s="162">
        <f>Personnel!F11/12</f>
        <v>0</v>
      </c>
      <c r="D11" s="162">
        <f>Personnel!G11/12</f>
        <v>0</v>
      </c>
      <c r="E11" s="162">
        <f>Personnel!H11/12</f>
        <v>0</v>
      </c>
      <c r="F11" s="211">
        <f>Personnel!I11/12</f>
        <v>0</v>
      </c>
      <c r="G11" s="212"/>
      <c r="H11" s="213">
        <f t="shared" si="4"/>
        <v>0</v>
      </c>
      <c r="I11" s="162">
        <f t="shared" si="0"/>
        <v>0</v>
      </c>
      <c r="J11" s="162">
        <f t="shared" si="1"/>
        <v>0</v>
      </c>
      <c r="K11" s="162">
        <f t="shared" si="2"/>
        <v>0</v>
      </c>
      <c r="L11" s="162">
        <f t="shared" si="3"/>
        <v>0</v>
      </c>
      <c r="M11" s="162"/>
      <c r="N11" s="162">
        <f>IF('Labor Detail'!T11&gt;0,('Labor Detail'!T11/Personnel!$D11),0)</f>
        <v>0</v>
      </c>
      <c r="O11" s="162">
        <f>IF('Labor Detail'!U11&gt;0,('Labor Detail'!U11/Personnel!$D11),0)</f>
        <v>0</v>
      </c>
      <c r="P11" s="162">
        <f>IF('Labor Detail'!V11&gt;0,('Labor Detail'!V11/Personnel!$D11),0)</f>
        <v>0</v>
      </c>
      <c r="Q11" s="162">
        <f>IF('Labor Detail'!W11&gt;0,('Labor Detail'!W11/Personnel!$D11),0)</f>
        <v>0</v>
      </c>
      <c r="R11" s="162">
        <f>IF('Labor Detail'!X11&gt;0,('Labor Detail'!X11/Personnel!$D11),0)</f>
        <v>0</v>
      </c>
    </row>
    <row r="12" spans="1:18" hidden="1">
      <c r="A12" s="201">
        <f>'Labor Detail'!A12</f>
        <v>0</v>
      </c>
      <c r="B12" s="162">
        <f>Personnel!E12/12</f>
        <v>0</v>
      </c>
      <c r="C12" s="162">
        <f>Personnel!F12/12</f>
        <v>0</v>
      </c>
      <c r="D12" s="162">
        <f>Personnel!G12/12</f>
        <v>0</v>
      </c>
      <c r="E12" s="162">
        <f>Personnel!H12/12</f>
        <v>0</v>
      </c>
      <c r="F12" s="211">
        <f>Personnel!I12/12</f>
        <v>0</v>
      </c>
      <c r="G12" s="212"/>
      <c r="H12" s="213">
        <f t="shared" si="4"/>
        <v>0</v>
      </c>
      <c r="I12" s="162">
        <f t="shared" si="0"/>
        <v>0</v>
      </c>
      <c r="J12" s="162">
        <f t="shared" si="1"/>
        <v>0</v>
      </c>
      <c r="K12" s="162">
        <f t="shared" si="2"/>
        <v>0</v>
      </c>
      <c r="L12" s="162">
        <f t="shared" si="3"/>
        <v>0</v>
      </c>
      <c r="M12" s="162"/>
      <c r="N12" s="162">
        <f>IF('Labor Detail'!T12&gt;0,('Labor Detail'!T12/Personnel!$D12),0)</f>
        <v>0</v>
      </c>
      <c r="O12" s="162">
        <f>IF('Labor Detail'!U12&gt;0,('Labor Detail'!U12/Personnel!$D12),0)</f>
        <v>0</v>
      </c>
      <c r="P12" s="162">
        <f>IF('Labor Detail'!V12&gt;0,('Labor Detail'!V12/Personnel!$D12),0)</f>
        <v>0</v>
      </c>
      <c r="Q12" s="162">
        <f>IF('Labor Detail'!W12&gt;0,('Labor Detail'!W12/Personnel!$D12),0)</f>
        <v>0</v>
      </c>
      <c r="R12" s="162">
        <f>IF('Labor Detail'!X12&gt;0,('Labor Detail'!X12/Personnel!$D12),0)</f>
        <v>0</v>
      </c>
    </row>
    <row r="13" spans="1:18" hidden="1">
      <c r="A13" s="201">
        <f>'Labor Detail'!A13</f>
        <v>0</v>
      </c>
      <c r="B13" s="162">
        <f>Personnel!E13/12</f>
        <v>0</v>
      </c>
      <c r="C13" s="162">
        <f>Personnel!F13/12</f>
        <v>0</v>
      </c>
      <c r="D13" s="162">
        <f>Personnel!G13/12</f>
        <v>0</v>
      </c>
      <c r="E13" s="162">
        <f>Personnel!H13/12</f>
        <v>0</v>
      </c>
      <c r="F13" s="211">
        <f>Personnel!I13/12</f>
        <v>0</v>
      </c>
      <c r="G13" s="212"/>
      <c r="H13" s="213">
        <f t="shared" si="4"/>
        <v>0</v>
      </c>
      <c r="I13" s="162">
        <f t="shared" si="0"/>
        <v>0</v>
      </c>
      <c r="J13" s="162">
        <f t="shared" si="1"/>
        <v>0</v>
      </c>
      <c r="K13" s="162">
        <f t="shared" si="2"/>
        <v>0</v>
      </c>
      <c r="L13" s="162">
        <f t="shared" si="3"/>
        <v>0</v>
      </c>
      <c r="M13" s="162"/>
      <c r="N13" s="162">
        <f>IF('Labor Detail'!T13&gt;0,('Labor Detail'!T13/Personnel!$D13),0)</f>
        <v>0</v>
      </c>
      <c r="O13" s="162">
        <f>IF('Labor Detail'!U13&gt;0,('Labor Detail'!U13/Personnel!$D13),0)</f>
        <v>0</v>
      </c>
      <c r="P13" s="162">
        <f>IF('Labor Detail'!V13&gt;0,('Labor Detail'!V13/Personnel!$D13),0)</f>
        <v>0</v>
      </c>
      <c r="Q13" s="162">
        <f>IF('Labor Detail'!W13&gt;0,('Labor Detail'!W13/Personnel!$D13),0)</f>
        <v>0</v>
      </c>
      <c r="R13" s="162">
        <f>IF('Labor Detail'!X13&gt;0,('Labor Detail'!X13/Personnel!$D13),0)</f>
        <v>0</v>
      </c>
    </row>
    <row r="14" spans="1:18" hidden="1">
      <c r="A14" s="201">
        <f>'Labor Detail'!A14</f>
        <v>0</v>
      </c>
      <c r="B14" s="162">
        <f>Personnel!E14/12</f>
        <v>0</v>
      </c>
      <c r="C14" s="162">
        <f>Personnel!F14/12</f>
        <v>0</v>
      </c>
      <c r="D14" s="162">
        <f>Personnel!G14/12</f>
        <v>0</v>
      </c>
      <c r="E14" s="162">
        <f>Personnel!H14/12</f>
        <v>0</v>
      </c>
      <c r="F14" s="211">
        <f>Personnel!I14/12</f>
        <v>0</v>
      </c>
      <c r="G14" s="212"/>
      <c r="H14" s="213">
        <f t="shared" si="4"/>
        <v>0</v>
      </c>
      <c r="I14" s="162">
        <f t="shared" si="0"/>
        <v>0</v>
      </c>
      <c r="J14" s="162">
        <f t="shared" si="1"/>
        <v>0</v>
      </c>
      <c r="K14" s="162">
        <f t="shared" si="2"/>
        <v>0</v>
      </c>
      <c r="L14" s="162">
        <f t="shared" si="3"/>
        <v>0</v>
      </c>
      <c r="M14" s="162"/>
      <c r="N14" s="162">
        <f>IF('Labor Detail'!T14&gt;0,('Labor Detail'!T14/Personnel!$D14),0)</f>
        <v>0</v>
      </c>
      <c r="O14" s="162">
        <f>IF('Labor Detail'!U14&gt;0,('Labor Detail'!U14/Personnel!$D14),0)</f>
        <v>0</v>
      </c>
      <c r="P14" s="162">
        <f>IF('Labor Detail'!V14&gt;0,('Labor Detail'!V14/Personnel!$D14),0)</f>
        <v>0</v>
      </c>
      <c r="Q14" s="162">
        <f>IF('Labor Detail'!W14&gt;0,('Labor Detail'!W14/Personnel!$D14),0)</f>
        <v>0</v>
      </c>
      <c r="R14" s="162">
        <f>IF('Labor Detail'!X14&gt;0,('Labor Detail'!X14/Personnel!$D14),0)</f>
        <v>0</v>
      </c>
    </row>
    <row r="15" spans="1:18" hidden="1">
      <c r="A15" s="201">
        <f>'Labor Detail'!A15</f>
        <v>0</v>
      </c>
      <c r="B15" s="162">
        <f>Personnel!E15/12</f>
        <v>0</v>
      </c>
      <c r="C15" s="162">
        <f>Personnel!F15/12</f>
        <v>0</v>
      </c>
      <c r="D15" s="162">
        <f>Personnel!G15/12</f>
        <v>0</v>
      </c>
      <c r="E15" s="162">
        <f>Personnel!H15/12</f>
        <v>0</v>
      </c>
      <c r="F15" s="211">
        <f>Personnel!I15/12</f>
        <v>0</v>
      </c>
      <c r="G15" s="212"/>
      <c r="H15" s="213">
        <f t="shared" si="4"/>
        <v>0</v>
      </c>
      <c r="I15" s="162">
        <f t="shared" si="0"/>
        <v>0</v>
      </c>
      <c r="J15" s="162">
        <f t="shared" si="1"/>
        <v>0</v>
      </c>
      <c r="K15" s="162">
        <f t="shared" si="2"/>
        <v>0</v>
      </c>
      <c r="L15" s="162">
        <f t="shared" si="3"/>
        <v>0</v>
      </c>
      <c r="M15" s="162"/>
      <c r="N15" s="162">
        <f>IF('Labor Detail'!T15&gt;0,('Labor Detail'!T15/Personnel!$D15),0)</f>
        <v>0</v>
      </c>
      <c r="O15" s="162">
        <f>IF('Labor Detail'!U15&gt;0,('Labor Detail'!U15/Personnel!$D15),0)</f>
        <v>0</v>
      </c>
      <c r="P15" s="162">
        <f>IF('Labor Detail'!V15&gt;0,('Labor Detail'!V15/Personnel!$D15),0)</f>
        <v>0</v>
      </c>
      <c r="Q15" s="162">
        <f>IF('Labor Detail'!W15&gt;0,('Labor Detail'!W15/Personnel!$D15),0)</f>
        <v>0</v>
      </c>
      <c r="R15" s="162">
        <f>IF('Labor Detail'!X15&gt;0,('Labor Detail'!X15/Personnel!$D15),0)</f>
        <v>0</v>
      </c>
    </row>
    <row r="16" spans="1:18" hidden="1">
      <c r="A16" s="201">
        <f>'Labor Detail'!A16</f>
        <v>0</v>
      </c>
      <c r="B16" s="162">
        <f>Personnel!E16/12</f>
        <v>0</v>
      </c>
      <c r="C16" s="162">
        <f>Personnel!F16/12</f>
        <v>0</v>
      </c>
      <c r="D16" s="162">
        <f>Personnel!G16/12</f>
        <v>0</v>
      </c>
      <c r="E16" s="162">
        <f>Personnel!H16/12</f>
        <v>0</v>
      </c>
      <c r="F16" s="211">
        <f>Personnel!I16/12</f>
        <v>0</v>
      </c>
      <c r="G16" s="212"/>
      <c r="H16" s="213">
        <f t="shared" si="4"/>
        <v>0</v>
      </c>
      <c r="I16" s="162">
        <f t="shared" si="0"/>
        <v>0</v>
      </c>
      <c r="J16" s="162">
        <f t="shared" si="1"/>
        <v>0</v>
      </c>
      <c r="K16" s="162">
        <f t="shared" si="2"/>
        <v>0</v>
      </c>
      <c r="L16" s="162">
        <f t="shared" si="3"/>
        <v>0</v>
      </c>
      <c r="M16" s="162"/>
      <c r="N16" s="162">
        <f>IF('Labor Detail'!T16&gt;0,('Labor Detail'!T16/Personnel!$D16),0)</f>
        <v>0</v>
      </c>
      <c r="O16" s="162">
        <f>IF('Labor Detail'!U16&gt;0,('Labor Detail'!U16/Personnel!$D16),0)</f>
        <v>0</v>
      </c>
      <c r="P16" s="162">
        <f>IF('Labor Detail'!V16&gt;0,('Labor Detail'!V16/Personnel!$D16),0)</f>
        <v>0</v>
      </c>
      <c r="Q16" s="162">
        <f>IF('Labor Detail'!W16&gt;0,('Labor Detail'!W16/Personnel!$D16),0)</f>
        <v>0</v>
      </c>
      <c r="R16" s="162">
        <f>IF('Labor Detail'!X16&gt;0,('Labor Detail'!X16/Personnel!$D16),0)</f>
        <v>0</v>
      </c>
    </row>
    <row r="17" spans="1:18" hidden="1">
      <c r="A17" s="201">
        <f>'Labor Detail'!A17</f>
        <v>0</v>
      </c>
      <c r="B17" s="162">
        <f>Personnel!E17/12</f>
        <v>0</v>
      </c>
      <c r="C17" s="162">
        <f>Personnel!F17/12</f>
        <v>0</v>
      </c>
      <c r="D17" s="162">
        <f>Personnel!G17/12</f>
        <v>0</v>
      </c>
      <c r="E17" s="162">
        <f>Personnel!H17/12</f>
        <v>0</v>
      </c>
      <c r="F17" s="211">
        <f>Personnel!I17/12</f>
        <v>0</v>
      </c>
      <c r="G17" s="212"/>
      <c r="H17" s="213">
        <f t="shared" si="4"/>
        <v>0</v>
      </c>
      <c r="I17" s="162">
        <f t="shared" si="0"/>
        <v>0</v>
      </c>
      <c r="J17" s="162">
        <f t="shared" si="1"/>
        <v>0</v>
      </c>
      <c r="K17" s="162">
        <f t="shared" si="2"/>
        <v>0</v>
      </c>
      <c r="L17" s="162">
        <f t="shared" si="3"/>
        <v>0</v>
      </c>
      <c r="M17" s="162"/>
      <c r="N17" s="162">
        <f>IF('Labor Detail'!T17&gt;0,('Labor Detail'!T17/Personnel!$D17),0)</f>
        <v>0</v>
      </c>
      <c r="O17" s="162">
        <f>IF('Labor Detail'!U17&gt;0,('Labor Detail'!U17/Personnel!$D17),0)</f>
        <v>0</v>
      </c>
      <c r="P17" s="162">
        <f>IF('Labor Detail'!V17&gt;0,('Labor Detail'!V17/Personnel!$D17),0)</f>
        <v>0</v>
      </c>
      <c r="Q17" s="162">
        <f>IF('Labor Detail'!W17&gt;0,('Labor Detail'!W17/Personnel!$D17),0)</f>
        <v>0</v>
      </c>
      <c r="R17" s="162">
        <f>IF('Labor Detail'!X17&gt;0,('Labor Detail'!X17/Personnel!$D17),0)</f>
        <v>0</v>
      </c>
    </row>
    <row r="18" spans="1:18" hidden="1">
      <c r="A18" s="201">
        <f>'Labor Detail'!A18</f>
        <v>0</v>
      </c>
      <c r="B18" s="162">
        <f>Personnel!E18/12</f>
        <v>0</v>
      </c>
      <c r="C18" s="162">
        <f>Personnel!F18/12</f>
        <v>0</v>
      </c>
      <c r="D18" s="162">
        <f>Personnel!G18/12</f>
        <v>0</v>
      </c>
      <c r="E18" s="162">
        <f>Personnel!H18/12</f>
        <v>0</v>
      </c>
      <c r="F18" s="211">
        <f>Personnel!I18/12</f>
        <v>0</v>
      </c>
      <c r="G18" s="212"/>
      <c r="H18" s="213">
        <f t="shared" si="4"/>
        <v>0</v>
      </c>
      <c r="I18" s="162">
        <f t="shared" si="0"/>
        <v>0</v>
      </c>
      <c r="J18" s="162">
        <f t="shared" si="1"/>
        <v>0</v>
      </c>
      <c r="K18" s="162">
        <f t="shared" si="2"/>
        <v>0</v>
      </c>
      <c r="L18" s="162">
        <f t="shared" si="3"/>
        <v>0</v>
      </c>
      <c r="M18" s="162"/>
      <c r="N18" s="162">
        <f>IF('Labor Detail'!T18&gt;0,('Labor Detail'!T18/Personnel!$D18),0)</f>
        <v>0</v>
      </c>
      <c r="O18" s="162">
        <f>IF('Labor Detail'!U18&gt;0,('Labor Detail'!U18/Personnel!$D18),0)</f>
        <v>0</v>
      </c>
      <c r="P18" s="162">
        <f>IF('Labor Detail'!V18&gt;0,('Labor Detail'!V18/Personnel!$D18),0)</f>
        <v>0</v>
      </c>
      <c r="Q18" s="162">
        <f>IF('Labor Detail'!W18&gt;0,('Labor Detail'!W18/Personnel!$D18),0)</f>
        <v>0</v>
      </c>
      <c r="R18" s="162">
        <f>IF('Labor Detail'!X18&gt;0,('Labor Detail'!X18/Personnel!$D18),0)</f>
        <v>0</v>
      </c>
    </row>
    <row r="19" spans="1:18" hidden="1">
      <c r="A19" s="201">
        <f>'Labor Detail'!A19</f>
        <v>0</v>
      </c>
      <c r="B19" s="162">
        <f>Personnel!E19/12</f>
        <v>0</v>
      </c>
      <c r="C19" s="162">
        <f>Personnel!F19/12</f>
        <v>0</v>
      </c>
      <c r="D19" s="162">
        <f>Personnel!G19/12</f>
        <v>0</v>
      </c>
      <c r="E19" s="162">
        <f>Personnel!H19/12</f>
        <v>0</v>
      </c>
      <c r="F19" s="211">
        <f>Personnel!I19/12</f>
        <v>0</v>
      </c>
      <c r="G19" s="212"/>
      <c r="H19" s="213">
        <f t="shared" si="4"/>
        <v>0</v>
      </c>
      <c r="I19" s="162">
        <f t="shared" si="0"/>
        <v>0</v>
      </c>
      <c r="J19" s="162">
        <f t="shared" si="1"/>
        <v>0</v>
      </c>
      <c r="K19" s="162">
        <f t="shared" si="2"/>
        <v>0</v>
      </c>
      <c r="L19" s="162">
        <f t="shared" si="3"/>
        <v>0</v>
      </c>
      <c r="M19" s="162"/>
      <c r="N19" s="162">
        <f>IF('Labor Detail'!T19&gt;0,('Labor Detail'!T19/Personnel!$D19),0)</f>
        <v>0</v>
      </c>
      <c r="O19" s="162">
        <f>IF('Labor Detail'!U19&gt;0,('Labor Detail'!U19/Personnel!$D19),0)</f>
        <v>0</v>
      </c>
      <c r="P19" s="162">
        <f>IF('Labor Detail'!V19&gt;0,('Labor Detail'!V19/Personnel!$D19),0)</f>
        <v>0</v>
      </c>
      <c r="Q19" s="162">
        <f>IF('Labor Detail'!W19&gt;0,('Labor Detail'!W19/Personnel!$D19),0)</f>
        <v>0</v>
      </c>
      <c r="R19" s="162">
        <f>IF('Labor Detail'!X19&gt;0,('Labor Detail'!X19/Personnel!$D19),0)</f>
        <v>0</v>
      </c>
    </row>
    <row r="20" spans="1:18" hidden="1">
      <c r="A20" s="201">
        <f>'Labor Detail'!A20</f>
        <v>0</v>
      </c>
      <c r="B20" s="162">
        <f>Personnel!E20/12</f>
        <v>0</v>
      </c>
      <c r="C20" s="162">
        <f>Personnel!F20/12</f>
        <v>0</v>
      </c>
      <c r="D20" s="162">
        <f>Personnel!G20/12</f>
        <v>0</v>
      </c>
      <c r="E20" s="162">
        <f>Personnel!H20/12</f>
        <v>0</v>
      </c>
      <c r="F20" s="211">
        <f>Personnel!I20/12</f>
        <v>0</v>
      </c>
      <c r="G20" s="212"/>
      <c r="H20" s="213">
        <f t="shared" si="4"/>
        <v>0</v>
      </c>
      <c r="I20" s="162">
        <f t="shared" si="0"/>
        <v>0</v>
      </c>
      <c r="J20" s="162">
        <f t="shared" si="1"/>
        <v>0</v>
      </c>
      <c r="K20" s="162">
        <f t="shared" si="2"/>
        <v>0</v>
      </c>
      <c r="L20" s="162">
        <f t="shared" si="3"/>
        <v>0</v>
      </c>
      <c r="M20" s="162"/>
      <c r="N20" s="162">
        <f>IF('Labor Detail'!T20&gt;0,('Labor Detail'!T20/Personnel!$D20),0)</f>
        <v>0</v>
      </c>
      <c r="O20" s="162">
        <f>IF('Labor Detail'!U20&gt;0,('Labor Detail'!U20/Personnel!$D20),0)</f>
        <v>0</v>
      </c>
      <c r="P20" s="162">
        <f>IF('Labor Detail'!V20&gt;0,('Labor Detail'!V20/Personnel!$D20),0)</f>
        <v>0</v>
      </c>
      <c r="Q20" s="162">
        <f>IF('Labor Detail'!W20&gt;0,('Labor Detail'!W20/Personnel!$D20),0)</f>
        <v>0</v>
      </c>
      <c r="R20" s="162">
        <f>IF('Labor Detail'!X20&gt;0,('Labor Detail'!X20/Personnel!$D20),0)</f>
        <v>0</v>
      </c>
    </row>
    <row r="21" spans="1:18" hidden="1">
      <c r="A21" s="201">
        <f>'Labor Detail'!A21</f>
        <v>0</v>
      </c>
      <c r="B21" s="162">
        <f>Personnel!E21/12</f>
        <v>0</v>
      </c>
      <c r="C21" s="162">
        <f>Personnel!F21/12</f>
        <v>0</v>
      </c>
      <c r="D21" s="162">
        <f>Personnel!G21/12</f>
        <v>0</v>
      </c>
      <c r="E21" s="162">
        <f>Personnel!H21/12</f>
        <v>0</v>
      </c>
      <c r="F21" s="211">
        <f>Personnel!I21/12</f>
        <v>0</v>
      </c>
      <c r="G21" s="212"/>
      <c r="H21" s="213">
        <f t="shared" si="4"/>
        <v>0</v>
      </c>
      <c r="I21" s="162">
        <f t="shared" si="0"/>
        <v>0</v>
      </c>
      <c r="J21" s="162">
        <f t="shared" si="1"/>
        <v>0</v>
      </c>
      <c r="K21" s="162">
        <f t="shared" si="2"/>
        <v>0</v>
      </c>
      <c r="L21" s="162">
        <f t="shared" si="3"/>
        <v>0</v>
      </c>
      <c r="M21" s="162"/>
      <c r="N21" s="162">
        <f>IF('Labor Detail'!T21&gt;0,('Labor Detail'!T21/Personnel!$D21),0)</f>
        <v>0</v>
      </c>
      <c r="O21" s="162">
        <f>IF('Labor Detail'!U21&gt;0,('Labor Detail'!U21/Personnel!$D21),0)</f>
        <v>0</v>
      </c>
      <c r="P21" s="162">
        <f>IF('Labor Detail'!V21&gt;0,('Labor Detail'!V21/Personnel!$D21),0)</f>
        <v>0</v>
      </c>
      <c r="Q21" s="162">
        <f>IF('Labor Detail'!W21&gt;0,('Labor Detail'!W21/Personnel!$D21),0)</f>
        <v>0</v>
      </c>
      <c r="R21" s="162">
        <f>IF('Labor Detail'!X21&gt;0,('Labor Detail'!X21/Personnel!$D21),0)</f>
        <v>0</v>
      </c>
    </row>
    <row r="22" spans="1:18" hidden="1">
      <c r="A22" s="201">
        <f>'Labor Detail'!A22</f>
        <v>0</v>
      </c>
      <c r="B22" s="162">
        <f>Personnel!E22/12</f>
        <v>0</v>
      </c>
      <c r="C22" s="162">
        <f>Personnel!F22/12</f>
        <v>0</v>
      </c>
      <c r="D22" s="162">
        <f>Personnel!G22/12</f>
        <v>0</v>
      </c>
      <c r="E22" s="162">
        <f>Personnel!H22/12</f>
        <v>0</v>
      </c>
      <c r="F22" s="211">
        <f>Personnel!I22/12</f>
        <v>0</v>
      </c>
      <c r="G22" s="212"/>
      <c r="H22" s="213">
        <f t="shared" si="4"/>
        <v>0</v>
      </c>
      <c r="I22" s="162">
        <f t="shared" si="0"/>
        <v>0</v>
      </c>
      <c r="J22" s="162">
        <f t="shared" si="1"/>
        <v>0</v>
      </c>
      <c r="K22" s="162">
        <f t="shared" si="2"/>
        <v>0</v>
      </c>
      <c r="L22" s="162">
        <f t="shared" si="3"/>
        <v>0</v>
      </c>
      <c r="M22" s="162"/>
      <c r="N22" s="162">
        <f>IF('Labor Detail'!T22&gt;0,('Labor Detail'!T22/Personnel!$D22),0)</f>
        <v>0</v>
      </c>
      <c r="O22" s="162">
        <f>IF('Labor Detail'!U22&gt;0,('Labor Detail'!U22/Personnel!$D22),0)</f>
        <v>0</v>
      </c>
      <c r="P22" s="162">
        <f>IF('Labor Detail'!V22&gt;0,('Labor Detail'!V22/Personnel!$D22),0)</f>
        <v>0</v>
      </c>
      <c r="Q22" s="162">
        <f>IF('Labor Detail'!W22&gt;0,('Labor Detail'!W22/Personnel!$D22),0)</f>
        <v>0</v>
      </c>
      <c r="R22" s="162">
        <f>IF('Labor Detail'!X22&gt;0,('Labor Detail'!X22/Personnel!$D22),0)</f>
        <v>0</v>
      </c>
    </row>
    <row r="23" spans="1:18" hidden="1">
      <c r="A23" s="201">
        <f>'Labor Detail'!A23</f>
        <v>0</v>
      </c>
      <c r="B23" s="162">
        <f>Personnel!E23/12</f>
        <v>0</v>
      </c>
      <c r="C23" s="162">
        <f>Personnel!F23/12</f>
        <v>0</v>
      </c>
      <c r="D23" s="162">
        <f>Personnel!G23/12</f>
        <v>0</v>
      </c>
      <c r="E23" s="162">
        <f>Personnel!H23/12</f>
        <v>0</v>
      </c>
      <c r="F23" s="211">
        <f>Personnel!I23/12</f>
        <v>0</v>
      </c>
      <c r="G23" s="212"/>
      <c r="H23" s="213">
        <f t="shared" si="4"/>
        <v>0</v>
      </c>
      <c r="I23" s="162">
        <f t="shared" si="0"/>
        <v>0</v>
      </c>
      <c r="J23" s="162">
        <f t="shared" si="1"/>
        <v>0</v>
      </c>
      <c r="K23" s="162">
        <f t="shared" si="2"/>
        <v>0</v>
      </c>
      <c r="L23" s="162">
        <f t="shared" si="3"/>
        <v>0</v>
      </c>
      <c r="M23" s="162"/>
      <c r="N23" s="162">
        <f>IF('Labor Detail'!T23&gt;0,('Labor Detail'!T23/Personnel!$D23),0)</f>
        <v>0</v>
      </c>
      <c r="O23" s="162">
        <f>IF('Labor Detail'!U23&gt;0,('Labor Detail'!U23/Personnel!$D23),0)</f>
        <v>0</v>
      </c>
      <c r="P23" s="162">
        <f>IF('Labor Detail'!V23&gt;0,('Labor Detail'!V23/Personnel!$D23),0)</f>
        <v>0</v>
      </c>
      <c r="Q23" s="162">
        <f>IF('Labor Detail'!W23&gt;0,('Labor Detail'!W23/Personnel!$D23),0)</f>
        <v>0</v>
      </c>
      <c r="R23" s="162">
        <f>IF('Labor Detail'!X23&gt;0,('Labor Detail'!X23/Personnel!$D23),0)</f>
        <v>0</v>
      </c>
    </row>
    <row r="24" spans="1:18" hidden="1">
      <c r="A24" s="201">
        <f>'Labor Detail'!A24</f>
        <v>0</v>
      </c>
      <c r="B24" s="162">
        <f>Personnel!E24/12</f>
        <v>0</v>
      </c>
      <c r="C24" s="162">
        <f>Personnel!F24/12</f>
        <v>0</v>
      </c>
      <c r="D24" s="162">
        <f>Personnel!G24/12</f>
        <v>0</v>
      </c>
      <c r="E24" s="162">
        <f>Personnel!H24/12</f>
        <v>0</v>
      </c>
      <c r="F24" s="211">
        <f>Personnel!I24/12</f>
        <v>0</v>
      </c>
      <c r="G24" s="212"/>
      <c r="H24" s="213">
        <f t="shared" si="4"/>
        <v>0</v>
      </c>
      <c r="I24" s="162">
        <f t="shared" si="0"/>
        <v>0</v>
      </c>
      <c r="J24" s="162">
        <f t="shared" si="1"/>
        <v>0</v>
      </c>
      <c r="K24" s="162">
        <f t="shared" si="2"/>
        <v>0</v>
      </c>
      <c r="L24" s="162">
        <f t="shared" si="3"/>
        <v>0</v>
      </c>
      <c r="M24" s="162"/>
      <c r="N24" s="162">
        <f>IF('Labor Detail'!T24&gt;0,('Labor Detail'!T24/Personnel!$D24),0)</f>
        <v>0</v>
      </c>
      <c r="O24" s="162">
        <f>IF('Labor Detail'!U24&gt;0,('Labor Detail'!U24/Personnel!$D24),0)</f>
        <v>0</v>
      </c>
      <c r="P24" s="162">
        <f>IF('Labor Detail'!V24&gt;0,('Labor Detail'!V24/Personnel!$D24),0)</f>
        <v>0</v>
      </c>
      <c r="Q24" s="162">
        <f>IF('Labor Detail'!W24&gt;0,('Labor Detail'!W24/Personnel!$D24),0)</f>
        <v>0</v>
      </c>
      <c r="R24" s="162">
        <f>IF('Labor Detail'!X24&gt;0,('Labor Detail'!X24/Personnel!$D24),0)</f>
        <v>0</v>
      </c>
    </row>
    <row r="25" spans="1:18" hidden="1">
      <c r="A25" s="201">
        <f>'Labor Detail'!A25</f>
        <v>0</v>
      </c>
      <c r="B25" s="162">
        <f>Personnel!E25/12</f>
        <v>0</v>
      </c>
      <c r="C25" s="162">
        <f>Personnel!F25/12</f>
        <v>0</v>
      </c>
      <c r="D25" s="162">
        <f>Personnel!G25/12</f>
        <v>0</v>
      </c>
      <c r="E25" s="162">
        <f>Personnel!H25/12</f>
        <v>0</v>
      </c>
      <c r="F25" s="211">
        <f>Personnel!I25/12</f>
        <v>0</v>
      </c>
      <c r="G25" s="212"/>
      <c r="H25" s="213">
        <f t="shared" si="4"/>
        <v>0</v>
      </c>
      <c r="I25" s="162">
        <f t="shared" si="0"/>
        <v>0</v>
      </c>
      <c r="J25" s="162">
        <f t="shared" si="1"/>
        <v>0</v>
      </c>
      <c r="K25" s="162">
        <f t="shared" si="2"/>
        <v>0</v>
      </c>
      <c r="L25" s="162">
        <f t="shared" si="3"/>
        <v>0</v>
      </c>
      <c r="M25" s="162"/>
      <c r="N25" s="162">
        <f>IF('Labor Detail'!T25&gt;0,('Labor Detail'!T25/Personnel!$D25),0)</f>
        <v>0</v>
      </c>
      <c r="O25" s="162">
        <f>IF('Labor Detail'!U25&gt;0,('Labor Detail'!U25/Personnel!$D25),0)</f>
        <v>0</v>
      </c>
      <c r="P25" s="162">
        <f>IF('Labor Detail'!V25&gt;0,('Labor Detail'!V25/Personnel!$D25),0)</f>
        <v>0</v>
      </c>
      <c r="Q25" s="162">
        <f>IF('Labor Detail'!W25&gt;0,('Labor Detail'!W25/Personnel!$D25),0)</f>
        <v>0</v>
      </c>
      <c r="R25" s="162">
        <f>IF('Labor Detail'!X25&gt;0,('Labor Detail'!X25/Personnel!$D25),0)</f>
        <v>0</v>
      </c>
    </row>
    <row r="26" spans="1:18" hidden="1">
      <c r="A26" s="201">
        <f>'Labor Detail'!A26</f>
        <v>0</v>
      </c>
      <c r="B26" s="162">
        <f>Personnel!E26/12</f>
        <v>0</v>
      </c>
      <c r="C26" s="162">
        <f>Personnel!F26/12</f>
        <v>0</v>
      </c>
      <c r="D26" s="162">
        <f>Personnel!G26/12</f>
        <v>0</v>
      </c>
      <c r="E26" s="162">
        <f>Personnel!H26/12</f>
        <v>0</v>
      </c>
      <c r="F26" s="211">
        <f>Personnel!I26/12</f>
        <v>0</v>
      </c>
      <c r="G26" s="212"/>
      <c r="H26" s="213">
        <f t="shared" si="4"/>
        <v>0</v>
      </c>
      <c r="I26" s="162">
        <f t="shared" si="0"/>
        <v>0</v>
      </c>
      <c r="J26" s="162">
        <f t="shared" si="1"/>
        <v>0</v>
      </c>
      <c r="K26" s="162">
        <f t="shared" si="2"/>
        <v>0</v>
      </c>
      <c r="L26" s="162">
        <f t="shared" si="3"/>
        <v>0</v>
      </c>
      <c r="M26" s="162"/>
      <c r="N26" s="162">
        <f>IF('Labor Detail'!T26&gt;0,('Labor Detail'!T26/Personnel!$D26),0)</f>
        <v>0</v>
      </c>
      <c r="O26" s="162">
        <f>IF('Labor Detail'!U26&gt;0,('Labor Detail'!U26/Personnel!$D26),0)</f>
        <v>0</v>
      </c>
      <c r="P26" s="162">
        <f>IF('Labor Detail'!V26&gt;0,('Labor Detail'!V26/Personnel!$D26),0)</f>
        <v>0</v>
      </c>
      <c r="Q26" s="162">
        <f>IF('Labor Detail'!W26&gt;0,('Labor Detail'!W26/Personnel!$D26),0)</f>
        <v>0</v>
      </c>
      <c r="R26" s="162">
        <f>IF('Labor Detail'!X26&gt;0,('Labor Detail'!X26/Personnel!$D26),0)</f>
        <v>0</v>
      </c>
    </row>
    <row r="27" spans="1:18" hidden="1">
      <c r="A27" s="201">
        <f>'Labor Detail'!A27</f>
        <v>0</v>
      </c>
      <c r="B27" s="162">
        <f>Personnel!E27/12</f>
        <v>0</v>
      </c>
      <c r="C27" s="162">
        <f>Personnel!F27/12</f>
        <v>0</v>
      </c>
      <c r="D27" s="162">
        <f>Personnel!G27/12</f>
        <v>0</v>
      </c>
      <c r="E27" s="162">
        <f>Personnel!H27/12</f>
        <v>0</v>
      </c>
      <c r="F27" s="211">
        <f>Personnel!I27/12</f>
        <v>0</v>
      </c>
      <c r="G27" s="212"/>
      <c r="H27" s="213">
        <f t="shared" si="4"/>
        <v>0</v>
      </c>
      <c r="I27" s="162">
        <f t="shared" si="0"/>
        <v>0</v>
      </c>
      <c r="J27" s="162">
        <f t="shared" si="1"/>
        <v>0</v>
      </c>
      <c r="K27" s="162">
        <f t="shared" si="2"/>
        <v>0</v>
      </c>
      <c r="L27" s="162">
        <f t="shared" si="3"/>
        <v>0</v>
      </c>
      <c r="M27" s="162"/>
      <c r="N27" s="162">
        <f>IF('Labor Detail'!T27&gt;0,('Labor Detail'!T27/Personnel!$D27),0)</f>
        <v>0</v>
      </c>
      <c r="O27" s="162">
        <f>IF('Labor Detail'!U27&gt;0,('Labor Detail'!U27/Personnel!$D27),0)</f>
        <v>0</v>
      </c>
      <c r="P27" s="162">
        <f>IF('Labor Detail'!V27&gt;0,('Labor Detail'!V27/Personnel!$D27),0)</f>
        <v>0</v>
      </c>
      <c r="Q27" s="162">
        <f>IF('Labor Detail'!W27&gt;0,('Labor Detail'!W27/Personnel!$D27),0)</f>
        <v>0</v>
      </c>
      <c r="R27" s="162">
        <f>IF('Labor Detail'!X27&gt;0,('Labor Detail'!X27/Personnel!$D27),0)</f>
        <v>0</v>
      </c>
    </row>
    <row r="28" spans="1:18" hidden="1">
      <c r="A28" s="201">
        <f>'Labor Detail'!A28</f>
        <v>0</v>
      </c>
      <c r="B28" s="162">
        <f>Personnel!E28/12</f>
        <v>0</v>
      </c>
      <c r="C28" s="162">
        <f>Personnel!F28/12</f>
        <v>0</v>
      </c>
      <c r="D28" s="162">
        <f>Personnel!G28/12</f>
        <v>0</v>
      </c>
      <c r="E28" s="162">
        <f>Personnel!H28/12</f>
        <v>0</v>
      </c>
      <c r="F28" s="211">
        <f>Personnel!I28/12</f>
        <v>0</v>
      </c>
      <c r="G28" s="212"/>
      <c r="H28" s="213">
        <f t="shared" si="4"/>
        <v>0</v>
      </c>
      <c r="I28" s="162">
        <f t="shared" si="0"/>
        <v>0</v>
      </c>
      <c r="J28" s="162">
        <f t="shared" si="1"/>
        <v>0</v>
      </c>
      <c r="K28" s="162">
        <f t="shared" si="2"/>
        <v>0</v>
      </c>
      <c r="L28" s="162">
        <f t="shared" si="3"/>
        <v>0</v>
      </c>
      <c r="M28" s="162"/>
      <c r="N28" s="162">
        <f>IF('Labor Detail'!T28&gt;0,('Labor Detail'!T28/Personnel!$D28),0)</f>
        <v>0</v>
      </c>
      <c r="O28" s="162">
        <f>IF('Labor Detail'!U28&gt;0,('Labor Detail'!U28/Personnel!$D28),0)</f>
        <v>0</v>
      </c>
      <c r="P28" s="162">
        <f>IF('Labor Detail'!V28&gt;0,('Labor Detail'!V28/Personnel!$D28),0)</f>
        <v>0</v>
      </c>
      <c r="Q28" s="162">
        <f>IF('Labor Detail'!W28&gt;0,('Labor Detail'!W28/Personnel!$D28),0)</f>
        <v>0</v>
      </c>
      <c r="R28" s="162">
        <f>IF('Labor Detail'!X28&gt;0,('Labor Detail'!X28/Personnel!$D28),0)</f>
        <v>0</v>
      </c>
    </row>
    <row r="29" spans="1:18" hidden="1">
      <c r="A29" s="201">
        <f>'Labor Detail'!A29</f>
        <v>0</v>
      </c>
      <c r="B29" s="162">
        <f>Personnel!E29/12</f>
        <v>0</v>
      </c>
      <c r="C29" s="162">
        <f>Personnel!F29/12</f>
        <v>0</v>
      </c>
      <c r="D29" s="162">
        <f>Personnel!G29/12</f>
        <v>0</v>
      </c>
      <c r="E29" s="162">
        <f>Personnel!H29/12</f>
        <v>0</v>
      </c>
      <c r="F29" s="211">
        <f>Personnel!I29/12</f>
        <v>0</v>
      </c>
      <c r="G29" s="212"/>
      <c r="H29" s="213">
        <f t="shared" si="4"/>
        <v>0</v>
      </c>
      <c r="I29" s="162">
        <f t="shared" si="0"/>
        <v>0</v>
      </c>
      <c r="J29" s="162">
        <f t="shared" si="1"/>
        <v>0</v>
      </c>
      <c r="K29" s="162">
        <f t="shared" si="2"/>
        <v>0</v>
      </c>
      <c r="L29" s="162">
        <f t="shared" si="3"/>
        <v>0</v>
      </c>
      <c r="M29" s="162"/>
      <c r="N29" s="162">
        <f>IF('Labor Detail'!T29&gt;0,('Labor Detail'!T29/Personnel!$D29),0)</f>
        <v>0</v>
      </c>
      <c r="O29" s="162">
        <f>IF('Labor Detail'!U29&gt;0,('Labor Detail'!U29/Personnel!$D29),0)</f>
        <v>0</v>
      </c>
      <c r="P29" s="162">
        <f>IF('Labor Detail'!V29&gt;0,('Labor Detail'!V29/Personnel!$D29),0)</f>
        <v>0</v>
      </c>
      <c r="Q29" s="162">
        <f>IF('Labor Detail'!W29&gt;0,('Labor Detail'!W29/Personnel!$D29),0)</f>
        <v>0</v>
      </c>
      <c r="R29" s="162">
        <f>IF('Labor Detail'!X29&gt;0,('Labor Detail'!X29/Personnel!$D29),0)</f>
        <v>0</v>
      </c>
    </row>
    <row r="30" spans="1:18" hidden="1">
      <c r="A30" s="201">
        <f>'Labor Detail'!A30</f>
        <v>0</v>
      </c>
      <c r="B30" s="162">
        <f>Personnel!E30/12</f>
        <v>0</v>
      </c>
      <c r="C30" s="162">
        <f>Personnel!F30/12</f>
        <v>0</v>
      </c>
      <c r="D30" s="162">
        <f>Personnel!G30/12</f>
        <v>0</v>
      </c>
      <c r="E30" s="162">
        <f>Personnel!H30/12</f>
        <v>0</v>
      </c>
      <c r="F30" s="211">
        <f>Personnel!I30/12</f>
        <v>0</v>
      </c>
      <c r="G30" s="212"/>
      <c r="H30" s="213">
        <f t="shared" si="4"/>
        <v>0</v>
      </c>
      <c r="I30" s="162">
        <f t="shared" si="0"/>
        <v>0</v>
      </c>
      <c r="J30" s="162">
        <f t="shared" si="1"/>
        <v>0</v>
      </c>
      <c r="K30" s="162">
        <f t="shared" si="2"/>
        <v>0</v>
      </c>
      <c r="L30" s="162">
        <f t="shared" si="3"/>
        <v>0</v>
      </c>
      <c r="M30" s="162"/>
      <c r="N30" s="162">
        <f>IF('Labor Detail'!T30&gt;0,('Labor Detail'!T30/Personnel!$D30),0)</f>
        <v>0</v>
      </c>
      <c r="O30" s="162">
        <f>IF('Labor Detail'!U30&gt;0,('Labor Detail'!U30/Personnel!$D30),0)</f>
        <v>0</v>
      </c>
      <c r="P30" s="162">
        <f>IF('Labor Detail'!V30&gt;0,('Labor Detail'!V30/Personnel!$D30),0)</f>
        <v>0</v>
      </c>
      <c r="Q30" s="162">
        <f>IF('Labor Detail'!W30&gt;0,('Labor Detail'!W30/Personnel!$D30),0)</f>
        <v>0</v>
      </c>
      <c r="R30" s="162">
        <f>IF('Labor Detail'!X30&gt;0,('Labor Detail'!X30/Personnel!$D30),0)</f>
        <v>0</v>
      </c>
    </row>
    <row r="31" spans="1:18" hidden="1">
      <c r="A31" s="201">
        <f>'Labor Detail'!A31</f>
        <v>0</v>
      </c>
      <c r="B31" s="162">
        <f>Personnel!E31/12</f>
        <v>0</v>
      </c>
      <c r="C31" s="162">
        <f>Personnel!F31/12</f>
        <v>0</v>
      </c>
      <c r="D31" s="162">
        <f>Personnel!G31/12</f>
        <v>0</v>
      </c>
      <c r="E31" s="162">
        <f>Personnel!H31/12</f>
        <v>0</v>
      </c>
      <c r="F31" s="211">
        <f>Personnel!I31/12</f>
        <v>0</v>
      </c>
      <c r="G31" s="212"/>
      <c r="H31" s="213">
        <f t="shared" si="4"/>
        <v>0</v>
      </c>
      <c r="I31" s="162">
        <f t="shared" si="0"/>
        <v>0</v>
      </c>
      <c r="J31" s="162">
        <f t="shared" si="1"/>
        <v>0</v>
      </c>
      <c r="K31" s="162">
        <f t="shared" si="2"/>
        <v>0</v>
      </c>
      <c r="L31" s="162">
        <f t="shared" si="3"/>
        <v>0</v>
      </c>
      <c r="M31" s="162"/>
      <c r="N31" s="162">
        <f>IF('Labor Detail'!T31&gt;0,('Labor Detail'!T31/Personnel!$D31),0)</f>
        <v>0</v>
      </c>
      <c r="O31" s="162">
        <f>IF('Labor Detail'!U31&gt;0,('Labor Detail'!U31/Personnel!$D31),0)</f>
        <v>0</v>
      </c>
      <c r="P31" s="162">
        <f>IF('Labor Detail'!V31&gt;0,('Labor Detail'!V31/Personnel!$D31),0)</f>
        <v>0</v>
      </c>
      <c r="Q31" s="162">
        <f>IF('Labor Detail'!W31&gt;0,('Labor Detail'!W31/Personnel!$D31),0)</f>
        <v>0</v>
      </c>
      <c r="R31" s="162">
        <f>IF('Labor Detail'!X31&gt;0,('Labor Detail'!X31/Personnel!$D31),0)</f>
        <v>0</v>
      </c>
    </row>
    <row r="32" spans="1:18" hidden="1">
      <c r="A32" s="201">
        <f>'Labor Detail'!A32</f>
        <v>0</v>
      </c>
      <c r="B32" s="162">
        <f>Personnel!E32/12</f>
        <v>0</v>
      </c>
      <c r="C32" s="162">
        <f>Personnel!F32/12</f>
        <v>0</v>
      </c>
      <c r="D32" s="162">
        <f>Personnel!G32/12</f>
        <v>0</v>
      </c>
      <c r="E32" s="162">
        <f>Personnel!H32/12</f>
        <v>0</v>
      </c>
      <c r="F32" s="211">
        <f>Personnel!I32/12</f>
        <v>0</v>
      </c>
      <c r="G32" s="212"/>
      <c r="H32" s="213">
        <f t="shared" si="4"/>
        <v>0</v>
      </c>
      <c r="I32" s="162">
        <f t="shared" si="0"/>
        <v>0</v>
      </c>
      <c r="J32" s="162">
        <f t="shared" si="1"/>
        <v>0</v>
      </c>
      <c r="K32" s="162">
        <f t="shared" si="2"/>
        <v>0</v>
      </c>
      <c r="L32" s="162">
        <f t="shared" si="3"/>
        <v>0</v>
      </c>
      <c r="M32" s="162"/>
      <c r="N32" s="162">
        <f>IF('Labor Detail'!T32&gt;0,('Labor Detail'!T32/Personnel!$D32),0)</f>
        <v>0</v>
      </c>
      <c r="O32" s="162">
        <f>IF('Labor Detail'!U32&gt;0,('Labor Detail'!U32/Personnel!$D32),0)</f>
        <v>0</v>
      </c>
      <c r="P32" s="162">
        <f>IF('Labor Detail'!V32&gt;0,('Labor Detail'!V32/Personnel!$D32),0)</f>
        <v>0</v>
      </c>
      <c r="Q32" s="162">
        <f>IF('Labor Detail'!W32&gt;0,('Labor Detail'!W32/Personnel!$D32),0)</f>
        <v>0</v>
      </c>
      <c r="R32" s="162">
        <f>IF('Labor Detail'!X32&gt;0,('Labor Detail'!X32/Personnel!$D32),0)</f>
        <v>0</v>
      </c>
    </row>
    <row r="33" spans="1:18" hidden="1">
      <c r="A33" s="201">
        <f>'Labor Detail'!A33</f>
        <v>0</v>
      </c>
      <c r="B33" s="162">
        <f>Personnel!E33/12</f>
        <v>0</v>
      </c>
      <c r="C33" s="162">
        <f>Personnel!F33/12</f>
        <v>0</v>
      </c>
      <c r="D33" s="162">
        <f>Personnel!G33/12</f>
        <v>0</v>
      </c>
      <c r="E33" s="162">
        <f>Personnel!H33/12</f>
        <v>0</v>
      </c>
      <c r="F33" s="211">
        <f>Personnel!I33/12</f>
        <v>0</v>
      </c>
      <c r="G33" s="212"/>
      <c r="H33" s="213">
        <f t="shared" si="4"/>
        <v>0</v>
      </c>
      <c r="I33" s="162">
        <f t="shared" si="0"/>
        <v>0</v>
      </c>
      <c r="J33" s="162">
        <f t="shared" si="1"/>
        <v>0</v>
      </c>
      <c r="K33" s="162">
        <f t="shared" si="2"/>
        <v>0</v>
      </c>
      <c r="L33" s="162">
        <f t="shared" si="3"/>
        <v>0</v>
      </c>
      <c r="M33" s="162"/>
      <c r="N33" s="162">
        <f>IF('Labor Detail'!T33&gt;0,('Labor Detail'!T33/Personnel!$D33),0)</f>
        <v>0</v>
      </c>
      <c r="O33" s="162">
        <f>IF('Labor Detail'!U33&gt;0,('Labor Detail'!U33/Personnel!$D33),0)</f>
        <v>0</v>
      </c>
      <c r="P33" s="162">
        <f>IF('Labor Detail'!V33&gt;0,('Labor Detail'!V33/Personnel!$D33),0)</f>
        <v>0</v>
      </c>
      <c r="Q33" s="162">
        <f>IF('Labor Detail'!W33&gt;0,('Labor Detail'!W33/Personnel!$D33),0)</f>
        <v>0</v>
      </c>
      <c r="R33" s="162">
        <f>IF('Labor Detail'!X33&gt;0,('Labor Detail'!X33/Personnel!$D33),0)</f>
        <v>0</v>
      </c>
    </row>
    <row r="34" spans="1:18" hidden="1">
      <c r="A34" s="201">
        <f>'Labor Detail'!A34</f>
        <v>0</v>
      </c>
      <c r="B34" s="162">
        <f>Personnel!E34/12</f>
        <v>0</v>
      </c>
      <c r="C34" s="162">
        <f>Personnel!F34/12</f>
        <v>0</v>
      </c>
      <c r="D34" s="162">
        <f>Personnel!G34/12</f>
        <v>0</v>
      </c>
      <c r="E34" s="162">
        <f>Personnel!H34/12</f>
        <v>0</v>
      </c>
      <c r="F34" s="211">
        <f>Personnel!I34/12</f>
        <v>0</v>
      </c>
      <c r="G34" s="212"/>
      <c r="H34" s="213">
        <f t="shared" si="4"/>
        <v>0</v>
      </c>
      <c r="I34" s="162">
        <f t="shared" si="0"/>
        <v>0</v>
      </c>
      <c r="J34" s="162">
        <f t="shared" si="1"/>
        <v>0</v>
      </c>
      <c r="K34" s="162">
        <f t="shared" si="2"/>
        <v>0</v>
      </c>
      <c r="L34" s="162">
        <f t="shared" si="3"/>
        <v>0</v>
      </c>
      <c r="M34" s="162"/>
      <c r="N34" s="162">
        <f>IF('Labor Detail'!T34&gt;0,('Labor Detail'!T34/Personnel!$D34),0)</f>
        <v>0</v>
      </c>
      <c r="O34" s="162">
        <f>IF('Labor Detail'!U34&gt;0,('Labor Detail'!U34/Personnel!$D34),0)</f>
        <v>0</v>
      </c>
      <c r="P34" s="162">
        <f>IF('Labor Detail'!V34&gt;0,('Labor Detail'!V34/Personnel!$D34),0)</f>
        <v>0</v>
      </c>
      <c r="Q34" s="162">
        <f>IF('Labor Detail'!W34&gt;0,('Labor Detail'!W34/Personnel!$D34),0)</f>
        <v>0</v>
      </c>
      <c r="R34" s="162">
        <f>IF('Labor Detail'!X34&gt;0,('Labor Detail'!X34/Personnel!$D34),0)</f>
        <v>0</v>
      </c>
    </row>
    <row r="35" spans="1:18" hidden="1">
      <c r="A35" s="201">
        <f>'Labor Detail'!A35</f>
        <v>0</v>
      </c>
      <c r="B35" s="162">
        <f>Personnel!E35/12</f>
        <v>0</v>
      </c>
      <c r="C35" s="162">
        <f>Personnel!F35/12</f>
        <v>0</v>
      </c>
      <c r="D35" s="162">
        <f>Personnel!G35/12</f>
        <v>0</v>
      </c>
      <c r="E35" s="162">
        <f>Personnel!H35/12</f>
        <v>0</v>
      </c>
      <c r="F35" s="211">
        <f>Personnel!I35/12</f>
        <v>0</v>
      </c>
      <c r="G35" s="212"/>
      <c r="H35" s="213">
        <f t="shared" si="4"/>
        <v>0</v>
      </c>
      <c r="I35" s="162">
        <f t="shared" si="0"/>
        <v>0</v>
      </c>
      <c r="J35" s="162">
        <f t="shared" si="1"/>
        <v>0</v>
      </c>
      <c r="K35" s="162">
        <f t="shared" si="2"/>
        <v>0</v>
      </c>
      <c r="L35" s="162">
        <f t="shared" si="3"/>
        <v>0</v>
      </c>
      <c r="M35" s="162"/>
      <c r="N35" s="162">
        <f>IF('Labor Detail'!T35&gt;0,('Labor Detail'!T35/Personnel!$D35),0)</f>
        <v>0</v>
      </c>
      <c r="O35" s="162">
        <f>IF('Labor Detail'!U35&gt;0,('Labor Detail'!U35/Personnel!$D35),0)</f>
        <v>0</v>
      </c>
      <c r="P35" s="162">
        <f>IF('Labor Detail'!V35&gt;0,('Labor Detail'!V35/Personnel!$D35),0)</f>
        <v>0</v>
      </c>
      <c r="Q35" s="162">
        <f>IF('Labor Detail'!W35&gt;0,('Labor Detail'!W35/Personnel!$D35),0)</f>
        <v>0</v>
      </c>
      <c r="R35" s="162">
        <f>IF('Labor Detail'!X35&gt;0,('Labor Detail'!X35/Personnel!$D35),0)</f>
        <v>0</v>
      </c>
    </row>
    <row r="36" spans="1:18">
      <c r="A36" s="202" t="str">
        <f>'Labor Detail'!A36</f>
        <v>Subtotal Faculty</v>
      </c>
      <c r="B36" s="214">
        <f>SUM(B5:B35)</f>
        <v>8.8767164432394782E-2</v>
      </c>
      <c r="C36" s="214">
        <f>SUM(C5:C35)</f>
        <v>0</v>
      </c>
      <c r="D36" s="214">
        <f>SUM(D5:D35)</f>
        <v>0</v>
      </c>
      <c r="E36" s="214">
        <f>SUM(E5:E35)</f>
        <v>0</v>
      </c>
      <c r="F36" s="214">
        <f>SUM(F5:F35)</f>
        <v>0</v>
      </c>
      <c r="G36" s="212"/>
      <c r="H36" s="214">
        <f>SUM(H5:H35)</f>
        <v>8.8767164432394782E-2</v>
      </c>
      <c r="I36" s="214">
        <f>SUM(I5:I35)</f>
        <v>0</v>
      </c>
      <c r="J36" s="214">
        <f>SUM(J5:J35)</f>
        <v>0</v>
      </c>
      <c r="K36" s="214">
        <f>SUM(K5:K35)</f>
        <v>0</v>
      </c>
      <c r="L36" s="214">
        <f>SUM(L5:L35)</f>
        <v>0</v>
      </c>
      <c r="M36" s="215"/>
      <c r="N36" s="214">
        <f>SUM(N5:N35)</f>
        <v>0</v>
      </c>
      <c r="O36" s="214">
        <f>SUM(O5:O35)</f>
        <v>0</v>
      </c>
      <c r="P36" s="214">
        <f>SUM(P5:P35)</f>
        <v>0</v>
      </c>
      <c r="Q36" s="214">
        <f>SUM(Q5:Q35)</f>
        <v>0</v>
      </c>
      <c r="R36" s="214">
        <f>SUM(R5:R35)</f>
        <v>0</v>
      </c>
    </row>
    <row r="37" spans="1:18">
      <c r="A37" s="203"/>
      <c r="B37" s="216"/>
      <c r="C37" s="216"/>
      <c r="D37" s="216"/>
      <c r="E37" s="216"/>
      <c r="F37" s="216"/>
      <c r="G37" s="217"/>
      <c r="H37" s="216"/>
      <c r="I37" s="216"/>
      <c r="J37" s="216"/>
      <c r="K37" s="216"/>
      <c r="L37" s="216"/>
      <c r="M37" s="216"/>
      <c r="N37" s="217"/>
      <c r="O37" s="217"/>
      <c r="P37" s="217"/>
      <c r="Q37" s="217"/>
      <c r="R37" s="217"/>
    </row>
    <row r="38" spans="1:18">
      <c r="A38" s="203"/>
      <c r="B38" s="216"/>
      <c r="C38" s="216"/>
      <c r="D38" s="216"/>
      <c r="E38" s="216"/>
      <c r="F38" s="216"/>
      <c r="G38" s="217"/>
      <c r="H38" s="216"/>
      <c r="I38" s="216"/>
      <c r="J38" s="216"/>
      <c r="K38" s="216"/>
      <c r="L38" s="216"/>
      <c r="M38" s="216"/>
      <c r="N38" s="217"/>
      <c r="O38" s="217"/>
      <c r="P38" s="217"/>
      <c r="Q38" s="217"/>
      <c r="R38" s="217"/>
    </row>
    <row r="39" spans="1:18" ht="16" hidden="1">
      <c r="A39" s="204">
        <f>'Labor Detail'!A39</f>
        <v>0</v>
      </c>
      <c r="B39" s="218"/>
      <c r="C39" s="218"/>
      <c r="D39" s="218"/>
      <c r="E39" s="218"/>
      <c r="F39" s="218"/>
      <c r="G39" s="217"/>
      <c r="H39" s="218"/>
      <c r="I39" s="218"/>
      <c r="J39" s="218"/>
      <c r="K39" s="218"/>
      <c r="L39" s="218"/>
      <c r="M39" s="219"/>
      <c r="N39" s="220"/>
      <c r="O39" s="220"/>
      <c r="P39" s="220"/>
      <c r="Q39" s="220"/>
      <c r="R39" s="220"/>
    </row>
    <row r="40" spans="1:18" hidden="1">
      <c r="A40" s="201">
        <f>'Labor Detail'!A40</f>
        <v>0</v>
      </c>
      <c r="B40" s="162">
        <f>Personnel!E38/12</f>
        <v>0</v>
      </c>
      <c r="C40" s="162">
        <f>Personnel!F38/12</f>
        <v>0</v>
      </c>
      <c r="D40" s="162">
        <f>Personnel!G38/12</f>
        <v>0</v>
      </c>
      <c r="E40" s="162">
        <f>Personnel!H38/12</f>
        <v>0</v>
      </c>
      <c r="F40" s="162">
        <f>Personnel!I38/12</f>
        <v>0</v>
      </c>
      <c r="G40" s="217"/>
      <c r="H40" s="162">
        <f t="shared" ref="H40:H46" si="5">B40-N40</f>
        <v>0</v>
      </c>
      <c r="I40" s="162">
        <f t="shared" ref="I40:I46" si="6">C40-O40</f>
        <v>0</v>
      </c>
      <c r="J40" s="162">
        <f t="shared" ref="J40:J46" si="7">D40-P40</f>
        <v>0</v>
      </c>
      <c r="K40" s="162">
        <f t="shared" ref="K40:K46" si="8">E40-Q40</f>
        <v>0</v>
      </c>
      <c r="L40" s="162">
        <f t="shared" ref="L40:L46" si="9">F40-R40</f>
        <v>0</v>
      </c>
      <c r="M40" s="162"/>
      <c r="N40" s="162">
        <f>IF('Labor Detail'!Z40&gt;0,IF(Personnel!$C38&lt;&gt;"Sum",('Labor Detail'!Z40*0.22883)+('Labor Detail'!T40*5659),('Labor Detail'!Z40*0.22883)),0)</f>
        <v>0</v>
      </c>
      <c r="O40" s="162">
        <f>IF('Labor Detail'!AA40&gt;0,IF(Personnel!$C38&lt;&gt;"Sum",('Labor Detail'!AA40*0.22883)+('Labor Detail'!U40*5659),('Labor Detail'!AA40*0.22883)),0)</f>
        <v>0</v>
      </c>
      <c r="P40" s="162">
        <f>IF('Labor Detail'!AB40&gt;0,IF(Personnel!$C38&lt;&gt;"Sum",('Labor Detail'!AB40*0.22883)+('Labor Detail'!V40*5659),('Labor Detail'!AB40*0.22883)),0)</f>
        <v>0</v>
      </c>
      <c r="Q40" s="162">
        <f>IF('Labor Detail'!AC40&gt;0,IF(Personnel!$C38&lt;&gt;"Sum",('Labor Detail'!AC40*0.22883)+('Labor Detail'!W40*5659),('Labor Detail'!AC40*0.22883)),0)</f>
        <v>0</v>
      </c>
      <c r="R40" s="162">
        <f>IF('Labor Detail'!AD40&gt;0,IF(Personnel!$C38&lt;&gt;"Sum",('Labor Detail'!AD40*0.22883)+('Labor Detail'!X40*5659),('Labor Detail'!AD40*0.22883)),0)</f>
        <v>0</v>
      </c>
    </row>
    <row r="41" spans="1:18" hidden="1">
      <c r="A41" s="201">
        <f>'Labor Detail'!A41</f>
        <v>0</v>
      </c>
      <c r="B41" s="162">
        <f>Personnel!E39/12</f>
        <v>0</v>
      </c>
      <c r="C41" s="162">
        <f>Personnel!F39/12</f>
        <v>0</v>
      </c>
      <c r="D41" s="162">
        <f>Personnel!G39/12</f>
        <v>0</v>
      </c>
      <c r="E41" s="162">
        <f>Personnel!H39/12</f>
        <v>0</v>
      </c>
      <c r="F41" s="162">
        <f>Personnel!I39/12</f>
        <v>0</v>
      </c>
      <c r="G41" s="217"/>
      <c r="H41" s="162">
        <f t="shared" si="5"/>
        <v>0</v>
      </c>
      <c r="I41" s="162">
        <f t="shared" si="6"/>
        <v>0</v>
      </c>
      <c r="J41" s="162">
        <f t="shared" si="7"/>
        <v>0</v>
      </c>
      <c r="K41" s="162">
        <f t="shared" si="8"/>
        <v>0</v>
      </c>
      <c r="L41" s="162">
        <f t="shared" si="9"/>
        <v>0</v>
      </c>
      <c r="M41" s="162"/>
      <c r="N41" s="162">
        <f>IF('Labor Detail'!Z41&gt;0,IF(Personnel!$C39&lt;&gt;"Sum",('Labor Detail'!Z41*0.22883)+('Labor Detail'!T41*5659),('Labor Detail'!Z41*0.22883)),0)</f>
        <v>0</v>
      </c>
      <c r="O41" s="162">
        <f>IF('Labor Detail'!AA41&gt;0,IF(Personnel!$C39&lt;&gt;"Sum",('Labor Detail'!AA41*0.22883)+('Labor Detail'!U41*5659),('Labor Detail'!AA41*0.22883)),0)</f>
        <v>0</v>
      </c>
      <c r="P41" s="162">
        <f>IF('Labor Detail'!AB41&gt;0,IF(Personnel!$C39&lt;&gt;"Sum",('Labor Detail'!AB41*0.22883)+('Labor Detail'!V41*5659),('Labor Detail'!AB41*0.22883)),0)</f>
        <v>0</v>
      </c>
      <c r="Q41" s="162">
        <f>IF('Labor Detail'!AC41&gt;0,IF(Personnel!$C39&lt;&gt;"Sum",('Labor Detail'!AC41*0.22883)+('Labor Detail'!W41*5659),('Labor Detail'!AC41*0.22883)),0)</f>
        <v>0</v>
      </c>
      <c r="R41" s="162">
        <f>IF('Labor Detail'!AD41&gt;0,IF(Personnel!$C39&lt;&gt;"Sum",('Labor Detail'!AD41*0.22883)+('Labor Detail'!X41*5659),('Labor Detail'!AD41*0.22883)),0)</f>
        <v>0</v>
      </c>
    </row>
    <row r="42" spans="1:18" hidden="1">
      <c r="A42" s="201">
        <f>'Labor Detail'!A42</f>
        <v>0</v>
      </c>
      <c r="B42" s="162">
        <f>Personnel!E40/12</f>
        <v>0</v>
      </c>
      <c r="C42" s="162">
        <f>Personnel!F40/12</f>
        <v>0</v>
      </c>
      <c r="D42" s="162">
        <f>Personnel!G40/12</f>
        <v>0</v>
      </c>
      <c r="E42" s="162">
        <f>Personnel!H40/12</f>
        <v>0</v>
      </c>
      <c r="F42" s="162">
        <f>Personnel!I40/12</f>
        <v>0</v>
      </c>
      <c r="G42" s="217"/>
      <c r="H42" s="162">
        <f t="shared" si="5"/>
        <v>0</v>
      </c>
      <c r="I42" s="162">
        <f t="shared" si="6"/>
        <v>0</v>
      </c>
      <c r="J42" s="162">
        <f t="shared" si="7"/>
        <v>0</v>
      </c>
      <c r="K42" s="162">
        <f t="shared" si="8"/>
        <v>0</v>
      </c>
      <c r="L42" s="162">
        <f t="shared" si="9"/>
        <v>0</v>
      </c>
      <c r="M42" s="162"/>
      <c r="N42" s="162">
        <f>IF('Labor Detail'!Z42&gt;0,IF(Personnel!$C40&lt;&gt;"Sum",('Labor Detail'!Z42*0.22883)+('Labor Detail'!T42*5659),('Labor Detail'!Z42*0.22883)),0)</f>
        <v>0</v>
      </c>
      <c r="O42" s="162">
        <f>IF('Labor Detail'!AA42&gt;0,IF(Personnel!$C40&lt;&gt;"Sum",('Labor Detail'!AA42*0.22883)+('Labor Detail'!U42*5659),('Labor Detail'!AA42*0.22883)),0)</f>
        <v>0</v>
      </c>
      <c r="P42" s="162">
        <f>IF('Labor Detail'!AB42&gt;0,IF(Personnel!$C40&lt;&gt;"Sum",('Labor Detail'!AB42*0.22883)+('Labor Detail'!V42*5659),('Labor Detail'!AB42*0.22883)),0)</f>
        <v>0</v>
      </c>
      <c r="Q42" s="162">
        <f>IF('Labor Detail'!AC42&gt;0,IF(Personnel!$C40&lt;&gt;"Sum",('Labor Detail'!AC42*0.22883)+('Labor Detail'!W42*5659),('Labor Detail'!AC42*0.22883)),0)</f>
        <v>0</v>
      </c>
      <c r="R42" s="162">
        <f>IF('Labor Detail'!AD42&gt;0,IF(Personnel!$C40&lt;&gt;"Sum",('Labor Detail'!AD42*0.22883)+('Labor Detail'!X42*5659),('Labor Detail'!AD42*0.22883)),0)</f>
        <v>0</v>
      </c>
    </row>
    <row r="43" spans="1:18" hidden="1">
      <c r="A43" s="201">
        <f>'Labor Detail'!A43</f>
        <v>0</v>
      </c>
      <c r="B43" s="162">
        <f>Personnel!E41/12</f>
        <v>0</v>
      </c>
      <c r="C43" s="162">
        <f>Personnel!F41/12</f>
        <v>0</v>
      </c>
      <c r="D43" s="162">
        <f>Personnel!G41/12</f>
        <v>0</v>
      </c>
      <c r="E43" s="162">
        <f>Personnel!H41/12</f>
        <v>0</v>
      </c>
      <c r="F43" s="162">
        <f>Personnel!I41/12</f>
        <v>0</v>
      </c>
      <c r="G43" s="217"/>
      <c r="H43" s="162">
        <f t="shared" si="5"/>
        <v>0</v>
      </c>
      <c r="I43" s="162">
        <f t="shared" si="6"/>
        <v>0</v>
      </c>
      <c r="J43" s="162">
        <f t="shared" si="7"/>
        <v>0</v>
      </c>
      <c r="K43" s="162">
        <f t="shared" si="8"/>
        <v>0</v>
      </c>
      <c r="L43" s="162">
        <f t="shared" si="9"/>
        <v>0</v>
      </c>
      <c r="M43" s="162"/>
      <c r="N43" s="162">
        <f>IF('Labor Detail'!Z43&gt;0,IF(Personnel!$C41&lt;&gt;"Sum",('Labor Detail'!Z43*0.22883)+('Labor Detail'!T43*5659),('Labor Detail'!Z43*0.22883)),0)</f>
        <v>0</v>
      </c>
      <c r="O43" s="162">
        <f>IF('Labor Detail'!AA43&gt;0,IF(Personnel!$C41&lt;&gt;"Sum",('Labor Detail'!AA43*0.22883)+('Labor Detail'!U43*5659),('Labor Detail'!AA43*0.22883)),0)</f>
        <v>0</v>
      </c>
      <c r="P43" s="162">
        <f>IF('Labor Detail'!AB43&gt;0,IF(Personnel!$C41&lt;&gt;"Sum",('Labor Detail'!AB43*0.22883)+('Labor Detail'!V43*5659),('Labor Detail'!AB43*0.22883)),0)</f>
        <v>0</v>
      </c>
      <c r="Q43" s="162">
        <f>IF('Labor Detail'!AC43&gt;0,IF(Personnel!$C41&lt;&gt;"Sum",('Labor Detail'!AC43*0.22883)+('Labor Detail'!W43*5659),('Labor Detail'!AC43*0.22883)),0)</f>
        <v>0</v>
      </c>
      <c r="R43" s="162">
        <f>IF('Labor Detail'!AD43&gt;0,IF(Personnel!$C41&lt;&gt;"Sum",('Labor Detail'!AD43*0.22883)+('Labor Detail'!X43*5659),('Labor Detail'!AD43*0.22883)),0)</f>
        <v>0</v>
      </c>
    </row>
    <row r="44" spans="1:18" hidden="1">
      <c r="A44" s="201">
        <f>'Labor Detail'!A44</f>
        <v>0</v>
      </c>
      <c r="B44" s="162">
        <f>Personnel!E42/12</f>
        <v>0</v>
      </c>
      <c r="C44" s="162">
        <f>Personnel!F42/12</f>
        <v>0</v>
      </c>
      <c r="D44" s="162">
        <f>Personnel!G42/12</f>
        <v>0</v>
      </c>
      <c r="E44" s="162">
        <f>Personnel!H42/12</f>
        <v>0</v>
      </c>
      <c r="F44" s="162">
        <f>Personnel!I42/12</f>
        <v>0</v>
      </c>
      <c r="G44" s="217"/>
      <c r="H44" s="162">
        <f t="shared" si="5"/>
        <v>0</v>
      </c>
      <c r="I44" s="162">
        <f t="shared" si="6"/>
        <v>0</v>
      </c>
      <c r="J44" s="162">
        <f t="shared" si="7"/>
        <v>0</v>
      </c>
      <c r="K44" s="162">
        <f t="shared" si="8"/>
        <v>0</v>
      </c>
      <c r="L44" s="162">
        <f t="shared" si="9"/>
        <v>0</v>
      </c>
      <c r="M44" s="162"/>
      <c r="N44" s="162">
        <f>IF('Labor Detail'!Z44&gt;0,IF(Personnel!$C42&lt;&gt;"Sum",('Labor Detail'!Z44*0.22883)+('Labor Detail'!T44*5659),('Labor Detail'!Z44*0.22883)),0)</f>
        <v>0</v>
      </c>
      <c r="O44" s="162">
        <f>IF('Labor Detail'!AA44&gt;0,IF(Personnel!$C42&lt;&gt;"Sum",('Labor Detail'!AA44*0.22883)+('Labor Detail'!U44*5659),('Labor Detail'!AA44*0.22883)),0)</f>
        <v>0</v>
      </c>
      <c r="P44" s="162">
        <f>IF('Labor Detail'!AB44&gt;0,IF(Personnel!$C42&lt;&gt;"Sum",('Labor Detail'!AB44*0.22883)+('Labor Detail'!V44*5659),('Labor Detail'!AB44*0.22883)),0)</f>
        <v>0</v>
      </c>
      <c r="Q44" s="162">
        <f>IF('Labor Detail'!AC44&gt;0,IF(Personnel!$C42&lt;&gt;"Sum",('Labor Detail'!AC44*0.22883)+('Labor Detail'!W44*5659),('Labor Detail'!AC44*0.22883)),0)</f>
        <v>0</v>
      </c>
      <c r="R44" s="162">
        <f>IF('Labor Detail'!AD44&gt;0,IF(Personnel!$C42&lt;&gt;"Sum",('Labor Detail'!AD44*0.22883)+('Labor Detail'!X44*5659),('Labor Detail'!AD44*0.22883)),0)</f>
        <v>0</v>
      </c>
    </row>
    <row r="45" spans="1:18" hidden="1">
      <c r="A45" s="201">
        <f>'Labor Detail'!A45</f>
        <v>0</v>
      </c>
      <c r="B45" s="162">
        <f>Personnel!E43/12</f>
        <v>0</v>
      </c>
      <c r="C45" s="162">
        <f>Personnel!F43/12</f>
        <v>0</v>
      </c>
      <c r="D45" s="162">
        <f>Personnel!G43/12</f>
        <v>0</v>
      </c>
      <c r="E45" s="162">
        <f>Personnel!H43/12</f>
        <v>0</v>
      </c>
      <c r="F45" s="162">
        <f>Personnel!I43/12</f>
        <v>0</v>
      </c>
      <c r="G45" s="217"/>
      <c r="H45" s="162">
        <f t="shared" si="5"/>
        <v>0</v>
      </c>
      <c r="I45" s="162">
        <f t="shared" si="6"/>
        <v>0</v>
      </c>
      <c r="J45" s="162">
        <f t="shared" si="7"/>
        <v>0</v>
      </c>
      <c r="K45" s="162">
        <f t="shared" si="8"/>
        <v>0</v>
      </c>
      <c r="L45" s="162">
        <f t="shared" si="9"/>
        <v>0</v>
      </c>
      <c r="M45" s="162"/>
      <c r="N45" s="162">
        <f>IF('Labor Detail'!Z45&gt;0,IF(Personnel!$C43&lt;&gt;"Sum",('Labor Detail'!Z45*0.22883)+('Labor Detail'!T45*5659),('Labor Detail'!Z45*0.22883)),0)</f>
        <v>0</v>
      </c>
      <c r="O45" s="162">
        <f>IF('Labor Detail'!AA45&gt;0,IF(Personnel!$C43&lt;&gt;"Sum",('Labor Detail'!AA45*0.22883)+('Labor Detail'!U45*5659),('Labor Detail'!AA45*0.22883)),0)</f>
        <v>0</v>
      </c>
      <c r="P45" s="162">
        <f>IF('Labor Detail'!AB45&gt;0,IF(Personnel!$C43&lt;&gt;"Sum",('Labor Detail'!AB45*0.22883)+('Labor Detail'!V45*5659),('Labor Detail'!AB45*0.22883)),0)</f>
        <v>0</v>
      </c>
      <c r="Q45" s="162">
        <f>IF('Labor Detail'!AC45&gt;0,IF(Personnel!$C43&lt;&gt;"Sum",('Labor Detail'!AC45*0.22883)+('Labor Detail'!W45*5659),('Labor Detail'!AC45*0.22883)),0)</f>
        <v>0</v>
      </c>
      <c r="R45" s="162">
        <f>IF('Labor Detail'!AD45&gt;0,IF(Personnel!$C43&lt;&gt;"Sum",('Labor Detail'!AD45*0.22883)+('Labor Detail'!X45*5659),('Labor Detail'!AD45*0.22883)),0)</f>
        <v>0</v>
      </c>
    </row>
    <row r="46" spans="1:18" hidden="1">
      <c r="A46" s="201">
        <f>'Labor Detail'!A46</f>
        <v>0</v>
      </c>
      <c r="B46" s="162">
        <f>Personnel!E44/12</f>
        <v>0</v>
      </c>
      <c r="C46" s="162">
        <f>Personnel!F44/12</f>
        <v>0</v>
      </c>
      <c r="D46" s="162">
        <f>Personnel!G44/12</f>
        <v>0</v>
      </c>
      <c r="E46" s="162">
        <f>Personnel!H44/12</f>
        <v>0</v>
      </c>
      <c r="F46" s="162">
        <f>Personnel!I44/12</f>
        <v>0</v>
      </c>
      <c r="G46" s="217"/>
      <c r="H46" s="162">
        <f t="shared" si="5"/>
        <v>0</v>
      </c>
      <c r="I46" s="162">
        <f t="shared" si="6"/>
        <v>0</v>
      </c>
      <c r="J46" s="162">
        <f t="shared" si="7"/>
        <v>0</v>
      </c>
      <c r="K46" s="162">
        <f t="shared" si="8"/>
        <v>0</v>
      </c>
      <c r="L46" s="162">
        <f t="shared" si="9"/>
        <v>0</v>
      </c>
      <c r="M46" s="162"/>
      <c r="N46" s="162">
        <f>IF('Labor Detail'!Z46&gt;0,IF(Personnel!$C44&lt;&gt;"Sum",('Labor Detail'!Z46*0.22883)+('Labor Detail'!T46*5659),('Labor Detail'!Z46*0.22883)),0)</f>
        <v>0</v>
      </c>
      <c r="O46" s="162">
        <f>IF('Labor Detail'!AA46&gt;0,IF(Personnel!$C44&lt;&gt;"Sum",('Labor Detail'!AA46*0.22883)+('Labor Detail'!U46*5659),('Labor Detail'!AA46*0.22883)),0)</f>
        <v>0</v>
      </c>
      <c r="P46" s="162">
        <f>IF('Labor Detail'!AB46&gt;0,IF(Personnel!$C44&lt;&gt;"Sum",('Labor Detail'!AB46*0.22883)+('Labor Detail'!V46*5659),('Labor Detail'!AB46*0.22883)),0)</f>
        <v>0</v>
      </c>
      <c r="Q46" s="162">
        <f>IF('Labor Detail'!AC46&gt;0,IF(Personnel!$C44&lt;&gt;"Sum",('Labor Detail'!AC46*0.22883)+('Labor Detail'!W46*5659),('Labor Detail'!AC46*0.22883)),0)</f>
        <v>0</v>
      </c>
      <c r="R46" s="162">
        <f>IF('Labor Detail'!AD46&gt;0,IF(Personnel!$C44&lt;&gt;"Sum",('Labor Detail'!AD46*0.22883)+('Labor Detail'!X46*5659),('Labor Detail'!AD46*0.22883)),0)</f>
        <v>0</v>
      </c>
    </row>
    <row r="47" spans="1:18" hidden="1">
      <c r="A47" s="202" t="str">
        <f>'Labor Detail'!A47</f>
        <v>Subtotal Staff</v>
      </c>
      <c r="B47" s="221">
        <f>SUM(B40:B46)</f>
        <v>0</v>
      </c>
      <c r="C47" s="221">
        <f>SUM(C40:C46)</f>
        <v>0</v>
      </c>
      <c r="D47" s="221">
        <f>SUM(D40:D46)</f>
        <v>0</v>
      </c>
      <c r="E47" s="221">
        <f>SUM(E40:E46)</f>
        <v>0</v>
      </c>
      <c r="F47" s="221">
        <f>SUM(F40:F46)</f>
        <v>0</v>
      </c>
      <c r="G47" s="217"/>
      <c r="H47" s="221">
        <f>SUM(H40:H46)</f>
        <v>0</v>
      </c>
      <c r="I47" s="221">
        <f>SUM(I40:I46)</f>
        <v>0</v>
      </c>
      <c r="J47" s="221">
        <f>SUM(J40:J46)</f>
        <v>0</v>
      </c>
      <c r="K47" s="221">
        <f>SUM(K40:K46)</f>
        <v>0</v>
      </c>
      <c r="L47" s="221">
        <f>SUM(L40:L46)</f>
        <v>0</v>
      </c>
      <c r="M47" s="222"/>
      <c r="N47" s="223">
        <f>SUM(N40:N46)</f>
        <v>0</v>
      </c>
      <c r="O47" s="223">
        <f>SUM(O40:O46)</f>
        <v>0</v>
      </c>
      <c r="P47" s="223">
        <f>SUM(P40:P46)</f>
        <v>0</v>
      </c>
      <c r="Q47" s="223">
        <f>SUM(Q40:Q46)</f>
        <v>0</v>
      </c>
      <c r="R47" s="223">
        <f>SUM(R40:R46)</f>
        <v>0</v>
      </c>
    </row>
    <row r="48" spans="1:18" hidden="1">
      <c r="A48" s="203"/>
      <c r="B48" s="216"/>
      <c r="C48" s="216"/>
      <c r="D48" s="216"/>
      <c r="E48" s="216"/>
      <c r="F48" s="216"/>
      <c r="G48" s="217"/>
      <c r="H48" s="216"/>
      <c r="I48" s="216"/>
      <c r="J48" s="216"/>
      <c r="K48" s="216"/>
      <c r="L48" s="216"/>
      <c r="M48" s="216"/>
      <c r="N48" s="217"/>
      <c r="O48" s="217"/>
      <c r="P48" s="217"/>
      <c r="Q48" s="217"/>
      <c r="R48" s="217"/>
    </row>
    <row r="49" spans="1:18">
      <c r="A49" s="203"/>
      <c r="B49" s="216"/>
      <c r="C49" s="216"/>
      <c r="D49" s="216"/>
      <c r="E49" s="216"/>
      <c r="F49" s="216"/>
      <c r="G49" s="217"/>
      <c r="H49" s="216"/>
      <c r="I49" s="216"/>
      <c r="J49" s="216"/>
      <c r="K49" s="216"/>
      <c r="L49" s="216"/>
      <c r="M49" s="216"/>
      <c r="N49" s="217"/>
      <c r="O49" s="217"/>
      <c r="P49" s="217"/>
      <c r="Q49" s="217"/>
      <c r="R49" s="217"/>
    </row>
    <row r="50" spans="1:18" ht="16">
      <c r="A50" s="204">
        <f>'Labor Detail'!A50</f>
        <v>0</v>
      </c>
      <c r="B50" s="218"/>
      <c r="C50" s="218"/>
      <c r="D50" s="218"/>
      <c r="E50" s="218"/>
      <c r="F50" s="218"/>
      <c r="G50" s="217"/>
      <c r="H50" s="218"/>
      <c r="I50" s="218"/>
      <c r="J50" s="218"/>
      <c r="K50" s="218"/>
      <c r="L50" s="218"/>
      <c r="M50" s="219"/>
      <c r="N50" s="217"/>
      <c r="O50" s="217"/>
      <c r="P50" s="217"/>
      <c r="Q50" s="217"/>
      <c r="R50" s="217"/>
    </row>
    <row r="51" spans="1:18">
      <c r="A51" s="201" t="str">
        <f>'Labor Detail'!A51</f>
        <v>TBN - Undergrad</v>
      </c>
      <c r="B51" s="162">
        <f>Personnel!E47/12</f>
        <v>1</v>
      </c>
      <c r="C51" s="162">
        <f>Personnel!F47/12</f>
        <v>0</v>
      </c>
      <c r="D51" s="162">
        <f>Personnel!G47/12</f>
        <v>0</v>
      </c>
      <c r="E51" s="162">
        <f>Personnel!H47/12</f>
        <v>0</v>
      </c>
      <c r="F51" s="162">
        <f>Personnel!I47/12</f>
        <v>0</v>
      </c>
      <c r="G51" s="217"/>
      <c r="H51" s="162">
        <f t="shared" ref="H51:H56" si="10">B51-N51</f>
        <v>1</v>
      </c>
      <c r="I51" s="162">
        <f t="shared" ref="I51:I56" si="11">C51-O51</f>
        <v>0</v>
      </c>
      <c r="J51" s="162">
        <f t="shared" ref="J51:J56" si="12">D51-P51</f>
        <v>0</v>
      </c>
      <c r="K51" s="162">
        <f t="shared" ref="K51:K56" si="13">E51-Q51</f>
        <v>0</v>
      </c>
      <c r="L51" s="162">
        <f t="shared" ref="L51:L56" si="14">F51-R51</f>
        <v>0</v>
      </c>
      <c r="M51" s="224"/>
      <c r="N51" s="217"/>
      <c r="O51" s="217"/>
      <c r="P51" s="217"/>
      <c r="Q51" s="217"/>
      <c r="R51" s="217"/>
    </row>
    <row r="52" spans="1:18">
      <c r="A52" s="201">
        <f>'Labor Detail'!A52</f>
        <v>0</v>
      </c>
      <c r="B52" s="162">
        <f>Personnel!E48/12</f>
        <v>0</v>
      </c>
      <c r="C52" s="162">
        <f>Personnel!F48/12</f>
        <v>0</v>
      </c>
      <c r="D52" s="162">
        <f>Personnel!G48/12</f>
        <v>0</v>
      </c>
      <c r="E52" s="162">
        <f>Personnel!H48/12</f>
        <v>0</v>
      </c>
      <c r="F52" s="162">
        <f>Personnel!I48/12</f>
        <v>0</v>
      </c>
      <c r="G52" s="217"/>
      <c r="H52" s="162">
        <f t="shared" si="10"/>
        <v>0</v>
      </c>
      <c r="I52" s="162">
        <f t="shared" si="11"/>
        <v>0</v>
      </c>
      <c r="J52" s="162">
        <f t="shared" si="12"/>
        <v>0</v>
      </c>
      <c r="K52" s="162">
        <f t="shared" si="13"/>
        <v>0</v>
      </c>
      <c r="L52" s="162">
        <f t="shared" si="14"/>
        <v>0</v>
      </c>
      <c r="M52" s="224"/>
      <c r="N52" s="217"/>
      <c r="O52" s="217"/>
      <c r="P52" s="217"/>
      <c r="Q52" s="217"/>
      <c r="R52" s="217"/>
    </row>
    <row r="53" spans="1:18" hidden="1">
      <c r="A53" s="201">
        <f>'Labor Detail'!A53</f>
        <v>0</v>
      </c>
      <c r="B53" s="162">
        <f>Personnel!E49/12</f>
        <v>0</v>
      </c>
      <c r="C53" s="162">
        <f>Personnel!F49/12</f>
        <v>0</v>
      </c>
      <c r="D53" s="162">
        <f>Personnel!G49/12</f>
        <v>0</v>
      </c>
      <c r="E53" s="162">
        <f>Personnel!H49/12</f>
        <v>0</v>
      </c>
      <c r="F53" s="162">
        <f>Personnel!I49/12</f>
        <v>0</v>
      </c>
      <c r="G53" s="217"/>
      <c r="H53" s="162">
        <f t="shared" si="10"/>
        <v>0</v>
      </c>
      <c r="I53" s="162">
        <f t="shared" si="11"/>
        <v>0</v>
      </c>
      <c r="J53" s="162">
        <f t="shared" si="12"/>
        <v>0</v>
      </c>
      <c r="K53" s="162">
        <f t="shared" si="13"/>
        <v>0</v>
      </c>
      <c r="L53" s="162">
        <f t="shared" si="14"/>
        <v>0</v>
      </c>
      <c r="M53" s="224"/>
      <c r="N53" s="217"/>
      <c r="O53" s="217"/>
      <c r="P53" s="217"/>
      <c r="Q53" s="217"/>
      <c r="R53" s="217"/>
    </row>
    <row r="54" spans="1:18" hidden="1">
      <c r="A54" s="201">
        <f>'Labor Detail'!A54</f>
        <v>0</v>
      </c>
      <c r="B54" s="162">
        <f>Personnel!E50/12</f>
        <v>0</v>
      </c>
      <c r="C54" s="162">
        <f>Personnel!F50/12</f>
        <v>0</v>
      </c>
      <c r="D54" s="162">
        <f>Personnel!G50/12</f>
        <v>0</v>
      </c>
      <c r="E54" s="162">
        <f>Personnel!H50/12</f>
        <v>0</v>
      </c>
      <c r="F54" s="162">
        <f>Personnel!I50/12</f>
        <v>0</v>
      </c>
      <c r="G54" s="217"/>
      <c r="H54" s="162">
        <f t="shared" si="10"/>
        <v>0</v>
      </c>
      <c r="I54" s="162">
        <f t="shared" si="11"/>
        <v>0</v>
      </c>
      <c r="J54" s="162">
        <f t="shared" si="12"/>
        <v>0</v>
      </c>
      <c r="K54" s="162">
        <f t="shared" si="13"/>
        <v>0</v>
      </c>
      <c r="L54" s="162">
        <f t="shared" si="14"/>
        <v>0</v>
      </c>
      <c r="M54" s="224"/>
      <c r="N54" s="217"/>
      <c r="O54" s="217"/>
      <c r="P54" s="217"/>
      <c r="Q54" s="217"/>
      <c r="R54" s="217"/>
    </row>
    <row r="55" spans="1:18" hidden="1">
      <c r="A55" s="201">
        <f>'Labor Detail'!A55</f>
        <v>0</v>
      </c>
      <c r="B55" s="162">
        <f>Personnel!E51/12</f>
        <v>0</v>
      </c>
      <c r="C55" s="162">
        <f>Personnel!F51/12</f>
        <v>0</v>
      </c>
      <c r="D55" s="162">
        <f>Personnel!G51/12</f>
        <v>0</v>
      </c>
      <c r="E55" s="162">
        <f>Personnel!H51/12</f>
        <v>0</v>
      </c>
      <c r="F55" s="162">
        <f>Personnel!I51/12</f>
        <v>0</v>
      </c>
      <c r="G55" s="217"/>
      <c r="H55" s="162">
        <f t="shared" si="10"/>
        <v>0</v>
      </c>
      <c r="I55" s="162">
        <f t="shared" si="11"/>
        <v>0</v>
      </c>
      <c r="J55" s="162">
        <f t="shared" si="12"/>
        <v>0</v>
      </c>
      <c r="K55" s="162">
        <f t="shared" si="13"/>
        <v>0</v>
      </c>
      <c r="L55" s="162">
        <f t="shared" si="14"/>
        <v>0</v>
      </c>
      <c r="M55" s="224"/>
      <c r="N55" s="217"/>
      <c r="O55" s="217"/>
      <c r="P55" s="217"/>
      <c r="Q55" s="217"/>
      <c r="R55" s="217"/>
    </row>
    <row r="56" spans="1:18" hidden="1">
      <c r="A56" s="201">
        <f>'Labor Detail'!A56</f>
        <v>0</v>
      </c>
      <c r="B56" s="162">
        <f>Personnel!E52/12</f>
        <v>0</v>
      </c>
      <c r="C56" s="162">
        <f>Personnel!F52/12</f>
        <v>0</v>
      </c>
      <c r="D56" s="162">
        <f>Personnel!G52/12</f>
        <v>0</v>
      </c>
      <c r="E56" s="162">
        <f>Personnel!H52/12</f>
        <v>0</v>
      </c>
      <c r="F56" s="162">
        <f>Personnel!I52/12</f>
        <v>0</v>
      </c>
      <c r="G56" s="217"/>
      <c r="H56" s="162">
        <f t="shared" si="10"/>
        <v>0</v>
      </c>
      <c r="I56" s="162">
        <f t="shared" si="11"/>
        <v>0</v>
      </c>
      <c r="J56" s="162">
        <f t="shared" si="12"/>
        <v>0</v>
      </c>
      <c r="K56" s="162">
        <f t="shared" si="13"/>
        <v>0</v>
      </c>
      <c r="L56" s="162">
        <f t="shared" si="14"/>
        <v>0</v>
      </c>
      <c r="M56" s="224"/>
      <c r="N56" s="217"/>
      <c r="O56" s="217"/>
      <c r="P56" s="217"/>
      <c r="Q56" s="217"/>
      <c r="R56" s="217"/>
    </row>
    <row r="57" spans="1:18">
      <c r="A57" s="202" t="str">
        <f>'Labor Detail'!A57</f>
        <v>Subtotal Hourly</v>
      </c>
      <c r="B57" s="221">
        <f>SUM(B51:B56)</f>
        <v>1</v>
      </c>
      <c r="C57" s="221">
        <f>SUM(C51:C56)</f>
        <v>0</v>
      </c>
      <c r="D57" s="221">
        <f>SUM(D51:D56)</f>
        <v>0</v>
      </c>
      <c r="E57" s="221">
        <f>SUM(E51:E56)</f>
        <v>0</v>
      </c>
      <c r="F57" s="221">
        <f>SUM(F51:F56)</f>
        <v>0</v>
      </c>
      <c r="G57" s="217"/>
      <c r="H57" s="221">
        <f>SUM(H51:H56)</f>
        <v>1</v>
      </c>
      <c r="I57" s="221">
        <f>SUM(I51:I56)</f>
        <v>0</v>
      </c>
      <c r="J57" s="221">
        <f>SUM(J51:J56)</f>
        <v>0</v>
      </c>
      <c r="K57" s="221">
        <f>SUM(K51:K56)</f>
        <v>0</v>
      </c>
      <c r="L57" s="221">
        <f>SUM(L51:L56)</f>
        <v>0</v>
      </c>
      <c r="M57" s="222"/>
      <c r="N57" s="217"/>
      <c r="O57" s="217"/>
      <c r="P57" s="217"/>
      <c r="Q57" s="217"/>
      <c r="R57" s="217"/>
    </row>
    <row r="58" spans="1:18">
      <c r="A58" s="203"/>
      <c r="B58" s="216"/>
      <c r="C58" s="216"/>
      <c r="D58" s="216"/>
      <c r="E58" s="216"/>
      <c r="F58" s="216"/>
      <c r="G58" s="217"/>
      <c r="H58" s="216"/>
      <c r="I58" s="216"/>
      <c r="J58" s="216"/>
      <c r="K58" s="216"/>
      <c r="L58" s="216"/>
      <c r="M58" s="216"/>
      <c r="N58" s="217"/>
      <c r="O58" s="217"/>
      <c r="P58" s="217"/>
      <c r="Q58" s="217"/>
      <c r="R58" s="217"/>
    </row>
    <row r="59" spans="1:18" hidden="1">
      <c r="A59" s="203"/>
      <c r="B59" s="216"/>
      <c r="C59" s="216"/>
      <c r="D59" s="216"/>
      <c r="E59" s="216"/>
      <c r="F59" s="216"/>
      <c r="G59" s="217"/>
      <c r="H59" s="216"/>
      <c r="I59" s="216"/>
      <c r="J59" s="216"/>
      <c r="K59" s="216"/>
      <c r="L59" s="216"/>
      <c r="M59" s="216"/>
      <c r="N59" s="217"/>
      <c r="O59" s="217"/>
      <c r="P59" s="217"/>
      <c r="Q59" s="217"/>
      <c r="R59" s="217"/>
    </row>
    <row r="60" spans="1:18" ht="16" hidden="1">
      <c r="A60" s="204">
        <f>'Labor Detail'!A60</f>
        <v>0</v>
      </c>
      <c r="B60" s="218"/>
      <c r="C60" s="218"/>
      <c r="D60" s="218"/>
      <c r="E60" s="218"/>
      <c r="F60" s="218"/>
      <c r="G60" s="217"/>
      <c r="H60" s="218"/>
      <c r="I60" s="218"/>
      <c r="J60" s="218"/>
      <c r="K60" s="218"/>
      <c r="L60" s="218"/>
      <c r="M60" s="219"/>
      <c r="N60" s="217"/>
      <c r="O60" s="217"/>
      <c r="P60" s="217"/>
      <c r="Q60" s="217"/>
      <c r="R60" s="217"/>
    </row>
    <row r="61" spans="1:18" hidden="1">
      <c r="A61" s="201">
        <f>'Labor Detail'!A61</f>
        <v>0</v>
      </c>
      <c r="B61" s="162">
        <f>Personnel!E55/12</f>
        <v>0</v>
      </c>
      <c r="C61" s="162">
        <f>Personnel!F55/12</f>
        <v>0</v>
      </c>
      <c r="D61" s="162">
        <f>Personnel!G55/12</f>
        <v>0</v>
      </c>
      <c r="E61" s="162">
        <f>Personnel!H55/12</f>
        <v>0</v>
      </c>
      <c r="F61" s="162">
        <f>Personnel!I55/12</f>
        <v>0</v>
      </c>
      <c r="G61" s="217"/>
      <c r="H61" s="162">
        <f t="shared" ref="H61:H66" si="15">B61-N61</f>
        <v>0</v>
      </c>
      <c r="I61" s="162">
        <f t="shared" ref="I61:I66" si="16">C61-O61</f>
        <v>0</v>
      </c>
      <c r="J61" s="162">
        <f t="shared" ref="J61:J66" si="17">D61-P61</f>
        <v>0</v>
      </c>
      <c r="K61" s="162">
        <f t="shared" ref="K61:K66" si="18">E61-Q61</f>
        <v>0</v>
      </c>
      <c r="L61" s="162">
        <f t="shared" ref="L61:L66" si="19">F61-R61</f>
        <v>0</v>
      </c>
      <c r="M61" s="224"/>
      <c r="N61" s="217"/>
      <c r="O61" s="217"/>
      <c r="P61" s="217"/>
      <c r="Q61" s="217"/>
      <c r="R61" s="217"/>
    </row>
    <row r="62" spans="1:18" hidden="1">
      <c r="A62" s="201">
        <f>'Labor Detail'!A62</f>
        <v>0</v>
      </c>
      <c r="B62" s="162">
        <f>Personnel!E56/12</f>
        <v>0</v>
      </c>
      <c r="C62" s="162">
        <f>Personnel!F56/12</f>
        <v>0</v>
      </c>
      <c r="D62" s="162">
        <f>Personnel!G56/12</f>
        <v>0</v>
      </c>
      <c r="E62" s="162">
        <f>Personnel!H56/12</f>
        <v>0</v>
      </c>
      <c r="F62" s="162">
        <f>Personnel!I56/12</f>
        <v>0</v>
      </c>
      <c r="G62" s="217"/>
      <c r="H62" s="162">
        <f t="shared" si="15"/>
        <v>0</v>
      </c>
      <c r="I62" s="162">
        <f t="shared" si="16"/>
        <v>0</v>
      </c>
      <c r="J62" s="162">
        <f t="shared" si="17"/>
        <v>0</v>
      </c>
      <c r="K62" s="162">
        <f t="shared" si="18"/>
        <v>0</v>
      </c>
      <c r="L62" s="162">
        <f t="shared" si="19"/>
        <v>0</v>
      </c>
      <c r="M62" s="224"/>
      <c r="N62" s="217"/>
      <c r="O62" s="217"/>
      <c r="P62" s="217"/>
      <c r="Q62" s="217"/>
      <c r="R62" s="217"/>
    </row>
    <row r="63" spans="1:18" hidden="1">
      <c r="A63" s="201">
        <f>'Labor Detail'!A63</f>
        <v>0</v>
      </c>
      <c r="B63" s="162">
        <f>Personnel!E57/12</f>
        <v>0</v>
      </c>
      <c r="C63" s="162">
        <f>Personnel!F57/12</f>
        <v>0</v>
      </c>
      <c r="D63" s="162">
        <f>Personnel!G57/12</f>
        <v>0</v>
      </c>
      <c r="E63" s="162">
        <f>Personnel!H57/12</f>
        <v>0</v>
      </c>
      <c r="F63" s="162">
        <f>Personnel!I57/12</f>
        <v>0</v>
      </c>
      <c r="G63" s="217"/>
      <c r="H63" s="162">
        <f t="shared" si="15"/>
        <v>0</v>
      </c>
      <c r="I63" s="162">
        <f t="shared" si="16"/>
        <v>0</v>
      </c>
      <c r="J63" s="162">
        <f t="shared" si="17"/>
        <v>0</v>
      </c>
      <c r="K63" s="162">
        <f t="shared" si="18"/>
        <v>0</v>
      </c>
      <c r="L63" s="162">
        <f t="shared" si="19"/>
        <v>0</v>
      </c>
      <c r="M63" s="224"/>
      <c r="N63" s="217"/>
      <c r="O63" s="217"/>
      <c r="P63" s="217"/>
      <c r="Q63" s="217"/>
      <c r="R63" s="217"/>
    </row>
    <row r="64" spans="1:18" hidden="1">
      <c r="A64" s="201">
        <f>'Labor Detail'!A64</f>
        <v>0</v>
      </c>
      <c r="B64" s="162">
        <f>Personnel!E58/12</f>
        <v>0</v>
      </c>
      <c r="C64" s="162">
        <f>Personnel!F58/12</f>
        <v>0</v>
      </c>
      <c r="D64" s="162">
        <f>Personnel!G58/12</f>
        <v>0</v>
      </c>
      <c r="E64" s="162">
        <f>Personnel!H58/12</f>
        <v>0</v>
      </c>
      <c r="F64" s="162">
        <f>Personnel!I58/12</f>
        <v>0</v>
      </c>
      <c r="G64" s="217"/>
      <c r="H64" s="162">
        <f t="shared" si="15"/>
        <v>0</v>
      </c>
      <c r="I64" s="162">
        <f t="shared" si="16"/>
        <v>0</v>
      </c>
      <c r="J64" s="162">
        <f t="shared" si="17"/>
        <v>0</v>
      </c>
      <c r="K64" s="162">
        <f t="shared" si="18"/>
        <v>0</v>
      </c>
      <c r="L64" s="162">
        <f t="shared" si="19"/>
        <v>0</v>
      </c>
      <c r="M64" s="224"/>
      <c r="N64" s="217"/>
      <c r="O64" s="217"/>
      <c r="P64" s="217"/>
      <c r="Q64" s="217"/>
      <c r="R64" s="217"/>
    </row>
    <row r="65" spans="1:18" hidden="1">
      <c r="A65" s="201">
        <f>'Labor Detail'!A65</f>
        <v>0</v>
      </c>
      <c r="B65" s="162">
        <f>Personnel!E59/12</f>
        <v>0</v>
      </c>
      <c r="C65" s="162">
        <f>Personnel!F59/12</f>
        <v>0</v>
      </c>
      <c r="D65" s="162">
        <f>Personnel!G59/12</f>
        <v>0</v>
      </c>
      <c r="E65" s="162">
        <f>Personnel!H59/12</f>
        <v>0</v>
      </c>
      <c r="F65" s="162">
        <f>Personnel!I59/12</f>
        <v>0</v>
      </c>
      <c r="G65" s="217"/>
      <c r="H65" s="162">
        <f t="shared" si="15"/>
        <v>0</v>
      </c>
      <c r="I65" s="162">
        <f t="shared" si="16"/>
        <v>0</v>
      </c>
      <c r="J65" s="162">
        <f t="shared" si="17"/>
        <v>0</v>
      </c>
      <c r="K65" s="162">
        <f t="shared" si="18"/>
        <v>0</v>
      </c>
      <c r="L65" s="162">
        <f t="shared" si="19"/>
        <v>0</v>
      </c>
      <c r="M65" s="224"/>
      <c r="N65" s="217"/>
      <c r="O65" s="217"/>
      <c r="P65" s="217"/>
      <c r="Q65" s="217"/>
      <c r="R65" s="217"/>
    </row>
    <row r="66" spans="1:18" hidden="1">
      <c r="A66" s="201">
        <f>'Labor Detail'!A66</f>
        <v>0</v>
      </c>
      <c r="B66" s="162">
        <f>Personnel!E60/12</f>
        <v>0</v>
      </c>
      <c r="C66" s="162">
        <f>Personnel!F60/12</f>
        <v>0</v>
      </c>
      <c r="D66" s="162">
        <f>Personnel!G60/12</f>
        <v>0</v>
      </c>
      <c r="E66" s="162">
        <f>Personnel!H60/12</f>
        <v>0</v>
      </c>
      <c r="F66" s="162">
        <f>Personnel!I60/12</f>
        <v>0</v>
      </c>
      <c r="G66" s="217"/>
      <c r="H66" s="162">
        <f t="shared" si="15"/>
        <v>0</v>
      </c>
      <c r="I66" s="162">
        <f t="shared" si="16"/>
        <v>0</v>
      </c>
      <c r="J66" s="162">
        <f t="shared" si="17"/>
        <v>0</v>
      </c>
      <c r="K66" s="162">
        <f t="shared" si="18"/>
        <v>0</v>
      </c>
      <c r="L66" s="162">
        <f t="shared" si="19"/>
        <v>0</v>
      </c>
      <c r="M66" s="224"/>
      <c r="N66" s="217"/>
      <c r="O66" s="217"/>
      <c r="P66" s="217"/>
      <c r="Q66" s="217"/>
      <c r="R66" s="217"/>
    </row>
    <row r="67" spans="1:18" hidden="1">
      <c r="A67" s="202" t="str">
        <f>'Labor Detail'!A67</f>
        <v>Subtotal Part-Time</v>
      </c>
      <c r="B67" s="214">
        <f>SUM(B61:B66)</f>
        <v>0</v>
      </c>
      <c r="C67" s="214">
        <f>SUM(C61:C66)</f>
        <v>0</v>
      </c>
      <c r="D67" s="214">
        <f>SUM(D61:D66)</f>
        <v>0</v>
      </c>
      <c r="E67" s="214">
        <f>SUM(E61:E66)</f>
        <v>0</v>
      </c>
      <c r="F67" s="214">
        <f>SUM(F61:F66)</f>
        <v>0</v>
      </c>
      <c r="G67" s="217"/>
      <c r="H67" s="214">
        <f>SUM(H61:H66)</f>
        <v>0</v>
      </c>
      <c r="I67" s="214">
        <f>SUM(I61:I66)</f>
        <v>0</v>
      </c>
      <c r="J67" s="214">
        <f>SUM(J61:J66)</f>
        <v>0</v>
      </c>
      <c r="K67" s="214">
        <f>SUM(K61:K66)</f>
        <v>0</v>
      </c>
      <c r="L67" s="214">
        <f>SUM(L61:L66)</f>
        <v>0</v>
      </c>
      <c r="M67" s="215"/>
      <c r="N67" s="217"/>
      <c r="O67" s="217"/>
      <c r="P67" s="217"/>
      <c r="Q67" s="217"/>
      <c r="R67" s="217"/>
    </row>
    <row r="68" spans="1:18" hidden="1">
      <c r="A68" s="203"/>
      <c r="B68" s="216"/>
      <c r="C68" s="216"/>
      <c r="D68" s="216"/>
      <c r="E68" s="216"/>
      <c r="F68" s="216"/>
      <c r="G68" s="217"/>
      <c r="H68" s="216"/>
      <c r="I68" s="216"/>
      <c r="J68" s="216"/>
      <c r="K68" s="216"/>
      <c r="L68" s="216"/>
      <c r="M68" s="216"/>
      <c r="N68" s="217"/>
      <c r="O68" s="217"/>
      <c r="P68" s="217"/>
      <c r="Q68" s="217"/>
      <c r="R68" s="217"/>
    </row>
    <row r="69" spans="1:18">
      <c r="A69" s="203"/>
      <c r="B69" s="216"/>
      <c r="C69" s="216"/>
      <c r="D69" s="216"/>
      <c r="E69" s="216"/>
      <c r="F69" s="216"/>
      <c r="G69" s="217"/>
      <c r="H69" s="216"/>
      <c r="I69" s="216"/>
      <c r="J69" s="216"/>
      <c r="K69" s="216"/>
      <c r="L69" s="216"/>
      <c r="M69" s="216"/>
      <c r="N69" s="217"/>
      <c r="O69" s="217"/>
      <c r="P69" s="217"/>
      <c r="Q69" s="217"/>
      <c r="R69" s="217"/>
    </row>
    <row r="70" spans="1:18" ht="16">
      <c r="A70" s="204">
        <f>'Labor Detail'!A70</f>
        <v>0</v>
      </c>
      <c r="B70" s="218"/>
      <c r="C70" s="218"/>
      <c r="D70" s="218"/>
      <c r="E70" s="218"/>
      <c r="F70" s="218"/>
      <c r="G70" s="217"/>
      <c r="H70" s="218"/>
      <c r="I70" s="218"/>
      <c r="J70" s="218"/>
      <c r="K70" s="218"/>
      <c r="L70" s="218"/>
      <c r="M70" s="219"/>
      <c r="N70" s="217"/>
      <c r="O70" s="217"/>
      <c r="P70" s="217"/>
      <c r="Q70" s="217"/>
      <c r="R70" s="217"/>
    </row>
    <row r="71" spans="1:18">
      <c r="A71" s="201" t="str">
        <f>'Labor Detail'!A71</f>
        <v>TBN - GRA</v>
      </c>
      <c r="B71" s="162">
        <f>Personnel!E63/12</f>
        <v>0</v>
      </c>
      <c r="C71" s="162">
        <f>Personnel!F63/12</f>
        <v>0</v>
      </c>
      <c r="D71" s="162">
        <f>Personnel!G63/12</f>
        <v>0</v>
      </c>
      <c r="E71" s="162">
        <f>Personnel!H63/12</f>
        <v>0</v>
      </c>
      <c r="F71" s="162">
        <f>Personnel!I63/12</f>
        <v>0</v>
      </c>
      <c r="G71" s="217"/>
      <c r="H71" s="162">
        <f t="shared" ref="H71:H76" si="20">B71-N71</f>
        <v>0</v>
      </c>
      <c r="I71" s="162">
        <f t="shared" ref="I71:I76" si="21">C71-O71</f>
        <v>0</v>
      </c>
      <c r="J71" s="162">
        <f t="shared" ref="J71:J76" si="22">D71-P71</f>
        <v>0</v>
      </c>
      <c r="K71" s="162">
        <f t="shared" ref="K71:K76" si="23">E71-Q71</f>
        <v>0</v>
      </c>
      <c r="L71" s="162">
        <f t="shared" ref="L71:L76" si="24">F71-R71</f>
        <v>0</v>
      </c>
      <c r="M71" s="224"/>
      <c r="N71" s="217"/>
      <c r="O71" s="217"/>
      <c r="P71" s="217"/>
      <c r="Q71" s="217"/>
      <c r="R71" s="217"/>
    </row>
    <row r="72" spans="1:18">
      <c r="A72" s="201">
        <f>'Labor Detail'!A72</f>
        <v>0</v>
      </c>
      <c r="B72" s="162">
        <f>Personnel!E64/12</f>
        <v>0</v>
      </c>
      <c r="C72" s="162">
        <f>Personnel!F64/12</f>
        <v>0</v>
      </c>
      <c r="D72" s="162">
        <f>Personnel!G64/12</f>
        <v>0</v>
      </c>
      <c r="E72" s="162">
        <f>Personnel!H64/12</f>
        <v>0</v>
      </c>
      <c r="F72" s="162">
        <f>Personnel!I64/12</f>
        <v>0</v>
      </c>
      <c r="G72" s="217"/>
      <c r="H72" s="162">
        <f t="shared" si="20"/>
        <v>0</v>
      </c>
      <c r="I72" s="162">
        <f t="shared" si="21"/>
        <v>0</v>
      </c>
      <c r="J72" s="162">
        <f t="shared" si="22"/>
        <v>0</v>
      </c>
      <c r="K72" s="162">
        <f t="shared" si="23"/>
        <v>0</v>
      </c>
      <c r="L72" s="162">
        <f t="shared" si="24"/>
        <v>0</v>
      </c>
      <c r="M72" s="224"/>
      <c r="N72" s="217"/>
      <c r="O72" s="217"/>
      <c r="P72" s="217"/>
      <c r="Q72" s="217"/>
      <c r="R72" s="217"/>
    </row>
    <row r="73" spans="1:18" hidden="1">
      <c r="A73" s="201">
        <f>'Labor Detail'!A73</f>
        <v>0</v>
      </c>
      <c r="B73" s="162">
        <f>Personnel!E65/12</f>
        <v>0</v>
      </c>
      <c r="C73" s="162">
        <f>Personnel!F65/12</f>
        <v>0</v>
      </c>
      <c r="D73" s="162">
        <f>Personnel!G65/12</f>
        <v>0</v>
      </c>
      <c r="E73" s="162">
        <f>Personnel!H65/12</f>
        <v>0</v>
      </c>
      <c r="F73" s="162">
        <f>Personnel!I65/12</f>
        <v>0</v>
      </c>
      <c r="G73" s="217"/>
      <c r="H73" s="162">
        <f t="shared" si="20"/>
        <v>0</v>
      </c>
      <c r="I73" s="162">
        <f t="shared" si="21"/>
        <v>0</v>
      </c>
      <c r="J73" s="162">
        <f t="shared" si="22"/>
        <v>0</v>
      </c>
      <c r="K73" s="162">
        <f t="shared" si="23"/>
        <v>0</v>
      </c>
      <c r="L73" s="162">
        <f t="shared" si="24"/>
        <v>0</v>
      </c>
      <c r="M73" s="224"/>
      <c r="N73" s="217"/>
      <c r="O73" s="217"/>
      <c r="P73" s="217"/>
      <c r="Q73" s="217"/>
      <c r="R73" s="217"/>
    </row>
    <row r="74" spans="1:18" hidden="1">
      <c r="A74" s="201">
        <f>'Labor Detail'!A74</f>
        <v>0</v>
      </c>
      <c r="B74" s="162">
        <f>Personnel!E66/12</f>
        <v>0</v>
      </c>
      <c r="C74" s="162">
        <f>Personnel!F66/12</f>
        <v>0</v>
      </c>
      <c r="D74" s="162">
        <f>Personnel!G66/12</f>
        <v>0</v>
      </c>
      <c r="E74" s="162">
        <f>Personnel!H66/12</f>
        <v>0</v>
      </c>
      <c r="F74" s="162">
        <f>Personnel!I66/12</f>
        <v>0</v>
      </c>
      <c r="G74" s="217"/>
      <c r="H74" s="162">
        <f t="shared" si="20"/>
        <v>0</v>
      </c>
      <c r="I74" s="162">
        <f t="shared" si="21"/>
        <v>0</v>
      </c>
      <c r="J74" s="162">
        <f t="shared" si="22"/>
        <v>0</v>
      </c>
      <c r="K74" s="162">
        <f t="shared" si="23"/>
        <v>0</v>
      </c>
      <c r="L74" s="162">
        <f t="shared" si="24"/>
        <v>0</v>
      </c>
      <c r="M74" s="224"/>
      <c r="N74" s="217"/>
      <c r="O74" s="217"/>
      <c r="P74" s="217"/>
      <c r="Q74" s="217"/>
      <c r="R74" s="217"/>
    </row>
    <row r="75" spans="1:18" hidden="1">
      <c r="A75" s="201">
        <f>'Labor Detail'!A75</f>
        <v>0</v>
      </c>
      <c r="B75" s="162">
        <f>Personnel!E67/12</f>
        <v>0</v>
      </c>
      <c r="C75" s="162">
        <f>Personnel!F67/12</f>
        <v>0</v>
      </c>
      <c r="D75" s="162">
        <f>Personnel!G67/12</f>
        <v>0</v>
      </c>
      <c r="E75" s="162">
        <f>Personnel!H67/12</f>
        <v>0</v>
      </c>
      <c r="F75" s="162">
        <f>Personnel!I67/12</f>
        <v>0</v>
      </c>
      <c r="G75" s="217"/>
      <c r="H75" s="162">
        <f t="shared" si="20"/>
        <v>0</v>
      </c>
      <c r="I75" s="162">
        <f t="shared" si="21"/>
        <v>0</v>
      </c>
      <c r="J75" s="162">
        <f t="shared" si="22"/>
        <v>0</v>
      </c>
      <c r="K75" s="162">
        <f t="shared" si="23"/>
        <v>0</v>
      </c>
      <c r="L75" s="162">
        <f t="shared" si="24"/>
        <v>0</v>
      </c>
      <c r="M75" s="224"/>
      <c r="N75" s="217"/>
      <c r="O75" s="217"/>
      <c r="P75" s="217"/>
      <c r="Q75" s="217"/>
      <c r="R75" s="217"/>
    </row>
    <row r="76" spans="1:18" hidden="1">
      <c r="A76" s="201">
        <f>'Labor Detail'!A76</f>
        <v>0</v>
      </c>
      <c r="B76" s="162">
        <f>Personnel!E68/12</f>
        <v>0</v>
      </c>
      <c r="C76" s="162">
        <f>Personnel!F68/12</f>
        <v>0</v>
      </c>
      <c r="D76" s="162">
        <f>Personnel!G68/12</f>
        <v>0</v>
      </c>
      <c r="E76" s="162">
        <f>Personnel!H68/12</f>
        <v>0</v>
      </c>
      <c r="F76" s="162">
        <f>Personnel!I68/12</f>
        <v>0</v>
      </c>
      <c r="G76" s="217"/>
      <c r="H76" s="162">
        <f t="shared" si="20"/>
        <v>0</v>
      </c>
      <c r="I76" s="162">
        <f t="shared" si="21"/>
        <v>0</v>
      </c>
      <c r="J76" s="162">
        <f t="shared" si="22"/>
        <v>0</v>
      </c>
      <c r="K76" s="162">
        <f t="shared" si="23"/>
        <v>0</v>
      </c>
      <c r="L76" s="162">
        <f t="shared" si="24"/>
        <v>0</v>
      </c>
      <c r="M76" s="224"/>
      <c r="N76" s="217"/>
      <c r="O76" s="217"/>
      <c r="P76" s="217"/>
      <c r="Q76" s="217"/>
      <c r="R76" s="217"/>
    </row>
    <row r="77" spans="1:18">
      <c r="A77" s="201" t="str">
        <f>'Labor Detail'!A77</f>
        <v>Subtotal GRA</v>
      </c>
      <c r="B77" s="221">
        <f>SUM(B71:B76)</f>
        <v>0</v>
      </c>
      <c r="C77" s="221">
        <f>SUM(C71:C76)</f>
        <v>0</v>
      </c>
      <c r="D77" s="221">
        <f>SUM(D71:D76)</f>
        <v>0</v>
      </c>
      <c r="E77" s="221">
        <f>SUM(E71:E76)</f>
        <v>0</v>
      </c>
      <c r="F77" s="221">
        <f>SUM(F71:F76)</f>
        <v>0</v>
      </c>
      <c r="G77" s="217"/>
      <c r="H77" s="221">
        <f>SUM(H71:H76)</f>
        <v>0</v>
      </c>
      <c r="I77" s="221">
        <f>SUM(I71:I76)</f>
        <v>0</v>
      </c>
      <c r="J77" s="221">
        <f>SUM(J71:J76)</f>
        <v>0</v>
      </c>
      <c r="K77" s="221">
        <f>SUM(K71:K76)</f>
        <v>0</v>
      </c>
      <c r="L77" s="221">
        <f>SUM(L71:L76)</f>
        <v>0</v>
      </c>
      <c r="M77" s="222"/>
      <c r="N77" s="217"/>
      <c r="O77" s="217"/>
      <c r="P77" s="217"/>
      <c r="Q77" s="217"/>
      <c r="R77" s="217"/>
    </row>
    <row r="78" spans="1:18">
      <c r="B78" s="217"/>
      <c r="C78" s="217"/>
      <c r="D78" s="217"/>
      <c r="E78" s="217"/>
      <c r="F78" s="217"/>
      <c r="G78" s="217"/>
      <c r="H78" s="217"/>
      <c r="I78" s="217"/>
      <c r="J78" s="217"/>
      <c r="K78" s="217"/>
      <c r="L78" s="217"/>
      <c r="M78" s="217"/>
      <c r="N78" s="217"/>
      <c r="O78" s="217"/>
      <c r="P78" s="217"/>
      <c r="Q78" s="217"/>
      <c r="R78" s="217"/>
    </row>
    <row r="79" spans="1:18" ht="16">
      <c r="B79" s="225">
        <f>B77+B67+B57+B47+B36</f>
        <v>1.0887671644323949</v>
      </c>
      <c r="C79" s="225">
        <f>C77+C67+C57+C47+C36</f>
        <v>0</v>
      </c>
      <c r="D79" s="225">
        <f>D77+D67+D57+D47+D36</f>
        <v>0</v>
      </c>
      <c r="E79" s="225">
        <f>E77+E67+E57+E47+E36</f>
        <v>0</v>
      </c>
      <c r="F79" s="225">
        <f>F77+F67+F57+F47+F36</f>
        <v>0</v>
      </c>
      <c r="G79" s="217"/>
      <c r="H79" s="225">
        <f t="shared" ref="H79:L79" si="25">H77+H67+H57+H47+H36</f>
        <v>1.0887671644323949</v>
      </c>
      <c r="I79" s="225">
        <f t="shared" si="25"/>
        <v>0</v>
      </c>
      <c r="J79" s="225">
        <f t="shared" si="25"/>
        <v>0</v>
      </c>
      <c r="K79" s="225">
        <f t="shared" si="25"/>
        <v>0</v>
      </c>
      <c r="L79" s="225">
        <f t="shared" si="25"/>
        <v>0</v>
      </c>
      <c r="M79" s="226"/>
      <c r="N79" s="217"/>
      <c r="O79" s="217"/>
      <c r="P79" s="217"/>
      <c r="Q79" s="217"/>
      <c r="R79" s="217"/>
    </row>
  </sheetData>
  <mergeCells count="3">
    <mergeCell ref="B1:F1"/>
    <mergeCell ref="N1:R1"/>
    <mergeCell ref="H1:L1"/>
  </mergeCells>
  <hyperlinks>
    <hyperlink ref="D2" r:id="rId1" display="Effort Reporting Policy" xr:uid="{00000000-0004-0000-0400-000000000000}"/>
    <hyperlink ref="J2" r:id="rId2" display="Effort Reporting Policy" xr:uid="{00000000-0004-0000-0400-00000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7"/>
  <sheetViews>
    <sheetView zoomScale="110" zoomScaleNormal="110" workbookViewId="0">
      <selection activeCell="D5" sqref="D5"/>
    </sheetView>
  </sheetViews>
  <sheetFormatPr baseColWidth="10" defaultColWidth="8.83203125" defaultRowHeight="15"/>
  <cols>
    <col min="1" max="1" width="28.1640625" bestFit="1" customWidth="1"/>
    <col min="2" max="9" width="12.5" customWidth="1"/>
    <col min="10" max="10" width="45.83203125" customWidth="1"/>
    <col min="15" max="16" width="0" hidden="1" customWidth="1"/>
  </cols>
  <sheetData>
    <row r="1" spans="1:17">
      <c r="A1" s="80" t="s">
        <v>122</v>
      </c>
    </row>
    <row r="2" spans="1:17">
      <c r="A2" s="80"/>
      <c r="I2" s="61"/>
    </row>
    <row r="3" spans="1:17" ht="51">
      <c r="A3" s="7" t="s">
        <v>123</v>
      </c>
      <c r="B3" s="8" t="s">
        <v>124</v>
      </c>
      <c r="C3" s="8" t="s">
        <v>125</v>
      </c>
      <c r="D3" s="8" t="s">
        <v>35</v>
      </c>
      <c r="E3" s="8" t="s">
        <v>36</v>
      </c>
      <c r="F3" s="8" t="s">
        <v>37</v>
      </c>
      <c r="G3" s="8" t="s">
        <v>38</v>
      </c>
      <c r="H3" s="8" t="s">
        <v>39</v>
      </c>
      <c r="I3" s="8" t="s">
        <v>126</v>
      </c>
      <c r="J3" s="7" t="s">
        <v>127</v>
      </c>
    </row>
    <row r="4" spans="1:17" ht="16">
      <c r="A4" s="72" t="s">
        <v>264</v>
      </c>
      <c r="B4" s="17">
        <f>VLOOKUP($A4,'Rate Table'!$G$3:$H$24,2,FALSE)</f>
        <v>23242</v>
      </c>
      <c r="C4" s="73" t="s">
        <v>128</v>
      </c>
      <c r="D4" s="154">
        <v>0</v>
      </c>
      <c r="E4" s="154">
        <v>0</v>
      </c>
      <c r="F4" s="154">
        <v>0</v>
      </c>
      <c r="G4" s="154">
        <v>0</v>
      </c>
      <c r="H4" s="154">
        <v>0</v>
      </c>
      <c r="I4" s="45">
        <f>IF(B4&lt;&gt;0,((D4*B4)+(E4*B4)+(F4*B4)+(G4*B4)+(H4*B4)),0)</f>
        <v>0</v>
      </c>
      <c r="J4" s="16"/>
      <c r="O4" s="207" t="s">
        <v>129</v>
      </c>
      <c r="P4" s="207">
        <v>1</v>
      </c>
      <c r="Q4" s="4"/>
    </row>
    <row r="5" spans="1:17" ht="16">
      <c r="A5" s="72"/>
      <c r="B5" s="17" t="e">
        <f>VLOOKUP($A5,'Rate Table'!$G$3:$H$24,2,FALSE)</f>
        <v>#N/A</v>
      </c>
      <c r="C5" s="73" t="s">
        <v>130</v>
      </c>
      <c r="D5" s="154">
        <v>0</v>
      </c>
      <c r="E5" s="154">
        <v>0</v>
      </c>
      <c r="F5" s="154">
        <v>0</v>
      </c>
      <c r="G5" s="154">
        <v>0</v>
      </c>
      <c r="H5" s="154">
        <v>0</v>
      </c>
      <c r="I5" s="45" t="e">
        <f t="shared" ref="I5:I14" si="0">IF(B5&lt;&gt;0,((D5*B5)+(E5*B5)+(F5*B5)+(G5*B5)+(H5*B5)),0)</f>
        <v>#N/A</v>
      </c>
      <c r="J5" s="16"/>
      <c r="O5" s="207" t="s">
        <v>130</v>
      </c>
      <c r="P5" s="207">
        <v>2</v>
      </c>
      <c r="Q5" s="4"/>
    </row>
    <row r="6" spans="1:17" ht="16">
      <c r="A6" s="72"/>
      <c r="B6" s="17" t="e">
        <f>VLOOKUP($A6,'Rate Table'!$G$3:$H$24,2,FALSE)</f>
        <v>#N/A</v>
      </c>
      <c r="C6" s="73" t="s">
        <v>129</v>
      </c>
      <c r="D6" s="154">
        <v>0</v>
      </c>
      <c r="E6" s="154">
        <v>0</v>
      </c>
      <c r="F6" s="154">
        <v>0</v>
      </c>
      <c r="G6" s="154">
        <v>0</v>
      </c>
      <c r="H6" s="154">
        <v>0</v>
      </c>
      <c r="I6" s="45" t="e">
        <f t="shared" si="0"/>
        <v>#N/A</v>
      </c>
      <c r="J6" s="16"/>
      <c r="O6" s="207" t="s">
        <v>128</v>
      </c>
      <c r="P6" s="207">
        <v>3</v>
      </c>
      <c r="Q6" s="4"/>
    </row>
    <row r="7" spans="1:17" ht="16">
      <c r="A7" s="72"/>
      <c r="B7" s="17" t="e">
        <f>VLOOKUP($A7,'Rate Table'!$G$3:$H$24,2,FALSE)</f>
        <v>#N/A</v>
      </c>
      <c r="C7" s="73" t="s">
        <v>128</v>
      </c>
      <c r="D7" s="154">
        <v>0</v>
      </c>
      <c r="E7" s="154">
        <v>0</v>
      </c>
      <c r="F7" s="154">
        <v>0</v>
      </c>
      <c r="G7" s="154">
        <v>0</v>
      </c>
      <c r="H7" s="154">
        <v>0</v>
      </c>
      <c r="I7" s="45" t="e">
        <f t="shared" si="0"/>
        <v>#N/A</v>
      </c>
      <c r="J7" s="16"/>
      <c r="P7" s="207">
        <v>4</v>
      </c>
      <c r="Q7" s="4"/>
    </row>
    <row r="8" spans="1:17" ht="16">
      <c r="A8" s="72"/>
      <c r="B8" s="17" t="e">
        <f>VLOOKUP($A8,'Rate Table'!$G$3:$H$24,2,FALSE)</f>
        <v>#N/A</v>
      </c>
      <c r="C8" s="73">
        <v>0</v>
      </c>
      <c r="D8" s="154">
        <v>0</v>
      </c>
      <c r="E8" s="154">
        <v>0</v>
      </c>
      <c r="F8" s="154">
        <v>0</v>
      </c>
      <c r="G8" s="154">
        <v>0</v>
      </c>
      <c r="H8" s="154">
        <v>0</v>
      </c>
      <c r="I8" s="45" t="e">
        <f t="shared" si="0"/>
        <v>#N/A</v>
      </c>
      <c r="J8" s="16"/>
      <c r="P8" s="207">
        <v>5</v>
      </c>
      <c r="Q8" s="4"/>
    </row>
    <row r="9" spans="1:17" ht="16">
      <c r="A9" s="72"/>
      <c r="B9" s="17" t="e">
        <f>VLOOKUP($A9,'Rate Table'!$G$3:$H$24,2,FALSE)</f>
        <v>#N/A</v>
      </c>
      <c r="C9" s="73">
        <v>0</v>
      </c>
      <c r="D9" s="154">
        <v>0</v>
      </c>
      <c r="E9" s="154">
        <v>0</v>
      </c>
      <c r="F9" s="154">
        <v>0</v>
      </c>
      <c r="G9" s="154">
        <v>0</v>
      </c>
      <c r="H9" s="154">
        <v>0</v>
      </c>
      <c r="I9" s="45" t="e">
        <f t="shared" si="0"/>
        <v>#N/A</v>
      </c>
      <c r="J9" s="16"/>
      <c r="P9" s="207" t="s">
        <v>131</v>
      </c>
      <c r="Q9" s="4"/>
    </row>
    <row r="10" spans="1:17">
      <c r="A10" s="72"/>
      <c r="B10" s="17" t="e">
        <f>VLOOKUP($A10,'Rate Table'!$G$3:$H$24,2,FALSE)</f>
        <v>#N/A</v>
      </c>
      <c r="C10" s="73">
        <v>0</v>
      </c>
      <c r="D10" s="154">
        <v>0</v>
      </c>
      <c r="E10" s="154">
        <v>0</v>
      </c>
      <c r="F10" s="154">
        <v>0</v>
      </c>
      <c r="G10" s="154">
        <v>0</v>
      </c>
      <c r="H10" s="154">
        <v>0</v>
      </c>
      <c r="I10" s="45" t="e">
        <f t="shared" si="0"/>
        <v>#N/A</v>
      </c>
      <c r="J10" s="16"/>
    </row>
    <row r="11" spans="1:17">
      <c r="A11" s="72"/>
      <c r="B11" s="17" t="e">
        <f>VLOOKUP($A11,'Rate Table'!$G$3:$H$24,2,FALSE)</f>
        <v>#N/A</v>
      </c>
      <c r="C11" s="73">
        <v>0</v>
      </c>
      <c r="D11" s="154">
        <v>0</v>
      </c>
      <c r="E11" s="154">
        <v>0</v>
      </c>
      <c r="F11" s="154">
        <v>0</v>
      </c>
      <c r="G11" s="154">
        <v>0</v>
      </c>
      <c r="H11" s="154">
        <v>0</v>
      </c>
      <c r="I11" s="45" t="e">
        <f t="shared" si="0"/>
        <v>#N/A</v>
      </c>
      <c r="J11" s="16"/>
    </row>
    <row r="12" spans="1:17" ht="16">
      <c r="A12" s="72"/>
      <c r="B12" s="17" t="e">
        <f>VLOOKUP($A12,'Rate Table'!$G$3:$H$24,2,FALSE)</f>
        <v>#N/A</v>
      </c>
      <c r="C12" s="73">
        <v>0</v>
      </c>
      <c r="D12" s="154">
        <v>0</v>
      </c>
      <c r="E12" s="154">
        <v>0</v>
      </c>
      <c r="F12" s="154">
        <v>0</v>
      </c>
      <c r="G12" s="154">
        <v>0</v>
      </c>
      <c r="H12" s="154">
        <v>0</v>
      </c>
      <c r="I12" s="45" t="e">
        <f t="shared" si="0"/>
        <v>#N/A</v>
      </c>
      <c r="J12" s="16"/>
      <c r="Q12" s="4"/>
    </row>
    <row r="13" spans="1:17" ht="16">
      <c r="A13" s="72"/>
      <c r="B13" s="17" t="e">
        <f>VLOOKUP($A13,'Rate Table'!$G$3:$H$24,2,FALSE)</f>
        <v>#N/A</v>
      </c>
      <c r="C13" s="73">
        <v>0</v>
      </c>
      <c r="D13" s="154">
        <v>0</v>
      </c>
      <c r="E13" s="154">
        <v>0</v>
      </c>
      <c r="F13" s="154">
        <v>0</v>
      </c>
      <c r="G13" s="154">
        <v>0</v>
      </c>
      <c r="H13" s="154">
        <v>0</v>
      </c>
      <c r="I13" s="45" t="e">
        <f t="shared" si="0"/>
        <v>#N/A</v>
      </c>
      <c r="J13" s="16"/>
      <c r="Q13" s="4"/>
    </row>
    <row r="14" spans="1:17">
      <c r="A14" s="72"/>
      <c r="B14" s="17" t="e">
        <f>VLOOKUP($A14,'Rate Table'!$G$3:$H$24,2,FALSE)</f>
        <v>#N/A</v>
      </c>
      <c r="C14" s="73">
        <v>0</v>
      </c>
      <c r="D14" s="154">
        <v>0</v>
      </c>
      <c r="E14" s="154">
        <v>0</v>
      </c>
      <c r="F14" s="154">
        <v>0</v>
      </c>
      <c r="G14" s="154">
        <v>0</v>
      </c>
      <c r="H14" s="154">
        <v>0</v>
      </c>
      <c r="I14" s="45" t="e">
        <f t="shared" si="0"/>
        <v>#N/A</v>
      </c>
      <c r="J14" s="16"/>
    </row>
    <row r="15" spans="1:17" ht="16">
      <c r="B15" s="6"/>
      <c r="C15" s="6"/>
      <c r="D15" s="56"/>
      <c r="E15" s="56"/>
      <c r="F15" s="56"/>
      <c r="G15" s="56"/>
      <c r="H15" s="56"/>
      <c r="I15" s="56"/>
      <c r="Q15" s="4"/>
    </row>
    <row r="16" spans="1:17" ht="16" hidden="1">
      <c r="B16" s="6"/>
      <c r="C16" s="6"/>
      <c r="D16" s="156">
        <f>IF(D4&gt;0,(D4*$B4),0)</f>
        <v>0</v>
      </c>
      <c r="E16" s="156">
        <f t="shared" ref="E16:H16" si="1">IF(E4&gt;0,(E4*$B4),0)</f>
        <v>0</v>
      </c>
      <c r="F16" s="156">
        <f t="shared" si="1"/>
        <v>0</v>
      </c>
      <c r="G16" s="156">
        <f t="shared" si="1"/>
        <v>0</v>
      </c>
      <c r="H16" s="156">
        <f t="shared" si="1"/>
        <v>0</v>
      </c>
      <c r="I16" s="56"/>
      <c r="Q16" s="4"/>
    </row>
    <row r="17" spans="2:17" ht="16" hidden="1">
      <c r="B17" s="6"/>
      <c r="C17" s="6"/>
      <c r="D17" s="156">
        <f t="shared" ref="D17:H17" si="2">IF(D5&gt;0,(D5*$B5),0)</f>
        <v>0</v>
      </c>
      <c r="E17" s="156">
        <f t="shared" si="2"/>
        <v>0</v>
      </c>
      <c r="F17" s="156">
        <f t="shared" si="2"/>
        <v>0</v>
      </c>
      <c r="G17" s="156">
        <f t="shared" si="2"/>
        <v>0</v>
      </c>
      <c r="H17" s="156">
        <f t="shared" si="2"/>
        <v>0</v>
      </c>
      <c r="I17" s="56"/>
      <c r="Q17" s="4"/>
    </row>
    <row r="18" spans="2:17" ht="16" hidden="1">
      <c r="B18" s="6"/>
      <c r="C18" s="6"/>
      <c r="D18" s="156">
        <f t="shared" ref="D18:H18" si="3">IF(D6&gt;0,(D6*$B6),0)</f>
        <v>0</v>
      </c>
      <c r="E18" s="156">
        <f t="shared" si="3"/>
        <v>0</v>
      </c>
      <c r="F18" s="156">
        <f t="shared" si="3"/>
        <v>0</v>
      </c>
      <c r="G18" s="156">
        <f t="shared" si="3"/>
        <v>0</v>
      </c>
      <c r="H18" s="156">
        <f t="shared" si="3"/>
        <v>0</v>
      </c>
      <c r="I18" s="56"/>
      <c r="Q18" s="4"/>
    </row>
    <row r="19" spans="2:17" ht="16" hidden="1">
      <c r="B19" s="6"/>
      <c r="C19" s="6"/>
      <c r="D19" s="156">
        <f t="shared" ref="D19:H19" si="4">IF(D7&gt;0,(D7*$B7),0)</f>
        <v>0</v>
      </c>
      <c r="E19" s="156">
        <f t="shared" si="4"/>
        <v>0</v>
      </c>
      <c r="F19" s="156">
        <f t="shared" si="4"/>
        <v>0</v>
      </c>
      <c r="G19" s="156">
        <f t="shared" si="4"/>
        <v>0</v>
      </c>
      <c r="H19" s="156">
        <f t="shared" si="4"/>
        <v>0</v>
      </c>
      <c r="I19" s="56"/>
      <c r="Q19" s="4"/>
    </row>
    <row r="20" spans="2:17" ht="16" hidden="1">
      <c r="B20" s="6"/>
      <c r="C20" s="6"/>
      <c r="D20" s="156">
        <f t="shared" ref="D20:H20" si="5">IF(D8&gt;0,(D8*$B8),0)</f>
        <v>0</v>
      </c>
      <c r="E20" s="156">
        <f t="shared" si="5"/>
        <v>0</v>
      </c>
      <c r="F20" s="156">
        <f t="shared" si="5"/>
        <v>0</v>
      </c>
      <c r="G20" s="156">
        <f t="shared" si="5"/>
        <v>0</v>
      </c>
      <c r="H20" s="156">
        <f t="shared" si="5"/>
        <v>0</v>
      </c>
      <c r="I20" s="56"/>
      <c r="Q20" s="4"/>
    </row>
    <row r="21" spans="2:17" ht="16" hidden="1">
      <c r="B21" s="6"/>
      <c r="C21" s="6"/>
      <c r="D21" s="156">
        <f t="shared" ref="D21:H21" si="6">IF(D9&gt;0,(D9*$B9),0)</f>
        <v>0</v>
      </c>
      <c r="E21" s="156">
        <f t="shared" si="6"/>
        <v>0</v>
      </c>
      <c r="F21" s="156">
        <f t="shared" si="6"/>
        <v>0</v>
      </c>
      <c r="G21" s="156">
        <f t="shared" si="6"/>
        <v>0</v>
      </c>
      <c r="H21" s="156">
        <f t="shared" si="6"/>
        <v>0</v>
      </c>
      <c r="I21" s="56"/>
      <c r="Q21" s="4"/>
    </row>
    <row r="22" spans="2:17" ht="16" hidden="1">
      <c r="B22" s="6"/>
      <c r="C22" s="6"/>
      <c r="D22" s="156">
        <f t="shared" ref="D22:H22" si="7">IF(D10&gt;0,(D10*$B10),0)</f>
        <v>0</v>
      </c>
      <c r="E22" s="156">
        <f t="shared" si="7"/>
        <v>0</v>
      </c>
      <c r="F22" s="156">
        <f t="shared" si="7"/>
        <v>0</v>
      </c>
      <c r="G22" s="156">
        <f t="shared" si="7"/>
        <v>0</v>
      </c>
      <c r="H22" s="156">
        <f t="shared" si="7"/>
        <v>0</v>
      </c>
      <c r="I22" s="56"/>
      <c r="Q22" s="4"/>
    </row>
    <row r="23" spans="2:17" ht="16" hidden="1">
      <c r="B23" s="6"/>
      <c r="C23" s="6"/>
      <c r="D23" s="156">
        <f t="shared" ref="D23:H23" si="8">IF(D11&gt;0,(D11*$B11),0)</f>
        <v>0</v>
      </c>
      <c r="E23" s="156">
        <f t="shared" si="8"/>
        <v>0</v>
      </c>
      <c r="F23" s="156">
        <f t="shared" si="8"/>
        <v>0</v>
      </c>
      <c r="G23" s="156">
        <f t="shared" si="8"/>
        <v>0</v>
      </c>
      <c r="H23" s="156">
        <f t="shared" si="8"/>
        <v>0</v>
      </c>
      <c r="I23" s="56"/>
      <c r="Q23" s="4"/>
    </row>
    <row r="24" spans="2:17" ht="16" hidden="1">
      <c r="B24" s="6"/>
      <c r="C24" s="6"/>
      <c r="D24" s="156">
        <f t="shared" ref="D24:H24" si="9">IF(D12&gt;0,(D12*$B12),0)</f>
        <v>0</v>
      </c>
      <c r="E24" s="156">
        <f t="shared" si="9"/>
        <v>0</v>
      </c>
      <c r="F24" s="156">
        <f t="shared" si="9"/>
        <v>0</v>
      </c>
      <c r="G24" s="156">
        <f t="shared" si="9"/>
        <v>0</v>
      </c>
      <c r="H24" s="156">
        <f t="shared" si="9"/>
        <v>0</v>
      </c>
      <c r="I24" s="56"/>
      <c r="Q24" s="4"/>
    </row>
    <row r="25" spans="2:17" ht="16" hidden="1">
      <c r="B25" s="6"/>
      <c r="C25" s="6"/>
      <c r="D25" s="156">
        <f t="shared" ref="D25:H25" si="10">IF(D13&gt;0,(D13*$B13),0)</f>
        <v>0</v>
      </c>
      <c r="E25" s="156">
        <f t="shared" si="10"/>
        <v>0</v>
      </c>
      <c r="F25" s="156">
        <f t="shared" si="10"/>
        <v>0</v>
      </c>
      <c r="G25" s="156">
        <f t="shared" si="10"/>
        <v>0</v>
      </c>
      <c r="H25" s="156">
        <f t="shared" si="10"/>
        <v>0</v>
      </c>
      <c r="I25" s="56"/>
      <c r="Q25" s="4"/>
    </row>
    <row r="26" spans="2:17" ht="16" hidden="1">
      <c r="B26" s="6"/>
      <c r="C26" s="6"/>
      <c r="D26" s="156">
        <f t="shared" ref="D26:H26" si="11">IF(D14&gt;0,(D14*$B14),0)</f>
        <v>0</v>
      </c>
      <c r="E26" s="156">
        <f t="shared" si="11"/>
        <v>0</v>
      </c>
      <c r="F26" s="156">
        <f t="shared" si="11"/>
        <v>0</v>
      </c>
      <c r="G26" s="156">
        <f t="shared" si="11"/>
        <v>0</v>
      </c>
      <c r="H26" s="156">
        <f t="shared" si="11"/>
        <v>0</v>
      </c>
      <c r="I26" s="56"/>
      <c r="Q26" s="4"/>
    </row>
    <row r="27" spans="2:17" s="12" customFormat="1" ht="16">
      <c r="B27" s="9" t="s">
        <v>132</v>
      </c>
      <c r="C27" s="13"/>
      <c r="D27" s="155">
        <f>SUM(D16:D26)</f>
        <v>0</v>
      </c>
      <c r="E27" s="155">
        <f t="shared" ref="E27:H27" si="12">SUM(E16:E26)</f>
        <v>0</v>
      </c>
      <c r="F27" s="155">
        <f t="shared" si="12"/>
        <v>0</v>
      </c>
      <c r="G27" s="155">
        <f t="shared" si="12"/>
        <v>0</v>
      </c>
      <c r="H27" s="155">
        <f t="shared" si="12"/>
        <v>0</v>
      </c>
      <c r="I27" s="155">
        <f>SUM(D27:H27)</f>
        <v>0</v>
      </c>
      <c r="J27" s="191"/>
      <c r="K27" s="191"/>
      <c r="L27" s="191"/>
      <c r="M27" s="191"/>
      <c r="N27" s="191"/>
      <c r="O27" s="191"/>
      <c r="P27" s="191"/>
      <c r="Q27" s="191"/>
    </row>
  </sheetData>
  <hyperlinks>
    <hyperlink ref="A1" r:id="rId1" xr:uid="{00000000-0004-0000-0500-000000000000}"/>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'Rate Table'!$G$3:$G$25</xm:f>
          </x14:formula1>
          <xm:sqref>A4:A14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6"/>
  <sheetViews>
    <sheetView zoomScale="90" zoomScaleNormal="90" workbookViewId="0">
      <selection activeCell="M58" sqref="M58"/>
    </sheetView>
  </sheetViews>
  <sheetFormatPr baseColWidth="10" defaultColWidth="8.83203125" defaultRowHeight="15"/>
  <cols>
    <col min="1" max="1" width="25.33203125" customWidth="1"/>
    <col min="2" max="9" width="12.5" customWidth="1"/>
    <col min="10" max="10" width="34" customWidth="1"/>
    <col min="11" max="13" width="8.83203125" hidden="1" customWidth="1"/>
    <col min="14" max="15" width="8.83203125" customWidth="1"/>
  </cols>
  <sheetData>
    <row r="1" spans="1:13">
      <c r="A1" s="80" t="s">
        <v>133</v>
      </c>
    </row>
    <row r="2" spans="1:13" ht="51">
      <c r="A2" s="7" t="s">
        <v>134</v>
      </c>
      <c r="B2" s="8" t="s">
        <v>124</v>
      </c>
      <c r="C2" s="8" t="s">
        <v>125</v>
      </c>
      <c r="D2" s="8" t="s">
        <v>35</v>
      </c>
      <c r="E2" s="8" t="s">
        <v>36</v>
      </c>
      <c r="F2" s="8" t="s">
        <v>37</v>
      </c>
      <c r="G2" s="8" t="s">
        <v>38</v>
      </c>
      <c r="H2" s="8" t="s">
        <v>39</v>
      </c>
      <c r="I2" s="8" t="s">
        <v>126</v>
      </c>
      <c r="J2" s="7" t="s">
        <v>127</v>
      </c>
      <c r="K2" s="207" t="s">
        <v>129</v>
      </c>
      <c r="L2" s="207">
        <v>1</v>
      </c>
      <c r="M2" s="4" t="s">
        <v>135</v>
      </c>
    </row>
    <row r="3" spans="1:13" ht="16">
      <c r="A3" s="16"/>
      <c r="B3" s="17">
        <v>0</v>
      </c>
      <c r="C3" s="73" t="s">
        <v>129</v>
      </c>
      <c r="D3" s="153"/>
      <c r="E3" s="153"/>
      <c r="F3" s="153"/>
      <c r="G3" s="153"/>
      <c r="H3" s="153"/>
      <c r="I3" s="2">
        <f>B3*(D3+E3+F3+G3+H3)</f>
        <v>0</v>
      </c>
      <c r="J3" s="16"/>
      <c r="K3" s="207" t="s">
        <v>130</v>
      </c>
      <c r="L3" s="207">
        <v>2</v>
      </c>
      <c r="M3" s="4" t="s">
        <v>136</v>
      </c>
    </row>
    <row r="4" spans="1:13" ht="16">
      <c r="A4" s="16"/>
      <c r="B4" s="17">
        <v>0</v>
      </c>
      <c r="C4" s="73" t="s">
        <v>130</v>
      </c>
      <c r="D4" s="153"/>
      <c r="E4" s="153"/>
      <c r="F4" s="153"/>
      <c r="G4" s="153"/>
      <c r="H4" s="153"/>
      <c r="I4" s="2">
        <f t="shared" ref="I4:I13" si="0">B4*(D4+E4+F4+G4+H4)</f>
        <v>0</v>
      </c>
      <c r="J4" s="16"/>
      <c r="K4" s="207" t="s">
        <v>128</v>
      </c>
      <c r="L4" s="207">
        <v>3</v>
      </c>
      <c r="M4" s="4" t="s">
        <v>137</v>
      </c>
    </row>
    <row r="5" spans="1:13" ht="16">
      <c r="A5" s="16"/>
      <c r="B5" s="17">
        <v>0</v>
      </c>
      <c r="C5" s="73" t="s">
        <v>129</v>
      </c>
      <c r="D5" s="153"/>
      <c r="E5" s="153"/>
      <c r="F5" s="153"/>
      <c r="G5" s="153"/>
      <c r="H5" s="153"/>
      <c r="I5" s="2">
        <f t="shared" si="0"/>
        <v>0</v>
      </c>
      <c r="J5" s="16"/>
      <c r="L5" s="207">
        <v>4</v>
      </c>
      <c r="M5" s="4" t="s">
        <v>138</v>
      </c>
    </row>
    <row r="6" spans="1:13" ht="16">
      <c r="A6" s="16"/>
      <c r="B6" s="17">
        <v>0</v>
      </c>
      <c r="C6" s="73" t="s">
        <v>128</v>
      </c>
      <c r="D6" s="153"/>
      <c r="E6" s="153"/>
      <c r="F6" s="153"/>
      <c r="G6" s="153"/>
      <c r="H6" s="153"/>
      <c r="I6" s="2">
        <f t="shared" si="0"/>
        <v>0</v>
      </c>
      <c r="J6" s="16"/>
      <c r="L6" s="207">
        <v>5</v>
      </c>
      <c r="M6" s="4"/>
    </row>
    <row r="7" spans="1:13" ht="16">
      <c r="A7" s="16"/>
      <c r="B7" s="17">
        <v>0</v>
      </c>
      <c r="C7" s="73">
        <v>0</v>
      </c>
      <c r="D7" s="153"/>
      <c r="E7" s="153"/>
      <c r="F7" s="153"/>
      <c r="G7" s="153"/>
      <c r="H7" s="153"/>
      <c r="I7" s="2">
        <f t="shared" si="0"/>
        <v>0</v>
      </c>
      <c r="J7" s="16"/>
      <c r="L7" s="207" t="s">
        <v>131</v>
      </c>
      <c r="M7" s="4"/>
    </row>
    <row r="8" spans="1:13">
      <c r="A8" s="16"/>
      <c r="B8" s="17">
        <v>0</v>
      </c>
      <c r="C8" s="73">
        <v>0</v>
      </c>
      <c r="D8" s="153"/>
      <c r="E8" s="153"/>
      <c r="F8" s="153"/>
      <c r="G8" s="153"/>
      <c r="H8" s="153"/>
      <c r="I8" s="2">
        <f t="shared" si="0"/>
        <v>0</v>
      </c>
      <c r="J8" s="16"/>
    </row>
    <row r="9" spans="1:13">
      <c r="A9" s="16"/>
      <c r="B9" s="17">
        <v>0</v>
      </c>
      <c r="C9" s="73">
        <v>0</v>
      </c>
      <c r="D9" s="153"/>
      <c r="E9" s="153"/>
      <c r="F9" s="153"/>
      <c r="G9" s="153"/>
      <c r="H9" s="153"/>
      <c r="I9" s="2">
        <f t="shared" si="0"/>
        <v>0</v>
      </c>
      <c r="J9" s="16"/>
    </row>
    <row r="10" spans="1:13" ht="16">
      <c r="A10" s="16"/>
      <c r="B10" s="17">
        <v>0</v>
      </c>
      <c r="C10" s="73">
        <v>0</v>
      </c>
      <c r="D10" s="153"/>
      <c r="E10" s="153"/>
      <c r="F10" s="153"/>
      <c r="G10" s="153"/>
      <c r="H10" s="153"/>
      <c r="I10" s="2">
        <f t="shared" si="0"/>
        <v>0</v>
      </c>
      <c r="J10" s="16"/>
      <c r="M10" s="4"/>
    </row>
    <row r="11" spans="1:13" ht="16">
      <c r="A11" s="16"/>
      <c r="B11" s="17">
        <v>0</v>
      </c>
      <c r="C11" s="73">
        <v>0</v>
      </c>
      <c r="D11" s="153"/>
      <c r="E11" s="153"/>
      <c r="F11" s="153"/>
      <c r="G11" s="153"/>
      <c r="H11" s="153"/>
      <c r="I11" s="2">
        <f t="shared" si="0"/>
        <v>0</v>
      </c>
      <c r="J11" s="16"/>
      <c r="M11" s="4"/>
    </row>
    <row r="12" spans="1:13">
      <c r="A12" s="16"/>
      <c r="B12" s="17">
        <v>0</v>
      </c>
      <c r="C12" s="73">
        <v>0</v>
      </c>
      <c r="D12" s="153"/>
      <c r="E12" s="153"/>
      <c r="F12" s="153"/>
      <c r="G12" s="153"/>
      <c r="H12" s="153"/>
      <c r="I12" s="2">
        <f t="shared" si="0"/>
        <v>0</v>
      </c>
      <c r="J12" s="16"/>
    </row>
    <row r="13" spans="1:13" ht="16">
      <c r="A13" s="16"/>
      <c r="B13" s="17">
        <v>0</v>
      </c>
      <c r="C13" s="73">
        <v>0</v>
      </c>
      <c r="D13" s="153"/>
      <c r="E13" s="153"/>
      <c r="F13" s="153"/>
      <c r="G13" s="153"/>
      <c r="H13" s="153"/>
      <c r="I13" s="2">
        <f t="shared" si="0"/>
        <v>0</v>
      </c>
      <c r="J13" s="16"/>
      <c r="M13" s="4"/>
    </row>
    <row r="14" spans="1:13" s="12" customFormat="1" ht="16">
      <c r="A14"/>
      <c r="B14" s="6"/>
      <c r="C14" s="6"/>
      <c r="D14" s="6"/>
      <c r="E14" s="6"/>
      <c r="F14" s="6"/>
      <c r="G14" s="6"/>
      <c r="H14" s="6"/>
      <c r="I14"/>
      <c r="J14"/>
      <c r="K14" s="191"/>
      <c r="L14" s="191"/>
      <c r="M14" s="191"/>
    </row>
    <row r="15" spans="1:13" ht="16" hidden="1">
      <c r="A15" s="9"/>
      <c r="C15" s="13"/>
      <c r="D15" s="156">
        <f>IF(D3&gt;0,(D3*$B3),0)</f>
        <v>0</v>
      </c>
      <c r="E15" s="156">
        <f t="shared" ref="E15:H15" si="1">IF(E3&gt;0,(E3*$B3),0)</f>
        <v>0</v>
      </c>
      <c r="F15" s="156">
        <f t="shared" si="1"/>
        <v>0</v>
      </c>
      <c r="G15" s="156">
        <f t="shared" si="1"/>
        <v>0</v>
      </c>
      <c r="H15" s="156">
        <f t="shared" si="1"/>
        <v>0</v>
      </c>
      <c r="I15" s="56"/>
      <c r="J15" s="191"/>
    </row>
    <row r="16" spans="1:13" hidden="1">
      <c r="D16" s="156">
        <f t="shared" ref="D16:H25" si="2">IF(D4&gt;0,(D4*$B4),0)</f>
        <v>0</v>
      </c>
      <c r="E16" s="156">
        <f t="shared" si="2"/>
        <v>0</v>
      </c>
      <c r="F16" s="156">
        <f t="shared" si="2"/>
        <v>0</v>
      </c>
      <c r="G16" s="156">
        <f t="shared" si="2"/>
        <v>0</v>
      </c>
      <c r="H16" s="156">
        <f t="shared" si="2"/>
        <v>0</v>
      </c>
      <c r="I16" s="56"/>
    </row>
    <row r="17" spans="2:9" hidden="1">
      <c r="D17" s="156">
        <f t="shared" si="2"/>
        <v>0</v>
      </c>
      <c r="E17" s="156">
        <f t="shared" si="2"/>
        <v>0</v>
      </c>
      <c r="F17" s="156">
        <f t="shared" si="2"/>
        <v>0</v>
      </c>
      <c r="G17" s="156">
        <f t="shared" si="2"/>
        <v>0</v>
      </c>
      <c r="H17" s="156">
        <f t="shared" si="2"/>
        <v>0</v>
      </c>
      <c r="I17" s="56"/>
    </row>
    <row r="18" spans="2:9" hidden="1">
      <c r="D18" s="156">
        <f t="shared" si="2"/>
        <v>0</v>
      </c>
      <c r="E18" s="156">
        <f t="shared" si="2"/>
        <v>0</v>
      </c>
      <c r="F18" s="156">
        <f t="shared" si="2"/>
        <v>0</v>
      </c>
      <c r="G18" s="156">
        <f t="shared" si="2"/>
        <v>0</v>
      </c>
      <c r="H18" s="156">
        <f t="shared" si="2"/>
        <v>0</v>
      </c>
      <c r="I18" s="56"/>
    </row>
    <row r="19" spans="2:9" hidden="1">
      <c r="D19" s="156">
        <f t="shared" si="2"/>
        <v>0</v>
      </c>
      <c r="E19" s="156">
        <f t="shared" si="2"/>
        <v>0</v>
      </c>
      <c r="F19" s="156">
        <f t="shared" si="2"/>
        <v>0</v>
      </c>
      <c r="G19" s="156">
        <f t="shared" si="2"/>
        <v>0</v>
      </c>
      <c r="H19" s="156">
        <f t="shared" si="2"/>
        <v>0</v>
      </c>
      <c r="I19" s="56"/>
    </row>
    <row r="20" spans="2:9" hidden="1">
      <c r="D20" s="156">
        <f t="shared" si="2"/>
        <v>0</v>
      </c>
      <c r="E20" s="156">
        <f t="shared" si="2"/>
        <v>0</v>
      </c>
      <c r="F20" s="156">
        <f t="shared" si="2"/>
        <v>0</v>
      </c>
      <c r="G20" s="156">
        <f t="shared" si="2"/>
        <v>0</v>
      </c>
      <c r="H20" s="156">
        <f t="shared" si="2"/>
        <v>0</v>
      </c>
      <c r="I20" s="56"/>
    </row>
    <row r="21" spans="2:9" hidden="1">
      <c r="D21" s="156">
        <f t="shared" si="2"/>
        <v>0</v>
      </c>
      <c r="E21" s="156">
        <f t="shared" si="2"/>
        <v>0</v>
      </c>
      <c r="F21" s="156">
        <f t="shared" si="2"/>
        <v>0</v>
      </c>
      <c r="G21" s="156">
        <f t="shared" si="2"/>
        <v>0</v>
      </c>
      <c r="H21" s="156">
        <f t="shared" si="2"/>
        <v>0</v>
      </c>
      <c r="I21" s="56"/>
    </row>
    <row r="22" spans="2:9" hidden="1">
      <c r="D22" s="156">
        <f t="shared" si="2"/>
        <v>0</v>
      </c>
      <c r="E22" s="156">
        <f t="shared" si="2"/>
        <v>0</v>
      </c>
      <c r="F22" s="156">
        <f t="shared" si="2"/>
        <v>0</v>
      </c>
      <c r="G22" s="156">
        <f t="shared" si="2"/>
        <v>0</v>
      </c>
      <c r="H22" s="156">
        <f t="shared" si="2"/>
        <v>0</v>
      </c>
      <c r="I22" s="56"/>
    </row>
    <row r="23" spans="2:9" hidden="1">
      <c r="D23" s="156">
        <f t="shared" si="2"/>
        <v>0</v>
      </c>
      <c r="E23" s="156">
        <f t="shared" si="2"/>
        <v>0</v>
      </c>
      <c r="F23" s="156">
        <f t="shared" si="2"/>
        <v>0</v>
      </c>
      <c r="G23" s="156">
        <f t="shared" si="2"/>
        <v>0</v>
      </c>
      <c r="H23" s="156">
        <f t="shared" si="2"/>
        <v>0</v>
      </c>
      <c r="I23" s="56"/>
    </row>
    <row r="24" spans="2:9" hidden="1">
      <c r="D24" s="156">
        <f t="shared" si="2"/>
        <v>0</v>
      </c>
      <c r="E24" s="156">
        <f t="shared" si="2"/>
        <v>0</v>
      </c>
      <c r="F24" s="156">
        <f t="shared" si="2"/>
        <v>0</v>
      </c>
      <c r="G24" s="156">
        <f t="shared" si="2"/>
        <v>0</v>
      </c>
      <c r="H24" s="156">
        <f t="shared" si="2"/>
        <v>0</v>
      </c>
      <c r="I24" s="56"/>
    </row>
    <row r="25" spans="2:9" hidden="1">
      <c r="D25" s="156">
        <f t="shared" si="2"/>
        <v>0</v>
      </c>
      <c r="E25" s="156">
        <f t="shared" si="2"/>
        <v>0</v>
      </c>
      <c r="F25" s="156">
        <f t="shared" si="2"/>
        <v>0</v>
      </c>
      <c r="G25" s="156">
        <f t="shared" si="2"/>
        <v>0</v>
      </c>
      <c r="H25" s="156">
        <f t="shared" si="2"/>
        <v>0</v>
      </c>
      <c r="I25" s="56"/>
    </row>
    <row r="26" spans="2:9" ht="16">
      <c r="B26" s="9" t="s">
        <v>132</v>
      </c>
      <c r="D26" s="155">
        <f>SUM(D15:D25)</f>
        <v>0</v>
      </c>
      <c r="E26" s="155">
        <f t="shared" ref="E26:H26" si="3">SUM(E15:E25)</f>
        <v>0</v>
      </c>
      <c r="F26" s="155">
        <f t="shared" si="3"/>
        <v>0</v>
      </c>
      <c r="G26" s="155">
        <f t="shared" si="3"/>
        <v>0</v>
      </c>
      <c r="H26" s="155">
        <f t="shared" si="3"/>
        <v>0</v>
      </c>
      <c r="I26" s="155">
        <f t="shared" ref="I26" si="4">SUM(I3:I14)</f>
        <v>0</v>
      </c>
    </row>
  </sheetData>
  <sheetProtection selectLockedCells="1"/>
  <hyperlinks>
    <hyperlink ref="A1"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R44"/>
  <sheetViews>
    <sheetView topLeftCell="C1" zoomScale="110" zoomScaleNormal="110" workbookViewId="0">
      <selection activeCell="P5" sqref="P5"/>
    </sheetView>
  </sheetViews>
  <sheetFormatPr baseColWidth="10" defaultColWidth="9.1640625" defaultRowHeight="15"/>
  <cols>
    <col min="1" max="1" width="25.33203125" customWidth="1"/>
    <col min="2" max="2" width="21.1640625" customWidth="1"/>
    <col min="3" max="3" width="12.5" customWidth="1"/>
    <col min="4" max="12" width="10.6640625" customWidth="1"/>
    <col min="13" max="17" width="12.5" customWidth="1"/>
    <col min="18" max="18" width="45.83203125" customWidth="1"/>
  </cols>
  <sheetData>
    <row r="1" spans="1:18">
      <c r="A1" s="85" t="s">
        <v>139</v>
      </c>
      <c r="J1" s="14"/>
      <c r="K1" s="38"/>
      <c r="L1" s="80"/>
      <c r="M1" s="35"/>
      <c r="N1" s="35"/>
      <c r="O1" s="35"/>
      <c r="P1" s="35"/>
    </row>
    <row r="2" spans="1:18" ht="51">
      <c r="A2" s="7" t="s">
        <v>140</v>
      </c>
      <c r="B2" s="7" t="s">
        <v>141</v>
      </c>
      <c r="C2" s="8" t="s">
        <v>142</v>
      </c>
      <c r="D2" s="8" t="s">
        <v>143</v>
      </c>
      <c r="E2" s="8" t="s">
        <v>144</v>
      </c>
      <c r="F2" s="8" t="s">
        <v>145</v>
      </c>
      <c r="G2" s="8" t="s">
        <v>146</v>
      </c>
      <c r="H2" s="8" t="s">
        <v>147</v>
      </c>
      <c r="I2" s="8" t="s">
        <v>148</v>
      </c>
      <c r="J2" s="8" t="s">
        <v>149</v>
      </c>
      <c r="K2" s="8" t="s">
        <v>150</v>
      </c>
      <c r="L2" s="81" t="s">
        <v>151</v>
      </c>
      <c r="M2" s="8" t="s">
        <v>152</v>
      </c>
      <c r="N2" s="8" t="s">
        <v>153</v>
      </c>
      <c r="O2" s="8" t="s">
        <v>154</v>
      </c>
      <c r="P2" s="8" t="s">
        <v>155</v>
      </c>
      <c r="Q2" s="8" t="s">
        <v>126</v>
      </c>
      <c r="R2" s="7" t="s">
        <v>127</v>
      </c>
    </row>
    <row r="3" spans="1:18">
      <c r="A3" s="16"/>
      <c r="B3" s="16"/>
      <c r="C3" s="16" t="s">
        <v>53</v>
      </c>
      <c r="D3" s="17">
        <v>1</v>
      </c>
      <c r="E3" s="17">
        <v>0</v>
      </c>
      <c r="F3" s="17">
        <v>0</v>
      </c>
      <c r="G3" s="17">
        <v>0</v>
      </c>
      <c r="H3" s="17">
        <v>0</v>
      </c>
      <c r="I3" s="17">
        <v>0</v>
      </c>
      <c r="J3" s="17">
        <v>0</v>
      </c>
      <c r="K3" s="79">
        <v>0</v>
      </c>
      <c r="L3" s="79">
        <v>75</v>
      </c>
      <c r="M3" s="79">
        <v>300</v>
      </c>
      <c r="N3" s="17">
        <v>0</v>
      </c>
      <c r="O3" s="17">
        <v>0</v>
      </c>
      <c r="P3" s="17">
        <v>3000</v>
      </c>
      <c r="Q3" s="2">
        <f t="shared" ref="Q3:Q13" si="0">(N3*I3*(D3+E3+F3+G3+H3))+(L3*J3*(D3+E3+F3+G3+H3)*I3)+(K3*J3*(D3+E3+F3+G3+H3))+(O3*(D3+E3+F3+G3+H3))+(P3*(D3+E3+F3+G3+H3))+(M3*(I3-1)*(D3+E3+F3+G3+H3)*J3)</f>
        <v>3000</v>
      </c>
      <c r="R3" s="16"/>
    </row>
    <row r="4" spans="1:18">
      <c r="A4" s="16"/>
      <c r="B4" s="16"/>
      <c r="C4" s="16" t="s">
        <v>54</v>
      </c>
      <c r="D4" s="17">
        <v>1</v>
      </c>
      <c r="E4" s="17">
        <v>0</v>
      </c>
      <c r="F4" s="17">
        <v>0</v>
      </c>
      <c r="G4" s="17">
        <v>0</v>
      </c>
      <c r="H4" s="17">
        <v>0</v>
      </c>
      <c r="I4" s="17">
        <v>0</v>
      </c>
      <c r="J4" s="17">
        <v>0</v>
      </c>
      <c r="K4" s="79">
        <v>0</v>
      </c>
      <c r="L4" s="79">
        <v>75</v>
      </c>
      <c r="M4" s="79">
        <v>300</v>
      </c>
      <c r="N4" s="17">
        <v>0</v>
      </c>
      <c r="O4" s="17">
        <v>0</v>
      </c>
      <c r="P4" s="17">
        <v>5000</v>
      </c>
      <c r="Q4" s="2">
        <f t="shared" si="0"/>
        <v>5000</v>
      </c>
      <c r="R4" s="16"/>
    </row>
    <row r="5" spans="1:18">
      <c r="A5" s="16"/>
      <c r="B5" s="16"/>
      <c r="C5" s="16" t="s">
        <v>53</v>
      </c>
      <c r="D5" s="17">
        <v>0</v>
      </c>
      <c r="E5" s="17">
        <v>0</v>
      </c>
      <c r="F5" s="17">
        <v>0</v>
      </c>
      <c r="G5" s="17">
        <v>0</v>
      </c>
      <c r="H5" s="17">
        <v>0</v>
      </c>
      <c r="I5" s="17">
        <v>0</v>
      </c>
      <c r="J5" s="17">
        <v>0</v>
      </c>
      <c r="K5" s="79">
        <v>0</v>
      </c>
      <c r="L5" s="79">
        <v>75</v>
      </c>
      <c r="M5" s="79">
        <v>300</v>
      </c>
      <c r="N5" s="17">
        <v>0</v>
      </c>
      <c r="O5" s="17">
        <v>0</v>
      </c>
      <c r="P5" s="17">
        <v>0</v>
      </c>
      <c r="Q5" s="2">
        <f t="shared" si="0"/>
        <v>0</v>
      </c>
      <c r="R5" s="16"/>
    </row>
    <row r="6" spans="1:18">
      <c r="A6" s="16"/>
      <c r="B6" s="16"/>
      <c r="C6" s="16" t="s">
        <v>53</v>
      </c>
      <c r="D6" s="17">
        <v>0</v>
      </c>
      <c r="E6" s="17">
        <v>0</v>
      </c>
      <c r="F6" s="17">
        <v>0</v>
      </c>
      <c r="G6" s="17">
        <v>0</v>
      </c>
      <c r="H6" s="17">
        <v>0</v>
      </c>
      <c r="I6" s="17">
        <v>0</v>
      </c>
      <c r="J6" s="17">
        <v>0</v>
      </c>
      <c r="K6" s="79">
        <v>0</v>
      </c>
      <c r="L6" s="79">
        <v>75</v>
      </c>
      <c r="M6" s="79">
        <v>300</v>
      </c>
      <c r="N6" s="17">
        <v>0</v>
      </c>
      <c r="O6" s="17">
        <v>0</v>
      </c>
      <c r="P6" s="17">
        <v>0</v>
      </c>
      <c r="Q6" s="2">
        <f t="shared" si="0"/>
        <v>0</v>
      </c>
      <c r="R6" s="16"/>
    </row>
    <row r="7" spans="1:18">
      <c r="A7" s="16"/>
      <c r="B7" s="16"/>
      <c r="C7" s="16" t="s">
        <v>53</v>
      </c>
      <c r="D7" s="17">
        <v>0</v>
      </c>
      <c r="E7" s="17">
        <v>0</v>
      </c>
      <c r="F7" s="17">
        <v>0</v>
      </c>
      <c r="G7" s="17">
        <v>0</v>
      </c>
      <c r="H7" s="17">
        <v>0</v>
      </c>
      <c r="I7" s="17">
        <v>0</v>
      </c>
      <c r="J7" s="17">
        <v>0</v>
      </c>
      <c r="K7" s="79">
        <v>0</v>
      </c>
      <c r="L7" s="79">
        <v>75</v>
      </c>
      <c r="M7" s="79">
        <v>300</v>
      </c>
      <c r="N7" s="17">
        <v>0</v>
      </c>
      <c r="O7" s="17">
        <v>0</v>
      </c>
      <c r="P7" s="17">
        <v>0</v>
      </c>
      <c r="Q7" s="2">
        <f t="shared" si="0"/>
        <v>0</v>
      </c>
      <c r="R7" s="16"/>
    </row>
    <row r="8" spans="1:18">
      <c r="A8" s="16"/>
      <c r="B8" s="16"/>
      <c r="C8" s="16" t="s">
        <v>53</v>
      </c>
      <c r="D8" s="17">
        <v>0</v>
      </c>
      <c r="E8" s="17">
        <v>0</v>
      </c>
      <c r="F8" s="17">
        <v>0</v>
      </c>
      <c r="G8" s="17">
        <v>0</v>
      </c>
      <c r="H8" s="17">
        <v>0</v>
      </c>
      <c r="I8" s="17">
        <v>0</v>
      </c>
      <c r="J8" s="17">
        <v>0</v>
      </c>
      <c r="K8" s="79">
        <v>0</v>
      </c>
      <c r="L8" s="79">
        <v>75</v>
      </c>
      <c r="M8" s="79">
        <v>300</v>
      </c>
      <c r="N8" s="17">
        <v>0</v>
      </c>
      <c r="O8" s="17">
        <v>0</v>
      </c>
      <c r="P8" s="17">
        <v>0</v>
      </c>
      <c r="Q8" s="2">
        <f t="shared" si="0"/>
        <v>0</v>
      </c>
      <c r="R8" s="16"/>
    </row>
    <row r="9" spans="1:18">
      <c r="A9" s="16"/>
      <c r="B9" s="16"/>
      <c r="C9" s="16" t="s">
        <v>53</v>
      </c>
      <c r="D9" s="17">
        <v>0</v>
      </c>
      <c r="E9" s="17">
        <v>0</v>
      </c>
      <c r="F9" s="17">
        <v>0</v>
      </c>
      <c r="G9" s="17">
        <v>0</v>
      </c>
      <c r="H9" s="17">
        <v>0</v>
      </c>
      <c r="I9" s="17">
        <v>0</v>
      </c>
      <c r="J9" s="17">
        <v>0</v>
      </c>
      <c r="K9" s="79">
        <v>0</v>
      </c>
      <c r="L9" s="79">
        <v>75</v>
      </c>
      <c r="M9" s="79">
        <v>300</v>
      </c>
      <c r="N9" s="17">
        <v>0</v>
      </c>
      <c r="O9" s="17">
        <v>0</v>
      </c>
      <c r="P9" s="17">
        <v>0</v>
      </c>
      <c r="Q9" s="2">
        <f t="shared" si="0"/>
        <v>0</v>
      </c>
      <c r="R9" s="16"/>
    </row>
    <row r="10" spans="1:18">
      <c r="A10" s="16"/>
      <c r="B10" s="16"/>
      <c r="C10" s="16" t="s">
        <v>53</v>
      </c>
      <c r="D10" s="17">
        <v>0</v>
      </c>
      <c r="E10" s="17">
        <v>0</v>
      </c>
      <c r="F10" s="17">
        <v>0</v>
      </c>
      <c r="G10" s="17">
        <v>0</v>
      </c>
      <c r="H10" s="17">
        <v>0</v>
      </c>
      <c r="I10" s="17">
        <v>0</v>
      </c>
      <c r="J10" s="17">
        <v>0</v>
      </c>
      <c r="K10" s="79">
        <v>0</v>
      </c>
      <c r="L10" s="79">
        <v>75</v>
      </c>
      <c r="M10" s="79">
        <v>300</v>
      </c>
      <c r="N10" s="17">
        <v>0</v>
      </c>
      <c r="O10" s="17">
        <v>0</v>
      </c>
      <c r="P10" s="17">
        <v>0</v>
      </c>
      <c r="Q10" s="2">
        <f t="shared" si="0"/>
        <v>0</v>
      </c>
      <c r="R10" s="16"/>
    </row>
    <row r="11" spans="1:18">
      <c r="A11" s="16"/>
      <c r="B11" s="16"/>
      <c r="C11" s="16" t="s">
        <v>53</v>
      </c>
      <c r="D11" s="17">
        <v>0</v>
      </c>
      <c r="E11" s="17">
        <v>0</v>
      </c>
      <c r="F11" s="17">
        <v>0</v>
      </c>
      <c r="G11" s="17">
        <v>0</v>
      </c>
      <c r="H11" s="17">
        <v>0</v>
      </c>
      <c r="I11" s="17">
        <v>0</v>
      </c>
      <c r="J11" s="17">
        <v>0</v>
      </c>
      <c r="K11" s="79">
        <v>0</v>
      </c>
      <c r="L11" s="79">
        <v>75</v>
      </c>
      <c r="M11" s="79">
        <v>300</v>
      </c>
      <c r="N11" s="17">
        <v>0</v>
      </c>
      <c r="O11" s="17">
        <v>0</v>
      </c>
      <c r="P11" s="17">
        <v>0</v>
      </c>
      <c r="Q11" s="2">
        <f t="shared" si="0"/>
        <v>0</v>
      </c>
      <c r="R11" s="16"/>
    </row>
    <row r="12" spans="1:18">
      <c r="A12" s="16"/>
      <c r="B12" s="16"/>
      <c r="C12" s="16" t="s">
        <v>53</v>
      </c>
      <c r="D12" s="17">
        <v>0</v>
      </c>
      <c r="E12" s="17">
        <v>0</v>
      </c>
      <c r="F12" s="17">
        <v>0</v>
      </c>
      <c r="G12" s="17">
        <v>0</v>
      </c>
      <c r="H12" s="17">
        <v>0</v>
      </c>
      <c r="I12" s="17">
        <v>0</v>
      </c>
      <c r="J12" s="17">
        <v>0</v>
      </c>
      <c r="K12" s="79">
        <v>0</v>
      </c>
      <c r="L12" s="79">
        <v>75</v>
      </c>
      <c r="M12" s="79">
        <v>300</v>
      </c>
      <c r="N12" s="17">
        <v>0</v>
      </c>
      <c r="O12" s="17">
        <v>0</v>
      </c>
      <c r="P12" s="17">
        <v>0</v>
      </c>
      <c r="Q12" s="2">
        <f t="shared" si="0"/>
        <v>0</v>
      </c>
      <c r="R12" s="16"/>
    </row>
    <row r="13" spans="1:18">
      <c r="A13" s="16"/>
      <c r="B13" s="16"/>
      <c r="C13" s="16" t="s">
        <v>53</v>
      </c>
      <c r="D13" s="17">
        <v>0</v>
      </c>
      <c r="E13" s="17">
        <v>0</v>
      </c>
      <c r="F13" s="17">
        <v>0</v>
      </c>
      <c r="G13" s="17">
        <v>0</v>
      </c>
      <c r="H13" s="17">
        <v>0</v>
      </c>
      <c r="I13" s="17">
        <v>0</v>
      </c>
      <c r="J13" s="17">
        <v>0</v>
      </c>
      <c r="K13" s="79">
        <v>0</v>
      </c>
      <c r="L13" s="79">
        <v>75</v>
      </c>
      <c r="M13" s="79">
        <v>300</v>
      </c>
      <c r="N13" s="17">
        <v>0</v>
      </c>
      <c r="O13" s="17">
        <v>0</v>
      </c>
      <c r="P13" s="17">
        <v>0</v>
      </c>
      <c r="Q13" s="2">
        <f t="shared" si="0"/>
        <v>0</v>
      </c>
      <c r="R13" s="16"/>
    </row>
    <row r="14" spans="1:18">
      <c r="D14" s="6"/>
      <c r="E14" s="6"/>
      <c r="F14" s="6"/>
      <c r="G14" s="6"/>
      <c r="H14" s="6"/>
      <c r="I14" s="6"/>
      <c r="J14" s="6"/>
      <c r="K14" s="6"/>
      <c r="L14" s="6"/>
      <c r="M14" s="6"/>
      <c r="N14" s="6"/>
      <c r="O14" s="6"/>
      <c r="P14" s="6"/>
    </row>
    <row r="15" spans="1:18" s="12" customFormat="1" ht="16">
      <c r="A15" s="191"/>
      <c r="B15" s="9" t="s">
        <v>132</v>
      </c>
      <c r="C15" s="9"/>
      <c r="D15" s="10">
        <f>SUM(D19:D29)</f>
        <v>8000</v>
      </c>
      <c r="E15" s="10">
        <f t="shared" ref="E15:H15" si="1">SUM(E19:E29)</f>
        <v>0</v>
      </c>
      <c r="F15" s="10">
        <f t="shared" si="1"/>
        <v>0</v>
      </c>
      <c r="G15" s="10">
        <f t="shared" si="1"/>
        <v>0</v>
      </c>
      <c r="H15" s="10">
        <f t="shared" si="1"/>
        <v>0</v>
      </c>
      <c r="I15" s="13"/>
      <c r="J15" s="13"/>
      <c r="K15" s="13"/>
      <c r="L15" s="13"/>
      <c r="M15" s="13"/>
      <c r="N15" s="191"/>
      <c r="O15" s="13"/>
      <c r="P15" s="13"/>
      <c r="Q15" s="10">
        <f>SUM(Q3:Q13)</f>
        <v>8000</v>
      </c>
      <c r="R15" s="191"/>
    </row>
    <row r="16" spans="1:18" s="12" customFormat="1" ht="16">
      <c r="A16" s="191"/>
      <c r="B16" s="9" t="s">
        <v>53</v>
      </c>
      <c r="C16" s="9"/>
      <c r="D16" s="169">
        <f>D15-SUM(D31:D41)</f>
        <v>3000</v>
      </c>
      <c r="E16" s="169">
        <f t="shared" ref="E16:H16" si="2">E15-SUM(E31:E41)</f>
        <v>0</v>
      </c>
      <c r="F16" s="169">
        <f t="shared" si="2"/>
        <v>0</v>
      </c>
      <c r="G16" s="169">
        <f t="shared" si="2"/>
        <v>0</v>
      </c>
      <c r="H16" s="169">
        <f t="shared" si="2"/>
        <v>0</v>
      </c>
      <c r="I16" s="13"/>
      <c r="J16" s="13"/>
      <c r="K16" s="13"/>
      <c r="L16" s="13"/>
      <c r="M16" s="13"/>
      <c r="N16" s="191"/>
      <c r="O16" s="13"/>
      <c r="P16" s="13"/>
      <c r="Q16" s="13"/>
      <c r="R16" s="191"/>
    </row>
    <row r="17" spans="2:17" s="12" customFormat="1" ht="16">
      <c r="B17" s="9" t="s">
        <v>54</v>
      </c>
      <c r="C17" s="9"/>
      <c r="D17" s="169">
        <f>SUM(D31:D41)</f>
        <v>5000</v>
      </c>
      <c r="E17" s="169">
        <f t="shared" ref="E17:H17" si="3">SUM(E31:E41)</f>
        <v>0</v>
      </c>
      <c r="F17" s="169">
        <f t="shared" si="3"/>
        <v>0</v>
      </c>
      <c r="G17" s="169">
        <f t="shared" si="3"/>
        <v>0</v>
      </c>
      <c r="H17" s="169">
        <f t="shared" si="3"/>
        <v>0</v>
      </c>
      <c r="I17" s="13"/>
      <c r="J17" s="13"/>
      <c r="K17" s="13"/>
      <c r="L17" s="13"/>
      <c r="M17" s="13"/>
      <c r="N17" s="191"/>
      <c r="O17" s="13"/>
      <c r="P17" s="13"/>
      <c r="Q17" s="13"/>
    </row>
    <row r="19" spans="2:17" hidden="1">
      <c r="D19" s="168">
        <f>($N3*$I3*D3)+(($L3*$J3*D3)*$I3)+($K3*$J3*D3)+($O3*D3)+($P3*D3)+($M3*($I3-1)*D3*$J3)</f>
        <v>3000</v>
      </c>
      <c r="E19" s="168">
        <f t="shared" ref="E19:H19" si="4">($N3*$I3*E3)+(($L3*$J3*E3)*$I3)+($K3*$J3*E3)+($O3*E3)+($P3*E3)+($M3*($I3-1)*E3*$J3)</f>
        <v>0</v>
      </c>
      <c r="F19" s="168">
        <f t="shared" si="4"/>
        <v>0</v>
      </c>
      <c r="G19" s="168">
        <f t="shared" si="4"/>
        <v>0</v>
      </c>
      <c r="H19" s="168">
        <f t="shared" si="4"/>
        <v>0</v>
      </c>
    </row>
    <row r="20" spans="2:17" hidden="1">
      <c r="D20" s="168">
        <f t="shared" ref="D20:H20" si="5">($N4*$I4*D4)+(($L4*$J4*D4)*$I4)+($K4*$J4*D4)+($O4*D4)+($P4*D4)+($M4*($I4-1)*D4*$J4)</f>
        <v>5000</v>
      </c>
      <c r="E20" s="168">
        <f t="shared" si="5"/>
        <v>0</v>
      </c>
      <c r="F20" s="168">
        <f t="shared" si="5"/>
        <v>0</v>
      </c>
      <c r="G20" s="168">
        <f t="shared" si="5"/>
        <v>0</v>
      </c>
      <c r="H20" s="168">
        <f t="shared" si="5"/>
        <v>0</v>
      </c>
    </row>
    <row r="21" spans="2:17" hidden="1">
      <c r="D21" s="168">
        <f t="shared" ref="D21:H21" si="6">($N5*$I5*D5)+(($L5*$J5*D5)*$I5)+($K5*$J5*D5)+($O5*D5)+($P5*D5)+($M5*($I5-1)*D5*$J5)</f>
        <v>0</v>
      </c>
      <c r="E21" s="168">
        <f t="shared" si="6"/>
        <v>0</v>
      </c>
      <c r="F21" s="168">
        <f t="shared" si="6"/>
        <v>0</v>
      </c>
      <c r="G21" s="168">
        <f t="shared" si="6"/>
        <v>0</v>
      </c>
      <c r="H21" s="168">
        <f t="shared" si="6"/>
        <v>0</v>
      </c>
    </row>
    <row r="22" spans="2:17" hidden="1">
      <c r="D22" s="168">
        <f t="shared" ref="D22:H22" si="7">($N6*$I6*D6)+(($L6*$J6*D6)*$I6)+($K6*$J6*D6)+($O6*D6)+($P6*D6)+($M6*($I6-1)*D6*$J6)</f>
        <v>0</v>
      </c>
      <c r="E22" s="168">
        <f t="shared" si="7"/>
        <v>0</v>
      </c>
      <c r="F22" s="168">
        <f t="shared" si="7"/>
        <v>0</v>
      </c>
      <c r="G22" s="168">
        <f t="shared" si="7"/>
        <v>0</v>
      </c>
      <c r="H22" s="168">
        <f t="shared" si="7"/>
        <v>0</v>
      </c>
    </row>
    <row r="23" spans="2:17" hidden="1">
      <c r="D23" s="168">
        <f t="shared" ref="D23:H23" si="8">($N7*$I7*D7)+(($L7*$J7*D7)*$I7)+($K7*$J7*D7)+($O7*D7)+($P7*D7)+($M7*($I7-1)*D7*$J7)</f>
        <v>0</v>
      </c>
      <c r="E23" s="168">
        <f t="shared" si="8"/>
        <v>0</v>
      </c>
      <c r="F23" s="168">
        <f t="shared" si="8"/>
        <v>0</v>
      </c>
      <c r="G23" s="168">
        <f t="shared" si="8"/>
        <v>0</v>
      </c>
      <c r="H23" s="168">
        <f t="shared" si="8"/>
        <v>0</v>
      </c>
    </row>
    <row r="24" spans="2:17" hidden="1">
      <c r="D24" s="168">
        <f t="shared" ref="D24:H24" si="9">($N8*$I8*D8)+(($L8*$J8*D8)*$I8)+($K8*$J8*D8)+($O8*D8)+($P8*D8)+($M8*($I8-1)*D8*$J8)</f>
        <v>0</v>
      </c>
      <c r="E24" s="168">
        <f t="shared" si="9"/>
        <v>0</v>
      </c>
      <c r="F24" s="168">
        <f t="shared" si="9"/>
        <v>0</v>
      </c>
      <c r="G24" s="168">
        <f t="shared" si="9"/>
        <v>0</v>
      </c>
      <c r="H24" s="168">
        <f t="shared" si="9"/>
        <v>0</v>
      </c>
    </row>
    <row r="25" spans="2:17" hidden="1">
      <c r="D25" s="168">
        <f t="shared" ref="D25:H25" si="10">($N9*$I9*D9)+(($L9*$J9*D9)*$I9)+($K9*$J9*D9)+($O9*D9)+($P9*D9)+($M9*($I9-1)*D9*$J9)</f>
        <v>0</v>
      </c>
      <c r="E25" s="168">
        <f t="shared" si="10"/>
        <v>0</v>
      </c>
      <c r="F25" s="168">
        <f t="shared" si="10"/>
        <v>0</v>
      </c>
      <c r="G25" s="168">
        <f t="shared" si="10"/>
        <v>0</v>
      </c>
      <c r="H25" s="168">
        <f t="shared" si="10"/>
        <v>0</v>
      </c>
    </row>
    <row r="26" spans="2:17" hidden="1">
      <c r="D26" s="168">
        <f t="shared" ref="D26:H26" si="11">($N10*$I10*D10)+(($L10*$J10*D10)*$I10)+($K10*$J10*D10)+($O10*D10)+($P10*D10)+($M10*($I10-1)*D10*$J10)</f>
        <v>0</v>
      </c>
      <c r="E26" s="168">
        <f t="shared" si="11"/>
        <v>0</v>
      </c>
      <c r="F26" s="168">
        <f t="shared" si="11"/>
        <v>0</v>
      </c>
      <c r="G26" s="168">
        <f t="shared" si="11"/>
        <v>0</v>
      </c>
      <c r="H26" s="168">
        <f t="shared" si="11"/>
        <v>0</v>
      </c>
    </row>
    <row r="27" spans="2:17" hidden="1">
      <c r="D27" s="168">
        <f t="shared" ref="D27:H27" si="12">($N11*$I11*D11)+(($L11*$J11*D11)*$I11)+($K11*$J11*D11)+($O11*D11)+($P11*D11)+($M11*($I11-1)*D11*$J11)</f>
        <v>0</v>
      </c>
      <c r="E27" s="168">
        <f t="shared" si="12"/>
        <v>0</v>
      </c>
      <c r="F27" s="168">
        <f t="shared" si="12"/>
        <v>0</v>
      </c>
      <c r="G27" s="168">
        <f t="shared" si="12"/>
        <v>0</v>
      </c>
      <c r="H27" s="168">
        <f t="shared" si="12"/>
        <v>0</v>
      </c>
    </row>
    <row r="28" spans="2:17" hidden="1">
      <c r="D28" s="168">
        <f t="shared" ref="D28:H28" si="13">($N12*$I12*D12)+(($L12*$J12*D12)*$I12)+($K12*$J12*D12)+($O12*D12)+($P12*D12)+($M12*($I12-1)*D12*$J12)</f>
        <v>0</v>
      </c>
      <c r="E28" s="168">
        <f t="shared" si="13"/>
        <v>0</v>
      </c>
      <c r="F28" s="168">
        <f t="shared" si="13"/>
        <v>0</v>
      </c>
      <c r="G28" s="168">
        <f t="shared" si="13"/>
        <v>0</v>
      </c>
      <c r="H28" s="168">
        <f t="shared" si="13"/>
        <v>0</v>
      </c>
    </row>
    <row r="29" spans="2:17" hidden="1">
      <c r="D29" s="168">
        <f t="shared" ref="D29:H29" si="14">($N13*$I13*D13)+(($L13*$J13*D13)*$I13)+($K13*$J13*D13)+($O13*D13)+($P13*D13)+($M13*($I13-1)*D13*$J13)</f>
        <v>0</v>
      </c>
      <c r="E29" s="168">
        <f t="shared" si="14"/>
        <v>0</v>
      </c>
      <c r="F29" s="168">
        <f t="shared" si="14"/>
        <v>0</v>
      </c>
      <c r="G29" s="168">
        <f t="shared" si="14"/>
        <v>0</v>
      </c>
      <c r="H29" s="168">
        <f t="shared" si="14"/>
        <v>0</v>
      </c>
    </row>
    <row r="30" spans="2:17" hidden="1"/>
    <row r="31" spans="2:17" hidden="1">
      <c r="D31" s="168">
        <f>IF($C3="Domestic",0,D19)</f>
        <v>0</v>
      </c>
      <c r="E31" s="168">
        <f t="shared" ref="E31:H31" si="15">IF($C3="Domestic",0,E19)</f>
        <v>0</v>
      </c>
      <c r="F31" s="168">
        <f t="shared" si="15"/>
        <v>0</v>
      </c>
      <c r="G31" s="168">
        <f t="shared" si="15"/>
        <v>0</v>
      </c>
      <c r="H31" s="168">
        <f t="shared" si="15"/>
        <v>0</v>
      </c>
    </row>
    <row r="32" spans="2:17" hidden="1">
      <c r="D32" s="168">
        <f t="shared" ref="D32:H32" si="16">IF($C4="Domestic",0,D20)</f>
        <v>5000</v>
      </c>
      <c r="E32" s="168">
        <f t="shared" si="16"/>
        <v>0</v>
      </c>
      <c r="F32" s="168">
        <f t="shared" si="16"/>
        <v>0</v>
      </c>
      <c r="G32" s="168">
        <f t="shared" si="16"/>
        <v>0</v>
      </c>
      <c r="H32" s="168">
        <f t="shared" si="16"/>
        <v>0</v>
      </c>
    </row>
    <row r="33" spans="1:8" hidden="1">
      <c r="D33" s="168">
        <f t="shared" ref="D33:H33" si="17">IF($C5="Domestic",0,D21)</f>
        <v>0</v>
      </c>
      <c r="E33" s="168">
        <f t="shared" si="17"/>
        <v>0</v>
      </c>
      <c r="F33" s="168">
        <f t="shared" si="17"/>
        <v>0</v>
      </c>
      <c r="G33" s="168">
        <f t="shared" si="17"/>
        <v>0</v>
      </c>
      <c r="H33" s="168">
        <f t="shared" si="17"/>
        <v>0</v>
      </c>
    </row>
    <row r="34" spans="1:8" hidden="1">
      <c r="D34" s="168">
        <f t="shared" ref="D34:H34" si="18">IF($C6="Domestic",0,D22)</f>
        <v>0</v>
      </c>
      <c r="E34" s="168">
        <f t="shared" si="18"/>
        <v>0</v>
      </c>
      <c r="F34" s="168">
        <f t="shared" si="18"/>
        <v>0</v>
      </c>
      <c r="G34" s="168">
        <f t="shared" si="18"/>
        <v>0</v>
      </c>
      <c r="H34" s="168">
        <f t="shared" si="18"/>
        <v>0</v>
      </c>
    </row>
    <row r="35" spans="1:8" hidden="1">
      <c r="D35" s="168">
        <f t="shared" ref="D35:H35" si="19">IF($C7="Domestic",0,D23)</f>
        <v>0</v>
      </c>
      <c r="E35" s="168">
        <f t="shared" si="19"/>
        <v>0</v>
      </c>
      <c r="F35" s="168">
        <f t="shared" si="19"/>
        <v>0</v>
      </c>
      <c r="G35" s="168">
        <f t="shared" si="19"/>
        <v>0</v>
      </c>
      <c r="H35" s="168">
        <f t="shared" si="19"/>
        <v>0</v>
      </c>
    </row>
    <row r="36" spans="1:8" hidden="1">
      <c r="A36" t="s">
        <v>54</v>
      </c>
      <c r="D36" s="168">
        <f t="shared" ref="D36:H36" si="20">IF($C8="Domestic",0,D24)</f>
        <v>0</v>
      </c>
      <c r="E36" s="168">
        <f t="shared" si="20"/>
        <v>0</v>
      </c>
      <c r="F36" s="168">
        <f t="shared" si="20"/>
        <v>0</v>
      </c>
      <c r="G36" s="168">
        <f t="shared" si="20"/>
        <v>0</v>
      </c>
      <c r="H36" s="168">
        <f t="shared" si="20"/>
        <v>0</v>
      </c>
    </row>
    <row r="37" spans="1:8" hidden="1">
      <c r="A37" t="s">
        <v>53</v>
      </c>
      <c r="D37" s="168">
        <f t="shared" ref="D37:H37" si="21">IF($C9="Domestic",0,D25)</f>
        <v>0</v>
      </c>
      <c r="E37" s="168">
        <f t="shared" si="21"/>
        <v>0</v>
      </c>
      <c r="F37" s="168">
        <f t="shared" si="21"/>
        <v>0</v>
      </c>
      <c r="G37" s="168">
        <f t="shared" si="21"/>
        <v>0</v>
      </c>
      <c r="H37" s="168">
        <f t="shared" si="21"/>
        <v>0</v>
      </c>
    </row>
    <row r="38" spans="1:8" hidden="1">
      <c r="D38" s="168">
        <f t="shared" ref="D38:H38" si="22">IF($C10="Domestic",0,D26)</f>
        <v>0</v>
      </c>
      <c r="E38" s="168">
        <f t="shared" si="22"/>
        <v>0</v>
      </c>
      <c r="F38" s="168">
        <f t="shared" si="22"/>
        <v>0</v>
      </c>
      <c r="G38" s="168">
        <f t="shared" si="22"/>
        <v>0</v>
      </c>
      <c r="H38" s="168">
        <f t="shared" si="22"/>
        <v>0</v>
      </c>
    </row>
    <row r="39" spans="1:8" hidden="1">
      <c r="A39" t="s">
        <v>156</v>
      </c>
      <c r="D39" s="168">
        <f t="shared" ref="D39:H39" si="23">IF($C11="Domestic",0,D27)</f>
        <v>0</v>
      </c>
      <c r="E39" s="168">
        <f t="shared" si="23"/>
        <v>0</v>
      </c>
      <c r="F39" s="168">
        <f t="shared" si="23"/>
        <v>0</v>
      </c>
      <c r="G39" s="168">
        <f t="shared" si="23"/>
        <v>0</v>
      </c>
      <c r="H39" s="168">
        <f t="shared" si="23"/>
        <v>0</v>
      </c>
    </row>
    <row r="40" spans="1:8" hidden="1">
      <c r="A40" t="s">
        <v>157</v>
      </c>
      <c r="D40" s="168">
        <f t="shared" ref="D40:H40" si="24">IF($C12="Domestic",0,D28)</f>
        <v>0</v>
      </c>
      <c r="E40" s="168">
        <f t="shared" si="24"/>
        <v>0</v>
      </c>
      <c r="F40" s="168">
        <f t="shared" si="24"/>
        <v>0</v>
      </c>
      <c r="G40" s="168">
        <f t="shared" si="24"/>
        <v>0</v>
      </c>
      <c r="H40" s="168">
        <f t="shared" si="24"/>
        <v>0</v>
      </c>
    </row>
    <row r="41" spans="1:8" hidden="1">
      <c r="A41" t="s">
        <v>158</v>
      </c>
      <c r="D41" s="168">
        <f t="shared" ref="D41:H41" si="25">IF($C13="Domestic",0,D29)</f>
        <v>0</v>
      </c>
      <c r="E41" s="168">
        <f t="shared" si="25"/>
        <v>0</v>
      </c>
      <c r="F41" s="168">
        <f t="shared" si="25"/>
        <v>0</v>
      </c>
      <c r="G41" s="168">
        <f t="shared" si="25"/>
        <v>0</v>
      </c>
      <c r="H41" s="168">
        <f t="shared" si="25"/>
        <v>0</v>
      </c>
    </row>
    <row r="42" spans="1:8" hidden="1">
      <c r="A42" t="s">
        <v>159</v>
      </c>
    </row>
    <row r="43" spans="1:8" hidden="1"/>
    <row r="44" spans="1:8" hidden="1"/>
  </sheetData>
  <dataValidations count="2">
    <dataValidation type="list" allowBlank="1" showInputMessage="1" showErrorMessage="1" sqref="C3:C13" xr:uid="{00000000-0002-0000-0700-000000000000}">
      <formula1>$A$36:$A$37</formula1>
    </dataValidation>
    <dataValidation type="list" allowBlank="1" showInputMessage="1" showErrorMessage="1" sqref="B3:B13" xr:uid="{00000000-0002-0000-0700-000001000000}">
      <formula1>$A$39:$A$42</formula1>
    </dataValidation>
  </dataValidations>
  <hyperlinks>
    <hyperlink ref="A1" r:id="rId1" xr:uid="{00000000-0004-0000-0700-000000000000}"/>
    <hyperlink ref="L2" r:id="rId2" xr:uid="{00000000-0004-0000-0700-000001000000}"/>
  </hyperlinks>
  <pageMargins left="0.7" right="0.7" top="0.75" bottom="0.75" header="0.3" footer="0.3"/>
  <pageSetup scale="54" orientation="landscape" r:id="rId3"/>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26"/>
  <sheetViews>
    <sheetView topLeftCell="B1" zoomScale="90" zoomScaleNormal="90" workbookViewId="0">
      <selection activeCell="M58" sqref="M58"/>
    </sheetView>
  </sheetViews>
  <sheetFormatPr baseColWidth="10" defaultColWidth="8.83203125" defaultRowHeight="15"/>
  <cols>
    <col min="1" max="1" width="28.1640625" bestFit="1" customWidth="1"/>
    <col min="2" max="2" width="25.33203125" customWidth="1"/>
    <col min="3" max="10" width="12.5" customWidth="1"/>
    <col min="11" max="11" width="45.83203125" customWidth="1"/>
    <col min="16" max="19" width="0" hidden="1" customWidth="1"/>
  </cols>
  <sheetData>
    <row r="1" spans="1:18" ht="16">
      <c r="A1" s="143" t="s">
        <v>160</v>
      </c>
      <c r="B1" s="14"/>
    </row>
    <row r="2" spans="1:18" ht="51">
      <c r="A2" s="7" t="s">
        <v>123</v>
      </c>
      <c r="B2" s="7" t="s">
        <v>134</v>
      </c>
      <c r="C2" s="8" t="s">
        <v>124</v>
      </c>
      <c r="D2" s="8" t="s">
        <v>125</v>
      </c>
      <c r="E2" s="8" t="s">
        <v>35</v>
      </c>
      <c r="F2" s="8" t="s">
        <v>36</v>
      </c>
      <c r="G2" s="8" t="s">
        <v>37</v>
      </c>
      <c r="H2" s="8" t="s">
        <v>38</v>
      </c>
      <c r="I2" s="8" t="s">
        <v>39</v>
      </c>
      <c r="J2" s="8" t="s">
        <v>126</v>
      </c>
      <c r="K2" s="7" t="s">
        <v>127</v>
      </c>
    </row>
    <row r="3" spans="1:18" ht="16">
      <c r="A3" s="72"/>
      <c r="B3" s="16"/>
      <c r="C3" s="17">
        <v>0</v>
      </c>
      <c r="D3" s="73" t="s">
        <v>129</v>
      </c>
      <c r="E3" s="153"/>
      <c r="F3" s="153"/>
      <c r="G3" s="153"/>
      <c r="H3" s="153"/>
      <c r="I3" s="153"/>
      <c r="J3" s="2">
        <f>C3*(E3+F3+G3+H3+I3)</f>
        <v>0</v>
      </c>
      <c r="K3" s="16"/>
      <c r="P3" s="207" t="s">
        <v>129</v>
      </c>
      <c r="Q3" s="207">
        <v>1</v>
      </c>
      <c r="R3" s="4" t="s">
        <v>161</v>
      </c>
    </row>
    <row r="4" spans="1:18" ht="16">
      <c r="A4" s="72"/>
      <c r="B4" s="16"/>
      <c r="C4" s="17">
        <v>0</v>
      </c>
      <c r="D4" s="73" t="s">
        <v>130</v>
      </c>
      <c r="E4" s="153"/>
      <c r="F4" s="153"/>
      <c r="G4" s="153"/>
      <c r="H4" s="153"/>
      <c r="I4" s="153"/>
      <c r="J4" s="2">
        <f t="shared" ref="J4:J13" si="0">C4*(E4+F4+G4+H4+I4)</f>
        <v>0</v>
      </c>
      <c r="K4" s="16"/>
      <c r="P4" s="207" t="s">
        <v>130</v>
      </c>
      <c r="Q4" s="207">
        <v>2</v>
      </c>
      <c r="R4" s="4" t="s">
        <v>162</v>
      </c>
    </row>
    <row r="5" spans="1:18" ht="16">
      <c r="A5" s="72"/>
      <c r="B5" s="16"/>
      <c r="C5" s="17">
        <v>0</v>
      </c>
      <c r="D5" s="73" t="s">
        <v>129</v>
      </c>
      <c r="E5" s="153"/>
      <c r="F5" s="153"/>
      <c r="G5" s="153"/>
      <c r="H5" s="153"/>
      <c r="I5" s="153"/>
      <c r="J5" s="2">
        <f t="shared" si="0"/>
        <v>0</v>
      </c>
      <c r="K5" s="16"/>
      <c r="P5" s="207" t="s">
        <v>128</v>
      </c>
      <c r="Q5" s="207">
        <v>3</v>
      </c>
      <c r="R5" s="4" t="s">
        <v>163</v>
      </c>
    </row>
    <row r="6" spans="1:18" ht="16">
      <c r="A6" s="72"/>
      <c r="B6" s="16"/>
      <c r="C6" s="17">
        <v>0</v>
      </c>
      <c r="D6" s="73" t="s">
        <v>128</v>
      </c>
      <c r="E6" s="153"/>
      <c r="F6" s="153"/>
      <c r="G6" s="153"/>
      <c r="H6" s="153"/>
      <c r="I6" s="153"/>
      <c r="J6" s="2">
        <f t="shared" si="0"/>
        <v>0</v>
      </c>
      <c r="K6" s="16"/>
      <c r="Q6" s="207">
        <v>4</v>
      </c>
      <c r="R6" s="4"/>
    </row>
    <row r="7" spans="1:18" ht="16">
      <c r="A7" s="72"/>
      <c r="B7" s="16"/>
      <c r="C7" s="17">
        <v>0</v>
      </c>
      <c r="D7" s="73">
        <v>0</v>
      </c>
      <c r="E7" s="153"/>
      <c r="F7" s="153"/>
      <c r="G7" s="153"/>
      <c r="H7" s="153"/>
      <c r="I7" s="153"/>
      <c r="J7" s="2">
        <f t="shared" si="0"/>
        <v>0</v>
      </c>
      <c r="K7" s="16"/>
      <c r="Q7" s="207">
        <v>5</v>
      </c>
      <c r="R7" s="4"/>
    </row>
    <row r="8" spans="1:18" ht="16">
      <c r="A8" s="72"/>
      <c r="B8" s="16"/>
      <c r="C8" s="17">
        <v>0</v>
      </c>
      <c r="D8" s="73">
        <v>0</v>
      </c>
      <c r="E8" s="153"/>
      <c r="F8" s="153"/>
      <c r="G8" s="153"/>
      <c r="H8" s="153"/>
      <c r="I8" s="153"/>
      <c r="J8" s="2">
        <f t="shared" si="0"/>
        <v>0</v>
      </c>
      <c r="K8" s="16"/>
      <c r="Q8" s="207" t="s">
        <v>131</v>
      </c>
      <c r="R8" s="4"/>
    </row>
    <row r="9" spans="1:18">
      <c r="A9" s="72"/>
      <c r="B9" s="16"/>
      <c r="C9" s="17">
        <v>0</v>
      </c>
      <c r="D9" s="73">
        <v>0</v>
      </c>
      <c r="E9" s="153"/>
      <c r="F9" s="153"/>
      <c r="G9" s="153"/>
      <c r="H9" s="153"/>
      <c r="I9" s="153"/>
      <c r="J9" s="2">
        <f t="shared" si="0"/>
        <v>0</v>
      </c>
      <c r="K9" s="16"/>
    </row>
    <row r="10" spans="1:18">
      <c r="A10" s="72"/>
      <c r="B10" s="16"/>
      <c r="C10" s="17">
        <v>0</v>
      </c>
      <c r="D10" s="73">
        <v>0</v>
      </c>
      <c r="E10" s="153"/>
      <c r="F10" s="153"/>
      <c r="G10" s="153"/>
      <c r="H10" s="153"/>
      <c r="I10" s="153"/>
      <c r="J10" s="2">
        <f t="shared" si="0"/>
        <v>0</v>
      </c>
      <c r="K10" s="16"/>
    </row>
    <row r="11" spans="1:18" ht="16">
      <c r="A11" s="72"/>
      <c r="B11" s="16"/>
      <c r="C11" s="17">
        <v>0</v>
      </c>
      <c r="D11" s="73">
        <v>0</v>
      </c>
      <c r="E11" s="153"/>
      <c r="F11" s="153"/>
      <c r="G11" s="153"/>
      <c r="H11" s="153"/>
      <c r="I11" s="153"/>
      <c r="J11" s="2">
        <f t="shared" si="0"/>
        <v>0</v>
      </c>
      <c r="K11" s="16"/>
      <c r="R11" s="4"/>
    </row>
    <row r="12" spans="1:18" ht="16">
      <c r="A12" s="72"/>
      <c r="B12" s="16"/>
      <c r="C12" s="17">
        <v>0</v>
      </c>
      <c r="D12" s="73">
        <v>0</v>
      </c>
      <c r="E12" s="153"/>
      <c r="F12" s="153"/>
      <c r="G12" s="153"/>
      <c r="H12" s="153"/>
      <c r="I12" s="153"/>
      <c r="J12" s="2">
        <f t="shared" si="0"/>
        <v>0</v>
      </c>
      <c r="K12" s="16"/>
      <c r="R12" s="4"/>
    </row>
    <row r="13" spans="1:18">
      <c r="A13" s="72"/>
      <c r="B13" s="16"/>
      <c r="C13" s="17">
        <v>0</v>
      </c>
      <c r="D13" s="73">
        <v>0</v>
      </c>
      <c r="E13" s="153"/>
      <c r="F13" s="153"/>
      <c r="G13" s="153"/>
      <c r="H13" s="153"/>
      <c r="I13" s="153"/>
      <c r="J13" s="2">
        <f t="shared" si="0"/>
        <v>0</v>
      </c>
      <c r="K13" s="16"/>
    </row>
    <row r="14" spans="1:18" ht="16">
      <c r="C14" s="6"/>
      <c r="D14" s="6"/>
      <c r="E14" s="6"/>
      <c r="F14" s="6"/>
      <c r="G14" s="6"/>
      <c r="H14" s="6"/>
      <c r="I14" s="6"/>
      <c r="R14" s="4"/>
    </row>
    <row r="15" spans="1:18" s="12" customFormat="1" ht="16" hidden="1">
      <c r="A15" s="191"/>
      <c r="B15" s="9"/>
      <c r="C15" s="191"/>
      <c r="D15" s="13"/>
      <c r="E15" s="156">
        <f>IF(E3&gt;0,(E3*$C3),0)</f>
        <v>0</v>
      </c>
      <c r="F15" s="156">
        <f t="shared" ref="F15:I15" si="1">IF(F3&gt;0,(F3*$C3),0)</f>
        <v>0</v>
      </c>
      <c r="G15" s="156">
        <f t="shared" si="1"/>
        <v>0</v>
      </c>
      <c r="H15" s="156">
        <f t="shared" si="1"/>
        <v>0</v>
      </c>
      <c r="I15" s="156">
        <f t="shared" si="1"/>
        <v>0</v>
      </c>
      <c r="J15" s="56"/>
      <c r="K15" s="191"/>
      <c r="L15" s="191"/>
      <c r="M15" s="191"/>
      <c r="N15" s="191"/>
      <c r="O15" s="191"/>
      <c r="P15" s="191"/>
      <c r="Q15" s="191"/>
      <c r="R15" s="191"/>
    </row>
    <row r="16" spans="1:18" hidden="1">
      <c r="E16" s="156">
        <f t="shared" ref="E16:I25" si="2">IF(E4&gt;0,(E4*$C4),0)</f>
        <v>0</v>
      </c>
      <c r="F16" s="156">
        <f t="shared" si="2"/>
        <v>0</v>
      </c>
      <c r="G16" s="156">
        <f t="shared" si="2"/>
        <v>0</v>
      </c>
      <c r="H16" s="156">
        <f t="shared" si="2"/>
        <v>0</v>
      </c>
      <c r="I16" s="156">
        <f t="shared" si="2"/>
        <v>0</v>
      </c>
      <c r="J16" s="56"/>
    </row>
    <row r="17" spans="3:10" hidden="1">
      <c r="E17" s="156">
        <f t="shared" si="2"/>
        <v>0</v>
      </c>
      <c r="F17" s="156">
        <f t="shared" si="2"/>
        <v>0</v>
      </c>
      <c r="G17" s="156">
        <f t="shared" si="2"/>
        <v>0</v>
      </c>
      <c r="H17" s="156">
        <f t="shared" si="2"/>
        <v>0</v>
      </c>
      <c r="I17" s="156">
        <f t="shared" si="2"/>
        <v>0</v>
      </c>
      <c r="J17" s="56"/>
    </row>
    <row r="18" spans="3:10" hidden="1">
      <c r="E18" s="156">
        <f t="shared" si="2"/>
        <v>0</v>
      </c>
      <c r="F18" s="156">
        <f t="shared" si="2"/>
        <v>0</v>
      </c>
      <c r="G18" s="156">
        <f t="shared" si="2"/>
        <v>0</v>
      </c>
      <c r="H18" s="156">
        <f t="shared" si="2"/>
        <v>0</v>
      </c>
      <c r="I18" s="156">
        <f t="shared" si="2"/>
        <v>0</v>
      </c>
      <c r="J18" s="56"/>
    </row>
    <row r="19" spans="3:10" hidden="1">
      <c r="E19" s="156">
        <f t="shared" si="2"/>
        <v>0</v>
      </c>
      <c r="F19" s="156">
        <f t="shared" si="2"/>
        <v>0</v>
      </c>
      <c r="G19" s="156">
        <f t="shared" si="2"/>
        <v>0</v>
      </c>
      <c r="H19" s="156">
        <f t="shared" si="2"/>
        <v>0</v>
      </c>
      <c r="I19" s="156">
        <f t="shared" si="2"/>
        <v>0</v>
      </c>
      <c r="J19" s="56"/>
    </row>
    <row r="20" spans="3:10" hidden="1">
      <c r="E20" s="156">
        <f t="shared" si="2"/>
        <v>0</v>
      </c>
      <c r="F20" s="156">
        <f t="shared" si="2"/>
        <v>0</v>
      </c>
      <c r="G20" s="156">
        <f t="shared" si="2"/>
        <v>0</v>
      </c>
      <c r="H20" s="156">
        <f t="shared" si="2"/>
        <v>0</v>
      </c>
      <c r="I20" s="156">
        <f t="shared" si="2"/>
        <v>0</v>
      </c>
      <c r="J20" s="56"/>
    </row>
    <row r="21" spans="3:10" hidden="1">
      <c r="E21" s="156">
        <f t="shared" si="2"/>
        <v>0</v>
      </c>
      <c r="F21" s="156">
        <f t="shared" si="2"/>
        <v>0</v>
      </c>
      <c r="G21" s="156">
        <f t="shared" si="2"/>
        <v>0</v>
      </c>
      <c r="H21" s="156">
        <f t="shared" si="2"/>
        <v>0</v>
      </c>
      <c r="I21" s="156">
        <f t="shared" si="2"/>
        <v>0</v>
      </c>
      <c r="J21" s="56"/>
    </row>
    <row r="22" spans="3:10" hidden="1">
      <c r="E22" s="156">
        <f t="shared" si="2"/>
        <v>0</v>
      </c>
      <c r="F22" s="156">
        <f t="shared" si="2"/>
        <v>0</v>
      </c>
      <c r="G22" s="156">
        <f t="shared" si="2"/>
        <v>0</v>
      </c>
      <c r="H22" s="156">
        <f t="shared" si="2"/>
        <v>0</v>
      </c>
      <c r="I22" s="156">
        <f t="shared" si="2"/>
        <v>0</v>
      </c>
      <c r="J22" s="56"/>
    </row>
    <row r="23" spans="3:10" hidden="1">
      <c r="E23" s="156">
        <f t="shared" si="2"/>
        <v>0</v>
      </c>
      <c r="F23" s="156">
        <f t="shared" si="2"/>
        <v>0</v>
      </c>
      <c r="G23" s="156">
        <f t="shared" si="2"/>
        <v>0</v>
      </c>
      <c r="H23" s="156">
        <f t="shared" si="2"/>
        <v>0</v>
      </c>
      <c r="I23" s="156">
        <f t="shared" si="2"/>
        <v>0</v>
      </c>
      <c r="J23" s="56"/>
    </row>
    <row r="24" spans="3:10" hidden="1">
      <c r="E24" s="156">
        <f t="shared" si="2"/>
        <v>0</v>
      </c>
      <c r="F24" s="156">
        <f t="shared" si="2"/>
        <v>0</v>
      </c>
      <c r="G24" s="156">
        <f t="shared" si="2"/>
        <v>0</v>
      </c>
      <c r="H24" s="156">
        <f t="shared" si="2"/>
        <v>0</v>
      </c>
      <c r="I24" s="156">
        <f t="shared" si="2"/>
        <v>0</v>
      </c>
      <c r="J24" s="56"/>
    </row>
    <row r="25" spans="3:10" hidden="1">
      <c r="E25" s="156">
        <f t="shared" si="2"/>
        <v>0</v>
      </c>
      <c r="F25" s="156">
        <f t="shared" si="2"/>
        <v>0</v>
      </c>
      <c r="G25" s="156">
        <f t="shared" si="2"/>
        <v>0</v>
      </c>
      <c r="H25" s="156">
        <f t="shared" si="2"/>
        <v>0</v>
      </c>
      <c r="I25" s="156">
        <f t="shared" si="2"/>
        <v>0</v>
      </c>
      <c r="J25" s="56"/>
    </row>
    <row r="26" spans="3:10" ht="16">
      <c r="C26" s="9" t="s">
        <v>132</v>
      </c>
      <c r="E26" s="155">
        <f>SUM(E15:E25)</f>
        <v>0</v>
      </c>
      <c r="F26" s="155">
        <f t="shared" ref="F26:I26" si="3">SUM(F15:F25)</f>
        <v>0</v>
      </c>
      <c r="G26" s="155">
        <f t="shared" si="3"/>
        <v>0</v>
      </c>
      <c r="H26" s="155">
        <f t="shared" si="3"/>
        <v>0</v>
      </c>
      <c r="I26" s="155">
        <f t="shared" si="3"/>
        <v>0</v>
      </c>
      <c r="J26" s="155">
        <f t="shared" ref="J26" si="4">SUM(J3:J14)</f>
        <v>0</v>
      </c>
    </row>
  </sheetData>
  <sheetProtection algorithmName="SHA-512" hashValue="13s53JvdjDkeHYGIo0GQNEAZr0EHTnxUZRZyr44CHQBUW9XLcIwgR+yz8at0Q3Bq35p7BHe+Evy2L4KMm2/gNA==" saltValue="7DqPBL5VX7k4kRlC7MmRLA==" spinCount="100000" sheet="1" objects="1" scenarios="1"/>
  <dataValidations count="1">
    <dataValidation type="list" allowBlank="1" showInputMessage="1" showErrorMessage="1" sqref="A3:A13" xr:uid="{00000000-0002-0000-0800-000000000000}">
      <formula1>$R$3:$R$16</formula1>
    </dataValidation>
  </dataValidation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4CB0C081326724189DC16CC3D147251" ma:contentTypeVersion="8" ma:contentTypeDescription="Create a new document." ma:contentTypeScope="" ma:versionID="e81a38ecc663ab5a31872c214addab20">
  <xsd:schema xmlns:xsd="http://www.w3.org/2001/XMLSchema" xmlns:xs="http://www.w3.org/2001/XMLSchema" xmlns:p="http://schemas.microsoft.com/office/2006/metadata/properties" xmlns:ns2="b33de0e0-1840-4583-ad49-7da47a99f9cf" targetNamespace="http://schemas.microsoft.com/office/2006/metadata/properties" ma:root="true" ma:fieldsID="d37c3b9649a46797c7542b098ccefa81" ns2:_="">
    <xsd:import namespace="b33de0e0-1840-4583-ad49-7da47a99f9c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AutoKeyPoints" minOccurs="0"/>
                <xsd:element ref="ns2:MediaServiceKeyPoint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3de0e0-1840-4583-ad49-7da47a99f9c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2477292-2887-49B0-A295-630A780E1174}">
  <ds:schemaRefs>
    <ds:schemaRef ds:uri="http://schemas.microsoft.com/sharepoint/v3/contenttype/forms"/>
  </ds:schemaRefs>
</ds:datastoreItem>
</file>

<file path=customXml/itemProps2.xml><?xml version="1.0" encoding="utf-8"?>
<ds:datastoreItem xmlns:ds="http://schemas.openxmlformats.org/officeDocument/2006/customXml" ds:itemID="{6A572737-F748-4842-B090-496A096FA40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3de0e0-1840-4583-ad49-7da47a99f9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C2BEF60-120D-4009-A29C-A5CD594114BC}">
  <ds:schemaRefs>
    <ds:schemaRef ds:uri="b33de0e0-1840-4583-ad49-7da47a99f9cf"/>
    <ds:schemaRef ds:uri="http://www.w3.org/XML/1998/namespace"/>
    <ds:schemaRef ds:uri="http://schemas.microsoft.com/office/2006/documentManagement/types"/>
    <ds:schemaRef ds:uri="http://schemas.microsoft.com/office/2006/metadata/properties"/>
    <ds:schemaRef ds:uri="http://purl.org/dc/terms/"/>
    <ds:schemaRef ds:uri="http://purl.org/dc/dcmitype/"/>
    <ds:schemaRef ds:uri="http://purl.org/dc/elements/1.1/"/>
    <ds:schemaRef ds:uri="http://schemas.openxmlformats.org/package/2006/metadata/core-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20</vt:i4>
      </vt:variant>
      <vt:variant>
        <vt:lpstr>Named Ranges</vt:lpstr>
      </vt:variant>
      <vt:variant>
        <vt:i4>3</vt:i4>
      </vt:variant>
    </vt:vector>
  </HeadingPairs>
  <TitlesOfParts>
    <vt:vector size="23" baseType="lpstr">
      <vt:lpstr>Notes</vt:lpstr>
      <vt:lpstr>Summary Page</vt:lpstr>
      <vt:lpstr>Personnel</vt:lpstr>
      <vt:lpstr>Labor Detail</vt:lpstr>
      <vt:lpstr>FTE Table</vt:lpstr>
      <vt:lpstr>Tuition</vt:lpstr>
      <vt:lpstr>Equipment</vt:lpstr>
      <vt:lpstr>Travel</vt:lpstr>
      <vt:lpstr>Trainees</vt:lpstr>
      <vt:lpstr>Materials</vt:lpstr>
      <vt:lpstr>Consultants</vt:lpstr>
      <vt:lpstr>Other Services</vt:lpstr>
      <vt:lpstr>Rental Facilities</vt:lpstr>
      <vt:lpstr>Renovations</vt:lpstr>
      <vt:lpstr>Patient</vt:lpstr>
      <vt:lpstr>Participant</vt:lpstr>
      <vt:lpstr>Other DC</vt:lpstr>
      <vt:lpstr>Subcontracts</vt:lpstr>
      <vt:lpstr>R&amp;R 424</vt:lpstr>
      <vt:lpstr>Rate Table</vt:lpstr>
      <vt:lpstr>Salary_Cap</vt:lpstr>
      <vt:lpstr>Sub1_DC</vt:lpstr>
      <vt:lpstr>Sub1_TC</vt:lpstr>
    </vt:vector>
  </TitlesOfParts>
  <Manager/>
  <Company>The University of North Carolina at Chapel Hill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Sites, John</dc:creator>
  <cp:keywords/>
  <dc:description/>
  <cp:lastModifiedBy>Microsoft Office User</cp:lastModifiedBy>
  <cp:revision/>
  <cp:lastPrinted>2019-09-13T12:58:00Z</cp:lastPrinted>
  <dcterms:created xsi:type="dcterms:W3CDTF">2016-05-09T17:31:24Z</dcterms:created>
  <dcterms:modified xsi:type="dcterms:W3CDTF">2019-09-13T14:38:26Z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0x010100C4CB0C081326724189DC16CC3D147251</vt:lpwstr>
  </property>
  <property fmtid="{D5CDD505-2E9C-101B-9397-08002B2CF9AE}" pid="3" name="AuthorIds_UIVersion_3072">
    <vt:lpwstr>12</vt:lpwstr>
  </property>
  <property fmtid="{D5CDD505-2E9C-101B-9397-08002B2CF9AE}" pid="4" name="AuthorIds_UIVersion_3584">
    <vt:lpwstr>18</vt:lpwstr>
  </property>
</Properties>
</file>