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cdff291d42ab4232/Documents/"/>
    </mc:Choice>
  </mc:AlternateContent>
  <xr:revisionPtr revIDLastSave="7" documentId="8_{3AE69E35-3C53-48F8-9062-45E5B9844620}" xr6:coauthVersionLast="47" xr6:coauthVersionMax="47" xr10:uidLastSave="{B4D45FE1-CD87-41D9-B257-E69C6023ED80}"/>
  <bookViews>
    <workbookView xWindow="-110" yWindow="-110" windowWidth="19420" windowHeight="10300" firstSheet="2" activeTab="5" xr2:uid="{3F396370-2144-4D01-B693-F4E0D3CB5C02}"/>
  </bookViews>
  <sheets>
    <sheet name="Sheet1" sheetId="12" r:id="rId1"/>
    <sheet name="Master" sheetId="1" r:id="rId2"/>
    <sheet name="1" sheetId="2" r:id="rId3"/>
    <sheet name="2.a" sheetId="3" r:id="rId4"/>
    <sheet name="2.b" sheetId="4" r:id="rId5"/>
    <sheet name="3.a" sheetId="5" r:id="rId6"/>
    <sheet name="3.b" sheetId="6" r:id="rId7"/>
    <sheet name="4.a" sheetId="7" r:id="rId8"/>
    <sheet name="4.b" sheetId="8" r:id="rId9"/>
    <sheet name="Master (2)" sheetId="13" r:id="rId10"/>
    <sheet name="5" sheetId="10" r:id="rId11"/>
    <sheet name="6" sheetId="11" r:id="rId12"/>
  </sheets>
  <definedNames>
    <definedName name="Slicer_Country">#N/A</definedName>
    <definedName name="Slicer_Country1">#N/A</definedName>
    <definedName name="Slicer_Country2">#N/A</definedName>
    <definedName name="Slicer_Department">#N/A</definedName>
    <definedName name="Slicer_Department1">#N/A</definedName>
    <definedName name="Slicer_Department2">#N/A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3" l="1"/>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4" i="13"/>
  <c r="E54" i="13"/>
  <c r="E54" i="1"/>
  <c r="D5" i="3"/>
  <c r="D4" i="3"/>
  <c r="D3" i="3"/>
  <c r="D8" i="2"/>
  <c r="D7" i="2"/>
  <c r="D6" i="2"/>
  <c r="D5" i="2"/>
  <c r="D3" i="2"/>
  <c r="D4" i="2"/>
</calcChain>
</file>

<file path=xl/sharedStrings.xml><?xml version="1.0" encoding="utf-8"?>
<sst xmlns="http://schemas.openxmlformats.org/spreadsheetml/2006/main" count="753" uniqueCount="157">
  <si>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</si>
  <si>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</si>
  <si>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</si>
  <si>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</si>
  <si>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</si>
  <si>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</si>
  <si>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</si>
  <si>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</si>
  <si>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</si>
  <si>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</si>
  <si>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</si>
  <si>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</si>
  <si>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</si>
  <si>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</si>
  <si>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</si>
  <si>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</si>
  <si>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</si>
  <si>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</si>
  <si>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</si>
  <si>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</si>
  <si>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</si>
  <si>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</si>
  <si>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</si>
  <si>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</si>
  <si>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</si>
  <si>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</si>
  <si>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</si>
  <si>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</si>
  <si>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</si>
  <si>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</si>
  <si>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</si>
  <si>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</si>
  <si>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</si>
  <si>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</si>
  <si>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</si>
  <si>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</si>
  <si>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</si>
  <si>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</si>
  <si>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</si>
  <si>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</si>
  <si>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</si>
  <si>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</si>
  <si>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</si>
  <si>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</si>
  <si>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</si>
  <si>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</si>
  <si>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</si>
  <si>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</si>
  <si>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</si>
  <si>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</si>
  <si>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</si>
  <si>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</si>
  <si>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</si>
  <si>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</si>
  <si>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</si>
  <si>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</si>
  <si>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</si>
  <si>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</si>
  <si>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</si>
  <si>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</si>
  <si>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</si>
  <si>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</si>
  <si>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</si>
  <si>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</si>
  <si>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</si>
  <si>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</si>
  <si>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</si>
  <si>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</si>
  <si>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</si>
  <si>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</si>
  <si>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</si>
  <si>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</si>
  <si>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</si>
  <si>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</si>
  <si>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</si>
  <si>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</si>
  <si>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</si>
  <si>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</si>
  <si>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</si>
  <si>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</si>
  <si>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</si>
  <si>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</si>
  <si>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</si>
  <si>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</si>
  <si>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</si>
  <si>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</si>
  <si>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</si>
  <si>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</si>
  <si>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</si>
  <si>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</si>
  <si>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</si>
  <si>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</si>
  <si>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</si>
  <si>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</si>
  <si>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</si>
  <si>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</si>
  <si>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</si>
  <si>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</si>
  <si>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</si>
  <si>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</si>
  <si>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</si>
  <si>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</si>
  <si>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</si>
  <si>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</si>
  <si>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</si>
  <si>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</si>
  <si>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</si>
  <si>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</si>
  <si>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</si>
  <si>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</si>
  <si>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</si>
  <si>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</si>
  <si>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</si>
  <si>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</si>
  <si>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</si>
  <si>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</si>
  <si>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</si>
  <si>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</si>
  <si>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</si>
  <si>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</si>
  <si>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</si>
  <si>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</si>
  <si>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</si>
  <si>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</si>
  <si>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</si>
  <si>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</si>
  <si>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</si>
  <si>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</si>
  <si>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</si>
  <si>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</si>
  <si>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</si>
  <si>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</si>
  <si>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</si>
  <si>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</si>
  <si>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</si>
  <si>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</si>
  <si>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</si>
  <si>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</si>
  <si>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</si>
  <si>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</si>
  <si>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as below</t>
  </si>
  <si>
    <t>Output should be like below</t>
  </si>
  <si>
    <t xml:space="preserve"> </t>
  </si>
  <si>
    <t>Output should look like below</t>
  </si>
  <si>
    <t>Output should look like below.</t>
  </si>
  <si>
    <t>Statistical Methods - Emp Salary</t>
  </si>
  <si>
    <t>Tim Watson</t>
  </si>
  <si>
    <t>Column1</t>
  </si>
  <si>
    <t>Salary</t>
  </si>
  <si>
    <t>Mode</t>
  </si>
  <si>
    <t>Sum of Salaries</t>
  </si>
  <si>
    <t>Row Labels</t>
  </si>
  <si>
    <t>Grand Total</t>
  </si>
  <si>
    <t>Sum of Yearly Sal</t>
  </si>
  <si>
    <t>Bonus $s</t>
  </si>
  <si>
    <t xml:space="preserve">See Master 2 </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</si>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</sst>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4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1" xfId="0" applyBorder="1"/>
    <xf numFmtId="0" fontId="2" fillId="0" borderId="10" xfId="0" applyFont="1" applyBorder="1"/>
    <xf numFmtId="164" fontId="0" fillId="0" borderId="9" xfId="0" applyNumberFormat="1" applyBorder="1"/>
    <xf numFmtId="9" fontId="4" fillId="3" borderId="0" xfId="3" applyFont="1" applyFill="1"/>
    <xf numFmtId="9" fontId="3" fillId="0" borderId="0" xfId="3" applyFont="1"/>
    <xf numFmtId="9" fontId="2" fillId="0" borderId="10" xfId="3" applyFont="1" applyBorder="1"/>
    <xf numFmtId="9" fontId="0" fillId="0" borderId="0" xfId="3" applyFont="1" applyBorder="1"/>
    <xf numFmtId="9" fontId="0" fillId="0" borderId="0" xfId="3" applyFont="1"/>
    <xf numFmtId="0" fontId="5" fillId="4" borderId="0" xfId="0" applyFont="1" applyFill="1"/>
    <xf numFmtId="9" fontId="1" fillId="0" borderId="11" xfId="0" applyNumberFormat="1" applyFont="1" applyBorder="1"/>
    <xf numFmtId="0" fontId="0" fillId="0" borderId="0" xfId="0" applyNumberFormat="1"/>
  </cellXfs>
  <cellStyles count="4">
    <cellStyle name="Comma" xfId="1" builtinId="3"/>
    <cellStyle name="Currency" xfId="2" builtinId="4"/>
    <cellStyle name="Normal" xfId="0" builtinId="0"/>
    <cellStyle name="Percent" xfId="3" builtinId="5"/>
  </cellStyles>
  <dxfs count="10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diagonalUp="0" diagonalDown="0" outline="0">
        <left style="thin">
          <color indexed="64"/>
        </left>
        <right style="thin">
          <color indexed="64"/>
        </right>
        <top style="thin">
          <color rgb="FF000000"/>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rgb="FF000000"/>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rgb="FFFF33CC"/>
        </patternFill>
      </fill>
    </dxf>
    <dxf>
      <fill>
        <patternFill>
          <bgColor rgb="FF00CCFF"/>
        </patternFill>
      </fill>
    </dxf>
    <dxf>
      <fill>
        <patternFill>
          <bgColor rgb="FF99FFCC"/>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rgb="FFCC6600"/>
        </patternFill>
      </fill>
    </dxf>
    <dxf>
      <fill>
        <patternFill>
          <bgColor rgb="FFFF5050"/>
        </patternFill>
      </fill>
    </dxf>
    <dxf>
      <fill>
        <patternFill>
          <bgColor rgb="FF9933FF"/>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FFFF00"/>
      </font>
      <fill>
        <patternFill>
          <bgColor rgb="FF002060"/>
        </patternFill>
      </fill>
    </dxf>
    <dxf>
      <fill>
        <patternFill>
          <bgColor rgb="FF92D050"/>
        </patternFill>
      </fill>
    </dxf>
    <dxf>
      <fill>
        <patternFill>
          <bgColor rgb="FFFF00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rgb="FF00B0F0"/>
        </patternFill>
      </fill>
    </dxf>
    <dxf>
      <fill>
        <patternFill>
          <bgColor rgb="FF92D050"/>
        </patternFill>
      </fill>
    </dxf>
    <dxf>
      <font>
        <color rgb="FF9C5700"/>
      </font>
      <fill>
        <patternFill>
          <bgColor rgb="FFFFFF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vertical="bottom" textRotation="0" wrapText="0" indent="0" justifyLastLine="0" shrinkToFit="0" readingOrder="0"/>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33CC"/>
      <color rgb="FF00CCFF"/>
      <color rgb="FF99FFCC"/>
      <color rgb="FFCC6600"/>
      <color rgb="FFFF5050"/>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444766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419449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8</xdr:col>
      <xdr:colOff>171813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152400</xdr:colOff>
      <xdr:row>20</xdr:row>
      <xdr:rowOff>171450</xdr:rowOff>
    </xdr:from>
    <xdr:to>
      <xdr:col>15</xdr:col>
      <xdr:colOff>438509</xdr:colOff>
      <xdr:row>33</xdr:row>
      <xdr:rowOff>12815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4254500" y="4127500"/>
          <a:ext cx="6991709" cy="2235315"/>
        </a:xfrm>
        <a:prstGeom prst="rect">
          <a:avLst/>
        </a:prstGeom>
      </xdr:spPr>
    </xdr:pic>
    <xdr:clientData/>
  </xdr:twoCellAnchor>
  <xdr:twoCellAnchor editAs="oneCell">
    <xdr:from>
      <xdr:col>6</xdr:col>
      <xdr:colOff>571500</xdr:colOff>
      <xdr:row>1</xdr:row>
      <xdr:rowOff>101600</xdr:rowOff>
    </xdr:from>
    <xdr:to>
      <xdr:col>9</xdr:col>
      <xdr:colOff>571500</xdr:colOff>
      <xdr:row>11</xdr:row>
      <xdr:rowOff>146050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7238AAA-5824-DCBF-8825-CF3942F8BA7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346700" y="558800"/>
              <a:ext cx="18288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400050</xdr:colOff>
      <xdr:row>20</xdr:row>
      <xdr:rowOff>38100</xdr:rowOff>
    </xdr:from>
    <xdr:to>
      <xdr:col>15</xdr:col>
      <xdr:colOff>533689</xdr:colOff>
      <xdr:row>28</xdr:row>
      <xdr:rowOff>114380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5321300" y="3994150"/>
          <a:ext cx="5620039" cy="1549480"/>
        </a:xfrm>
        <a:prstGeom prst="rect">
          <a:avLst/>
        </a:prstGeom>
      </xdr:spPr>
    </xdr:pic>
    <xdr:clientData/>
  </xdr:twoCellAnchor>
  <xdr:twoCellAnchor editAs="oneCell">
    <xdr:from>
      <xdr:col>4</xdr:col>
      <xdr:colOff>190500</xdr:colOff>
      <xdr:row>1</xdr:row>
      <xdr:rowOff>139700</xdr:rowOff>
    </xdr:from>
    <xdr:to>
      <xdr:col>7</xdr:col>
      <xdr:colOff>190500</xdr:colOff>
      <xdr:row>15</xdr:row>
      <xdr:rowOff>85725</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15635759-7B26-5B3E-DB17-0C8FB3108AE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797300" y="596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88900</xdr:colOff>
      <xdr:row>11</xdr:row>
      <xdr:rowOff>31750</xdr:rowOff>
    </xdr:from>
    <xdr:to>
      <xdr:col>14</xdr:col>
      <xdr:colOff>1346539</xdr:colOff>
      <xdr:row>22</xdr:row>
      <xdr:rowOff>50905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7308850" y="2330450"/>
          <a:ext cx="6597989" cy="2044805"/>
        </a:xfrm>
        <a:prstGeom prst="rect">
          <a:avLst/>
        </a:prstGeom>
      </xdr:spPr>
    </xdr:pic>
    <xdr:clientData/>
  </xdr:twoCellAnchor>
  <xdr:twoCellAnchor editAs="oneCell">
    <xdr:from>
      <xdr:col>6</xdr:col>
      <xdr:colOff>63500</xdr:colOff>
      <xdr:row>5</xdr:row>
      <xdr:rowOff>133350</xdr:rowOff>
    </xdr:from>
    <xdr:to>
      <xdr:col>8</xdr:col>
      <xdr:colOff>196850</xdr:colOff>
      <xdr:row>19</xdr:row>
      <xdr:rowOff>79375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70BDE070-BBBE-0B1B-C981-623C55E9685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530850" y="132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577850</xdr:colOff>
      <xdr:row>16</xdr:row>
      <xdr:rowOff>76200</xdr:rowOff>
    </xdr:from>
    <xdr:to>
      <xdr:col>16</xdr:col>
      <xdr:colOff>32035</xdr:colOff>
      <xdr:row>25</xdr:row>
      <xdr:rowOff>44534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5480050" y="3295650"/>
          <a:ext cx="5550185" cy="1625684"/>
        </a:xfrm>
        <a:prstGeom prst="rect">
          <a:avLst/>
        </a:prstGeom>
      </xdr:spPr>
    </xdr:pic>
    <xdr:clientData/>
  </xdr:twoCellAnchor>
  <xdr:twoCellAnchor editAs="oneCell">
    <xdr:from>
      <xdr:col>3</xdr:col>
      <xdr:colOff>323850</xdr:colOff>
      <xdr:row>1</xdr:row>
      <xdr:rowOff>133350</xdr:rowOff>
    </xdr:from>
    <xdr:to>
      <xdr:col>6</xdr:col>
      <xdr:colOff>323850</xdr:colOff>
      <xdr:row>15</xdr:row>
      <xdr:rowOff>79375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03CA20AD-F0D1-A541-B3C3-3664A3690B5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39725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12700</xdr:colOff>
      <xdr:row>16</xdr:row>
      <xdr:rowOff>6350</xdr:rowOff>
    </xdr:from>
    <xdr:to>
      <xdr:col>16</xdr:col>
      <xdr:colOff>597282</xdr:colOff>
      <xdr:row>35</xdr:row>
      <xdr:rowOff>31931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4273550" y="3225800"/>
          <a:ext cx="7429882" cy="3524431"/>
        </a:xfrm>
        <a:prstGeom prst="rect">
          <a:avLst/>
        </a:prstGeom>
      </xdr:spPr>
    </xdr:pic>
    <xdr:clientData/>
  </xdr:twoCellAnchor>
  <xdr:twoCellAnchor editAs="oneCell">
    <xdr:from>
      <xdr:col>3</xdr:col>
      <xdr:colOff>571500</xdr:colOff>
      <xdr:row>1</xdr:row>
      <xdr:rowOff>6350</xdr:rowOff>
    </xdr:from>
    <xdr:to>
      <xdr:col>6</xdr:col>
      <xdr:colOff>190500</xdr:colOff>
      <xdr:row>14</xdr:row>
      <xdr:rowOff>136525</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9BB33273-DB60-2A36-E5BC-77DEF92EB8A9}"/>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371850" y="46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501650</xdr:colOff>
      <xdr:row>0</xdr:row>
      <xdr:rowOff>450850</xdr:rowOff>
    </xdr:from>
    <xdr:to>
      <xdr:col>10</xdr:col>
      <xdr:colOff>501650</xdr:colOff>
      <xdr:row>14</xdr:row>
      <xdr:rowOff>123825</xdr:rowOff>
    </xdr:to>
    <mc:AlternateContent xmlns:mc="http://schemas.openxmlformats.org/markup-compatibility/2006" xmlns:a14="http://schemas.microsoft.com/office/drawing/2010/main">
      <mc:Choice Requires="a14">
        <xdr:graphicFrame macro="">
          <xdr:nvGraphicFramePr>
            <xdr:cNvPr id="4" name="Department 2">
              <a:extLst>
                <a:ext uri="{FF2B5EF4-FFF2-40B4-BE49-F238E27FC236}">
                  <a16:creationId xmlns:a16="http://schemas.microsoft.com/office/drawing/2014/main" id="{20304818-C11F-3590-C336-EDE0816D1936}"/>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6121400" y="45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ne Smith" refreshedDate="45556.566176851855" createdVersion="8" refreshedVersion="8" minRefreshableVersion="3" recordCount="50" xr:uid="{8AC30710-481B-4D6D-B41F-A03689F8628F}">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5227185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ne Smith" refreshedDate="45558.811642129629" createdVersion="8" refreshedVersion="8" minRefreshableVersion="3" recordCount="50" xr:uid="{7708999B-B108-47D3-89F3-1E6C22DCB8A3}">
  <cacheSource type="worksheet">
    <worksheetSource name="EMPData5"/>
  </cacheSource>
  <cacheFields count="7">
    <cacheField name="Column1"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9">
      <sharedItems containsMixedTypes="1" containsNumber="1" minValue="0.06" maxValue="0.27"/>
    </cacheField>
    <cacheField name="Bonus $s" numFmtId="164">
      <sharedItems containsSemiMixedTypes="0" containsString="0" containsNumber="1" minValue="0" maxValue="28000"/>
    </cacheField>
  </cacheFields>
  <extLst>
    <ext xmlns:x14="http://schemas.microsoft.com/office/spreadsheetml/2009/9/main" uri="{725AE2AE-9491-48be-B2B4-4EB974FC3084}">
      <x14:pivotCacheDefinition pivotCacheId="428981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r>
  <r>
    <s v="ID8"/>
    <x v="0"/>
    <x v="1"/>
    <x v="1"/>
    <n v="39627"/>
  </r>
  <r>
    <s v="ID24"/>
    <x v="0"/>
    <x v="2"/>
    <x v="2"/>
    <n v="29726"/>
  </r>
  <r>
    <s v="ID23"/>
    <x v="0"/>
    <x v="3"/>
    <x v="2"/>
    <n v="93668"/>
  </r>
  <r>
    <s v="ID13"/>
    <x v="0"/>
    <x v="4"/>
    <x v="1"/>
    <n v="134000"/>
  </r>
  <r>
    <s v="ID7"/>
    <x v="0"/>
    <x v="5"/>
    <x v="1"/>
    <n v="34808"/>
  </r>
  <r>
    <s v="ID19"/>
    <x v="0"/>
    <x v="6"/>
    <x v="2"/>
    <n v="135000"/>
  </r>
  <r>
    <s v="ID22"/>
    <x v="0"/>
    <x v="7"/>
    <x v="2"/>
    <n v="45000"/>
  </r>
  <r>
    <s v="ID5"/>
    <x v="0"/>
    <x v="8"/>
    <x v="2"/>
    <n v="89500"/>
  </r>
  <r>
    <s v="ID9"/>
    <x v="0"/>
    <x v="9"/>
    <x v="0"/>
    <n v="21971"/>
  </r>
  <r>
    <s v="ID17"/>
    <x v="0"/>
    <x v="10"/>
    <x v="0"/>
    <n v="80000"/>
  </r>
  <r>
    <s v="ID10"/>
    <x v="0"/>
    <x v="11"/>
    <x v="2"/>
    <n v="45117"/>
  </r>
  <r>
    <s v="ID21"/>
    <x v="0"/>
    <x v="12"/>
    <x v="1"/>
    <n v="50545"/>
  </r>
  <r>
    <s v="ID3"/>
    <x v="1"/>
    <x v="13"/>
    <x v="2"/>
    <n v="140000"/>
  </r>
  <r>
    <s v="ID29"/>
    <x v="1"/>
    <x v="14"/>
    <x v="1"/>
    <n v="110000"/>
  </r>
  <r>
    <s v="ID30"/>
    <x v="1"/>
    <x v="15"/>
    <x v="2"/>
    <n v="68357"/>
  </r>
  <r>
    <s v="ID14"/>
    <x v="1"/>
    <x v="16"/>
    <x v="0"/>
    <n v="51800"/>
  </r>
  <r>
    <s v="ID16"/>
    <x v="1"/>
    <x v="17"/>
    <x v="2"/>
    <n v="97000"/>
  </r>
  <r>
    <s v="ID27"/>
    <x v="1"/>
    <x v="18"/>
    <x v="2"/>
    <n v="45000"/>
  </r>
  <r>
    <s v="ID4"/>
    <x v="2"/>
    <x v="19"/>
    <x v="0"/>
    <n v="89500"/>
  </r>
  <r>
    <s v="ID12"/>
    <x v="2"/>
    <x v="20"/>
    <x v="2"/>
    <n v="35971"/>
  </r>
  <r>
    <s v="ID20"/>
    <x v="2"/>
    <x v="21"/>
    <x v="1"/>
    <n v="80000"/>
  </r>
  <r>
    <s v="ID28"/>
    <x v="2"/>
    <x v="22"/>
    <x v="2"/>
    <n v="55117"/>
  </r>
  <r>
    <s v="ID25"/>
    <x v="2"/>
    <x v="23"/>
    <x v="0"/>
    <n v="58445"/>
  </r>
  <r>
    <s v="ID1"/>
    <x v="2"/>
    <x v="24"/>
    <x v="2"/>
    <n v="120000"/>
  </r>
  <r>
    <s v="ID15"/>
    <x v="2"/>
    <x v="25"/>
    <x v="2"/>
    <n v="45117"/>
  </r>
  <r>
    <s v="ID2"/>
    <x v="2"/>
    <x v="26"/>
    <x v="1"/>
    <n v="50545"/>
  </r>
  <r>
    <s v="ID11"/>
    <x v="2"/>
    <x v="27"/>
    <x v="0"/>
    <n v="140000"/>
  </r>
  <r>
    <s v="ID26"/>
    <x v="2"/>
    <x v="28"/>
    <x v="2"/>
    <n v="90000"/>
  </r>
  <r>
    <s v="ID6"/>
    <x v="2"/>
    <x v="29"/>
    <x v="1"/>
    <n v="88357"/>
  </r>
  <r>
    <s v="ID31"/>
    <x v="2"/>
    <x v="30"/>
    <x v="2"/>
    <n v="59200"/>
  </r>
  <r>
    <s v="ID32"/>
    <x v="2"/>
    <x v="31"/>
    <x v="0"/>
    <n v="97000"/>
  </r>
  <r>
    <s v="ID33"/>
    <x v="2"/>
    <x v="32"/>
    <x v="2"/>
    <n v="68357"/>
  </r>
  <r>
    <s v="ID34"/>
    <x v="2"/>
    <x v="33"/>
    <x v="1"/>
    <n v="51800"/>
  </r>
  <r>
    <s v="ID35"/>
    <x v="2"/>
    <x v="34"/>
    <x v="2"/>
    <n v="97000"/>
  </r>
  <r>
    <s v="ID36"/>
    <x v="2"/>
    <x v="35"/>
    <x v="0"/>
    <n v="45000"/>
  </r>
  <r>
    <s v="ID37"/>
    <x v="1"/>
    <x v="36"/>
    <x v="2"/>
    <n v="89500"/>
  </r>
  <r>
    <s v="ID38"/>
    <x v="1"/>
    <x v="37"/>
    <x v="1"/>
    <n v="35971"/>
  </r>
  <r>
    <s v="ID39"/>
    <x v="1"/>
    <x v="38"/>
    <x v="1"/>
    <n v="80000"/>
  </r>
  <r>
    <s v="ID40"/>
    <x v="1"/>
    <x v="39"/>
    <x v="0"/>
    <n v="55117"/>
  </r>
  <r>
    <s v="ID41"/>
    <x v="0"/>
    <x v="40"/>
    <x v="2"/>
    <n v="58445"/>
  </r>
  <r>
    <s v="ID42"/>
    <x v="0"/>
    <x v="41"/>
    <x v="2"/>
    <n v="120000"/>
  </r>
  <r>
    <s v="ID43"/>
    <x v="1"/>
    <x v="42"/>
    <x v="1"/>
    <n v="45450"/>
  </r>
  <r>
    <s v="ID44"/>
    <x v="1"/>
    <x v="43"/>
    <x v="2"/>
    <n v="89500"/>
  </r>
  <r>
    <s v="ID45"/>
    <x v="1"/>
    <x v="44"/>
    <x v="0"/>
    <n v="65971"/>
  </r>
  <r>
    <s v="ID46"/>
    <x v="1"/>
    <x v="45"/>
    <x v="2"/>
    <n v="80000"/>
  </r>
  <r>
    <s v="ID47"/>
    <x v="0"/>
    <x v="46"/>
    <x v="1"/>
    <n v="55117"/>
  </r>
  <r>
    <s v="ID48"/>
    <x v="0"/>
    <x v="47"/>
    <x v="0"/>
    <n v="60445"/>
  </r>
  <r>
    <s v="ID49"/>
    <x v="0"/>
    <x v="48"/>
    <x v="2"/>
    <n v="83117"/>
  </r>
  <r>
    <s v="ID50"/>
    <x v="0"/>
    <x v="49"/>
    <x v="0"/>
    <n v="584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b v="0"/>
    <n v="0"/>
  </r>
  <r>
    <s v="ID8"/>
    <x v="0"/>
    <x v="1"/>
    <x v="1"/>
    <n v="39627"/>
    <n v="0.23"/>
    <n v="9114.2100000000009"/>
  </r>
  <r>
    <s v="ID24"/>
    <x v="0"/>
    <x v="2"/>
    <x v="2"/>
    <n v="29726"/>
    <n v="0.1"/>
    <n v="2972.6000000000004"/>
  </r>
  <r>
    <s v="ID23"/>
    <x v="0"/>
    <x v="3"/>
    <x v="2"/>
    <n v="93668"/>
    <b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b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b v="0"/>
    <n v="0"/>
  </r>
  <r>
    <s v="ID25"/>
    <x v="2"/>
    <x v="23"/>
    <x v="0"/>
    <n v="58445"/>
    <n v="0.25"/>
    <n v="14611.25"/>
  </r>
  <r>
    <s v="ID1"/>
    <x v="2"/>
    <x v="24"/>
    <x v="2"/>
    <n v="120000"/>
    <n v="0.21"/>
    <n v="25200"/>
  </r>
  <r>
    <s v="ID15"/>
    <x v="2"/>
    <x v="25"/>
    <x v="2"/>
    <n v="45117"/>
    <n v="0.17"/>
    <n v="7669.89"/>
  </r>
  <r>
    <s v="ID2"/>
    <x v="2"/>
    <x v="26"/>
    <x v="1"/>
    <n v="50545"/>
    <b v="0"/>
    <n v="0"/>
  </r>
  <r>
    <s v="ID11"/>
    <x v="2"/>
    <x v="27"/>
    <x v="0"/>
    <n v="140000"/>
    <n v="0.2"/>
    <n v="28000"/>
  </r>
  <r>
    <s v="ID26"/>
    <x v="2"/>
    <x v="28"/>
    <x v="2"/>
    <n v="90000"/>
    <n v="0.25"/>
    <n v="22500"/>
  </r>
  <r>
    <s v="ID6"/>
    <x v="2"/>
    <x v="29"/>
    <x v="1"/>
    <n v="88357"/>
    <b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BE52D-2CA1-4EF6-8545-65E53DE158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F5:G9"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4">
    <i>
      <x/>
    </i>
    <i>
      <x v="1"/>
    </i>
    <i>
      <x v="2"/>
    </i>
    <i t="grand">
      <x/>
    </i>
  </rowItems>
  <colItems count="1">
    <i/>
  </colItems>
  <dataFields count="1">
    <dataField name="Sum of Yearly Sal" fld="4" baseField="0" baseItem="0"/>
  </dataFields>
  <formats count="3">
    <format dxfId="82">
      <pivotArea collapsedLevelsAreSubtotals="1" fieldPosition="0">
        <references count="1">
          <reference field="1" count="1">
            <x v="0"/>
          </reference>
        </references>
      </pivotArea>
    </format>
    <format dxfId="81">
      <pivotArea collapsedLevelsAreSubtotals="1" fieldPosition="0">
        <references count="1">
          <reference field="1" count="1">
            <x v="1"/>
          </reference>
        </references>
      </pivotArea>
    </format>
    <format dxfId="80">
      <pivotArea collapsedLevelsAreSubtotals="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44BC31-8E75-4467-ACA5-690645E46C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C4:D23" firstHeaderRow="1" firstDataRow="1" firstDataCol="1"/>
  <pivotFields count="5">
    <pivotField showAll="0"/>
    <pivotField axis="axisRow" showAll="0">
      <items count="4">
        <item x="2"/>
        <item h="1" x="1"/>
        <item h="1"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2">
    <field x="1"/>
    <field x="2"/>
  </rowFields>
  <rowItems count="19">
    <i>
      <x/>
    </i>
    <i r="1">
      <x v="2"/>
    </i>
    <i r="1">
      <x v="3"/>
    </i>
    <i r="1">
      <x v="7"/>
    </i>
    <i r="1">
      <x v="8"/>
    </i>
    <i r="1">
      <x v="9"/>
    </i>
    <i r="1">
      <x v="10"/>
    </i>
    <i r="1">
      <x v="13"/>
    </i>
    <i r="1">
      <x v="17"/>
    </i>
    <i r="1">
      <x v="20"/>
    </i>
    <i r="1">
      <x v="23"/>
    </i>
    <i r="1">
      <x v="26"/>
    </i>
    <i r="1">
      <x v="30"/>
    </i>
    <i r="1">
      <x v="33"/>
    </i>
    <i r="1">
      <x v="34"/>
    </i>
    <i r="1">
      <x v="36"/>
    </i>
    <i r="1">
      <x v="38"/>
    </i>
    <i r="1">
      <x v="46"/>
    </i>
    <i t="grand">
      <x/>
    </i>
  </rowItems>
  <colItems count="1">
    <i/>
  </colItems>
  <dataFields count="1">
    <dataField name="Sum of Yearly Sal" fld="4" baseField="0" baseItem="0"/>
  </dataFields>
  <formats count="3">
    <format dxfId="76">
      <pivotArea collapsedLevelsAreSubtotals="1" fieldPosition="0">
        <references count="2">
          <reference field="1" count="0" selected="0"/>
          <reference field="2" count="19">
            <x v="4"/>
            <x v="11"/>
            <x v="12"/>
            <x v="15"/>
            <x v="16"/>
            <x v="21"/>
            <x v="22"/>
            <x v="25"/>
            <x v="29"/>
            <x v="31"/>
            <x v="32"/>
            <x v="37"/>
            <x v="39"/>
            <x v="40"/>
            <x v="44"/>
            <x v="45"/>
            <x v="47"/>
            <x v="48"/>
            <x v="49"/>
          </reference>
        </references>
      </pivotArea>
    </format>
    <format dxfId="75">
      <pivotArea collapsedLevelsAreSubtotals="1" fieldPosition="0">
        <references count="2">
          <reference field="1" count="0" selected="0"/>
          <reference field="2" count="14">
            <x v="0"/>
            <x v="1"/>
            <x v="5"/>
            <x v="6"/>
            <x v="14"/>
            <x v="18"/>
            <x v="19"/>
            <x v="24"/>
            <x v="27"/>
            <x v="28"/>
            <x v="35"/>
            <x v="41"/>
            <x v="42"/>
            <x v="43"/>
          </reference>
        </references>
      </pivotArea>
    </format>
    <format dxfId="74">
      <pivotArea collapsedLevelsAreSubtotals="1" fieldPosition="0">
        <references count="2">
          <reference field="1" count="0" selected="0"/>
          <reference field="2" count="17">
            <x v="2"/>
            <x v="3"/>
            <x v="7"/>
            <x v="8"/>
            <x v="9"/>
            <x v="10"/>
            <x v="13"/>
            <x v="17"/>
            <x v="20"/>
            <x v="23"/>
            <x v="26"/>
            <x v="30"/>
            <x v="33"/>
            <x v="34"/>
            <x v="36"/>
            <x v="38"/>
            <x v="46"/>
          </reference>
        </references>
      </pivotArea>
    </format>
  </formats>
  <conditionalFormats count="3">
    <conditionalFormat type="all" priority="1">
      <pivotAreas count="1">
        <pivotArea type="data" collapsedLevelsAreSubtotals="1" fieldPosition="0">
          <references count="3">
            <reference field="4294967294" count="1" selected="0">
              <x v="0"/>
            </reference>
            <reference field="1" count="1" selected="0">
              <x v="2"/>
            </reference>
            <reference field="2" count="19">
              <x v="4"/>
              <x v="11"/>
              <x v="12"/>
              <x v="15"/>
              <x v="16"/>
              <x v="21"/>
              <x v="22"/>
              <x v="25"/>
              <x v="29"/>
              <x v="31"/>
              <x v="32"/>
              <x v="37"/>
              <x v="39"/>
              <x v="40"/>
              <x v="44"/>
              <x v="45"/>
              <x v="47"/>
              <x v="48"/>
              <x v="49"/>
            </reference>
          </references>
        </pivotArea>
      </pivotAreas>
    </conditionalFormat>
    <conditionalFormat type="all" priority="2">
      <pivotAreas count="1">
        <pivotArea type="data" collapsedLevelsAreSubtotals="1" fieldPosition="0">
          <references count="3">
            <reference field="4294967294" count="1" selected="0">
              <x v="0"/>
            </reference>
            <reference field="1" count="1" selected="0">
              <x v="1"/>
            </reference>
            <reference field="2" count="14">
              <x v="0"/>
              <x v="1"/>
              <x v="5"/>
              <x v="6"/>
              <x v="14"/>
              <x v="18"/>
              <x v="19"/>
              <x v="24"/>
              <x v="27"/>
              <x v="28"/>
              <x v="35"/>
              <x v="41"/>
              <x v="42"/>
              <x v="43"/>
            </reference>
          </references>
        </pivotArea>
      </pivotAreas>
    </conditionalFormat>
    <conditionalFormat type="all" priority="7">
      <pivotAreas count="1">
        <pivotArea type="data" collapsedLevelsAreSubtotals="1" fieldPosition="0">
          <references count="3">
            <reference field="4294967294" count="1" selected="0">
              <x v="0"/>
            </reference>
            <reference field="1" count="1" selected="0">
              <x v="0"/>
            </reference>
            <reference field="2" count="17">
              <x v="2"/>
              <x v="3"/>
              <x v="7"/>
              <x v="8"/>
              <x v="9"/>
              <x v="10"/>
              <x v="13"/>
              <x v="17"/>
              <x v="20"/>
              <x v="23"/>
              <x v="26"/>
              <x v="30"/>
              <x v="33"/>
              <x v="34"/>
              <x v="36"/>
              <x v="38"/>
              <x v="4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187B9-A35E-477D-889E-50685359C0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4:C23" firstHeaderRow="1" firstDataRow="1" firstDataCol="1"/>
  <pivotFields count="5">
    <pivotField showAll="0"/>
    <pivotField axis="axisRow" showAll="0">
      <items count="4">
        <item x="2"/>
        <item h="1" x="1"/>
        <item h="1"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2">
    <field x="1"/>
    <field x="2"/>
  </rowFields>
  <rowItems count="19">
    <i>
      <x/>
    </i>
    <i r="1">
      <x v="2"/>
    </i>
    <i r="1">
      <x v="3"/>
    </i>
    <i r="1">
      <x v="7"/>
    </i>
    <i r="1">
      <x v="8"/>
    </i>
    <i r="1">
      <x v="9"/>
    </i>
    <i r="1">
      <x v="10"/>
    </i>
    <i r="1">
      <x v="13"/>
    </i>
    <i r="1">
      <x v="17"/>
    </i>
    <i r="1">
      <x v="20"/>
    </i>
    <i r="1">
      <x v="23"/>
    </i>
    <i r="1">
      <x v="26"/>
    </i>
    <i r="1">
      <x v="30"/>
    </i>
    <i r="1">
      <x v="33"/>
    </i>
    <i r="1">
      <x v="34"/>
    </i>
    <i r="1">
      <x v="36"/>
    </i>
    <i r="1">
      <x v="38"/>
    </i>
    <i r="1">
      <x v="46"/>
    </i>
    <i t="grand">
      <x/>
    </i>
  </rowItems>
  <colItems count="1">
    <i/>
  </colItems>
  <dataFields count="1">
    <dataField name="Sum of Yearly Sal" fld="4" baseField="0" baseItem="0"/>
  </dataFields>
  <formats count="3">
    <format dxfId="70">
      <pivotArea collapsedLevelsAreSubtotals="1" fieldPosition="0">
        <references count="2">
          <reference field="1" count="0" selected="0"/>
          <reference field="2" count="14">
            <x v="0"/>
            <x v="1"/>
            <x v="5"/>
            <x v="6"/>
            <x v="14"/>
            <x v="18"/>
            <x v="19"/>
            <x v="24"/>
            <x v="27"/>
            <x v="28"/>
            <x v="35"/>
            <x v="41"/>
            <x v="42"/>
            <x v="43"/>
          </reference>
        </references>
      </pivotArea>
    </format>
    <format dxfId="69">
      <pivotArea collapsedLevelsAreSubtotals="1" fieldPosition="0">
        <references count="2">
          <reference field="1" count="0" selected="0"/>
          <reference field="2" count="17">
            <x v="2"/>
            <x v="3"/>
            <x v="7"/>
            <x v="8"/>
            <x v="9"/>
            <x v="10"/>
            <x v="13"/>
            <x v="17"/>
            <x v="20"/>
            <x v="23"/>
            <x v="26"/>
            <x v="30"/>
            <x v="33"/>
            <x v="34"/>
            <x v="36"/>
            <x v="38"/>
            <x v="46"/>
          </reference>
        </references>
      </pivotArea>
    </format>
    <format dxfId="68">
      <pivotArea collapsedLevelsAreSubtotals="1" fieldPosition="0">
        <references count="2">
          <reference field="1" count="0" selected="0"/>
          <reference field="2" count="19">
            <x v="4"/>
            <x v="11"/>
            <x v="12"/>
            <x v="15"/>
            <x v="16"/>
            <x v="21"/>
            <x v="22"/>
            <x v="25"/>
            <x v="29"/>
            <x v="31"/>
            <x v="32"/>
            <x v="37"/>
            <x v="39"/>
            <x v="40"/>
            <x v="44"/>
            <x v="45"/>
            <x v="47"/>
            <x v="48"/>
            <x v="49"/>
          </reference>
        </references>
      </pivotArea>
    </format>
  </formats>
  <conditionalFormats count="3">
    <conditionalFormat type="all" priority="1">
      <pivotAreas count="1">
        <pivotArea type="data" collapsedLevelsAreSubtotals="1" fieldPosition="0">
          <references count="3">
            <reference field="4294967294" count="1" selected="0">
              <x v="0"/>
            </reference>
            <reference field="1" count="1" selected="0">
              <x v="2"/>
            </reference>
            <reference field="2" count="19">
              <x v="4"/>
              <x v="11"/>
              <x v="12"/>
              <x v="15"/>
              <x v="16"/>
              <x v="21"/>
              <x v="22"/>
              <x v="25"/>
              <x v="29"/>
              <x v="31"/>
              <x v="32"/>
              <x v="37"/>
              <x v="39"/>
              <x v="40"/>
              <x v="44"/>
              <x v="45"/>
              <x v="47"/>
              <x v="48"/>
              <x v="49"/>
            </reference>
          </references>
        </pivotArea>
      </pivotAreas>
    </conditionalFormat>
    <conditionalFormat type="all" priority="2">
      <pivotAreas count="1">
        <pivotArea type="data" collapsedLevelsAreSubtotals="1" fieldPosition="0">
          <references count="3">
            <reference field="4294967294" count="1" selected="0">
              <x v="0"/>
            </reference>
            <reference field="1" count="1" selected="0">
              <x v="1"/>
            </reference>
            <reference field="2" count="14">
              <x v="0"/>
              <x v="1"/>
              <x v="5"/>
              <x v="6"/>
              <x v="14"/>
              <x v="18"/>
              <x v="19"/>
              <x v="24"/>
              <x v="27"/>
              <x v="28"/>
              <x v="35"/>
              <x v="41"/>
              <x v="42"/>
              <x v="43"/>
            </reference>
          </references>
        </pivotArea>
      </pivotAreas>
    </conditionalFormat>
    <conditionalFormat type="all" priority="3">
      <pivotAreas count="1">
        <pivotArea type="data" collapsedLevelsAreSubtotals="1" fieldPosition="0">
          <references count="3">
            <reference field="4294967294" count="1" selected="0">
              <x v="0"/>
            </reference>
            <reference field="1" count="1" selected="0">
              <x v="0"/>
            </reference>
            <reference field="2" count="17">
              <x v="2"/>
              <x v="3"/>
              <x v="7"/>
              <x v="8"/>
              <x v="9"/>
              <x v="10"/>
              <x v="13"/>
              <x v="17"/>
              <x v="20"/>
              <x v="23"/>
              <x v="26"/>
              <x v="30"/>
              <x v="33"/>
              <x v="34"/>
              <x v="36"/>
              <x v="38"/>
              <x v="4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A00280-0F1B-484C-9D23-3F4202E92E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22" firstHeaderRow="1" firstDataRow="1" firstDataCol="1"/>
  <pivotFields count="5">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axis="axisRow" showAll="0">
      <items count="4">
        <item h="1" x="0"/>
        <item x="1"/>
        <item h="1" x="2"/>
        <item t="default"/>
      </items>
    </pivotField>
    <pivotField dataField="1" numFmtId="164" showAll="0"/>
  </pivotFields>
  <rowFields count="2">
    <field x="3"/>
    <field x="2"/>
  </rowFields>
  <rowItems count="15">
    <i>
      <x v="1"/>
    </i>
    <i r="1">
      <x/>
    </i>
    <i r="1">
      <x v="10"/>
    </i>
    <i r="1">
      <x v="11"/>
    </i>
    <i r="1">
      <x v="14"/>
    </i>
    <i r="1">
      <x v="18"/>
    </i>
    <i r="1">
      <x v="21"/>
    </i>
    <i r="1">
      <x v="25"/>
    </i>
    <i r="1">
      <x v="26"/>
    </i>
    <i r="1">
      <x v="34"/>
    </i>
    <i r="1">
      <x v="37"/>
    </i>
    <i r="1">
      <x v="38"/>
    </i>
    <i r="1">
      <x v="43"/>
    </i>
    <i r="1">
      <x v="45"/>
    </i>
    <i t="grand">
      <x/>
    </i>
  </rowItems>
  <colItems count="1">
    <i/>
  </colItems>
  <dataFields count="1">
    <dataField name="Sum of Yearly Sal" fld="4" baseField="0" baseItem="0"/>
  </dataFields>
  <formats count="3">
    <format dxfId="58">
      <pivotArea collapsedLevelsAreSubtotals="1" fieldPosition="0">
        <references count="2">
          <reference field="2" count="13">
            <x v="1"/>
            <x v="2"/>
            <x v="5"/>
            <x v="8"/>
            <x v="13"/>
            <x v="16"/>
            <x v="19"/>
            <x v="20"/>
            <x v="30"/>
            <x v="32"/>
            <x v="39"/>
            <x v="40"/>
            <x v="49"/>
          </reference>
          <reference field="3" count="0" selected="0"/>
        </references>
      </pivotArea>
    </format>
    <format dxfId="57">
      <pivotArea collapsedLevelsAreSubtotals="1" fieldPosition="0">
        <references count="2">
          <reference field="2" count="13">
            <x v="0"/>
            <x v="10"/>
            <x v="11"/>
            <x v="14"/>
            <x v="18"/>
            <x v="21"/>
            <x v="25"/>
            <x v="26"/>
            <x v="34"/>
            <x v="37"/>
            <x v="38"/>
            <x v="43"/>
            <x v="45"/>
          </reference>
          <reference field="3" count="0" selected="0"/>
        </references>
      </pivotArea>
    </format>
    <format dxfId="56">
      <pivotArea collapsedLevelsAreSubtotals="1" fieldPosition="0">
        <references count="2">
          <reference field="2" count="24">
            <x v="3"/>
            <x v="4"/>
            <x v="6"/>
            <x v="7"/>
            <x v="9"/>
            <x v="12"/>
            <x v="15"/>
            <x v="17"/>
            <x v="22"/>
            <x v="23"/>
            <x v="24"/>
            <x v="27"/>
            <x v="28"/>
            <x v="29"/>
            <x v="31"/>
            <x v="33"/>
            <x v="35"/>
            <x v="36"/>
            <x v="41"/>
            <x v="42"/>
            <x v="44"/>
            <x v="46"/>
            <x v="47"/>
            <x v="48"/>
          </reference>
          <reference field="3" count="0" selected="0"/>
        </references>
      </pivotArea>
    </format>
  </formats>
  <conditionalFormats count="3">
    <conditionalFormat type="all" priority="1">
      <pivotAreas count="1">
        <pivotArea type="data" collapsedLevelsAreSubtotals="1" fieldPosition="0">
          <references count="3">
            <reference field="4294967294" count="1" selected="0">
              <x v="0"/>
            </reference>
            <reference field="2" count="24">
              <x v="3"/>
              <x v="4"/>
              <x v="6"/>
              <x v="7"/>
              <x v="9"/>
              <x v="12"/>
              <x v="15"/>
              <x v="17"/>
              <x v="22"/>
              <x v="23"/>
              <x v="24"/>
              <x v="27"/>
              <x v="28"/>
              <x v="29"/>
              <x v="31"/>
              <x v="33"/>
              <x v="35"/>
              <x v="36"/>
              <x v="41"/>
              <x v="42"/>
              <x v="44"/>
              <x v="46"/>
              <x v="47"/>
              <x v="48"/>
            </reference>
            <reference field="3" count="1" selected="0">
              <x v="2"/>
            </reference>
          </references>
        </pivotArea>
      </pivotAreas>
    </conditionalFormat>
    <conditionalFormat type="all" priority="2">
      <pivotAreas count="1">
        <pivotArea type="data" collapsedLevelsAreSubtotals="1" fieldPosition="0">
          <references count="3">
            <reference field="4294967294" count="1" selected="0">
              <x v="0"/>
            </reference>
            <reference field="2" count="13">
              <x v="0"/>
              <x v="10"/>
              <x v="11"/>
              <x v="14"/>
              <x v="18"/>
              <x v="21"/>
              <x v="25"/>
              <x v="26"/>
              <x v="34"/>
              <x v="37"/>
              <x v="38"/>
              <x v="43"/>
              <x v="45"/>
            </reference>
            <reference field="3" count="1" selected="0">
              <x v="1"/>
            </reference>
          </references>
        </pivotArea>
      </pivotAreas>
    </conditionalFormat>
    <conditionalFormat type="all" priority="3">
      <pivotAreas count="1">
        <pivotArea type="data" collapsedLevelsAreSubtotals="1" fieldPosition="0">
          <references count="3">
            <reference field="4294967294" count="1" selected="0">
              <x v="0"/>
            </reference>
            <reference field="2" count="13">
              <x v="1"/>
              <x v="2"/>
              <x v="5"/>
              <x v="8"/>
              <x v="13"/>
              <x v="16"/>
              <x v="19"/>
              <x v="20"/>
              <x v="30"/>
              <x v="32"/>
              <x v="39"/>
              <x v="40"/>
              <x v="49"/>
            </reference>
            <reference field="3"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32CFA0-0612-49DC-AA6F-5D0C1F5FAB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8" firstHeaderRow="1" firstDataRow="1" firstDataCol="1"/>
  <pivotFields count="5">
    <pivotField showAll="0"/>
    <pivotField showAll="0"/>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axis="axisRow" showAll="0">
      <items count="4">
        <item x="0"/>
        <item h="1" x="1"/>
        <item h="1" x="2"/>
        <item t="default"/>
      </items>
    </pivotField>
    <pivotField dataField="1" numFmtId="164" showAll="0"/>
  </pivotFields>
  <rowFields count="2">
    <field x="3"/>
    <field x="2"/>
  </rowFields>
  <rowItems count="15">
    <i>
      <x/>
    </i>
    <i r="1">
      <x v="1"/>
    </i>
    <i r="1">
      <x v="2"/>
    </i>
    <i r="1">
      <x v="5"/>
    </i>
    <i r="1">
      <x v="8"/>
    </i>
    <i r="1">
      <x v="13"/>
    </i>
    <i r="1">
      <x v="16"/>
    </i>
    <i r="1">
      <x v="19"/>
    </i>
    <i r="1">
      <x v="20"/>
    </i>
    <i r="1">
      <x v="30"/>
    </i>
    <i r="1">
      <x v="32"/>
    </i>
    <i r="1">
      <x v="39"/>
    </i>
    <i r="1">
      <x v="40"/>
    </i>
    <i r="1">
      <x v="49"/>
    </i>
    <i t="grand">
      <x/>
    </i>
  </rowItems>
  <colItems count="1">
    <i/>
  </colItems>
  <dataFields count="1">
    <dataField name="Sum of Yearly Sal" fld="4" baseField="0" baseItem="0"/>
  </dataFields>
  <formats count="4">
    <format dxfId="52">
      <pivotArea collapsedLevelsAreSubtotals="1" fieldPosition="0">
        <references count="2">
          <reference field="2" count="13">
            <x v="1"/>
            <x v="2"/>
            <x v="5"/>
            <x v="8"/>
            <x v="13"/>
            <x v="16"/>
            <x v="19"/>
            <x v="20"/>
            <x v="30"/>
            <x v="32"/>
            <x v="39"/>
            <x v="40"/>
            <x v="49"/>
          </reference>
          <reference field="3" count="1" selected="0">
            <x v="0"/>
          </reference>
        </references>
      </pivotArea>
    </format>
    <format dxfId="51">
      <pivotArea collapsedLevelsAreSubtotals="1" fieldPosition="0">
        <references count="2">
          <reference field="2" count="13">
            <x v="0"/>
            <x v="10"/>
            <x v="11"/>
            <x v="14"/>
            <x v="18"/>
            <x v="21"/>
            <x v="25"/>
            <x v="26"/>
            <x v="34"/>
            <x v="37"/>
            <x v="38"/>
            <x v="43"/>
            <x v="45"/>
          </reference>
          <reference field="3" count="0" selected="0"/>
        </references>
      </pivotArea>
    </format>
    <format dxfId="50">
      <pivotArea collapsedLevelsAreSubtotals="1" fieldPosition="0">
        <references count="1">
          <reference field="3" count="0"/>
        </references>
      </pivotArea>
    </format>
    <format dxfId="49">
      <pivotArea collapsedLevelsAreSubtotals="1" fieldPosition="0">
        <references count="2">
          <reference field="2" count="24">
            <x v="3"/>
            <x v="4"/>
            <x v="6"/>
            <x v="7"/>
            <x v="9"/>
            <x v="12"/>
            <x v="15"/>
            <x v="17"/>
            <x v="22"/>
            <x v="23"/>
            <x v="24"/>
            <x v="27"/>
            <x v="28"/>
            <x v="29"/>
            <x v="31"/>
            <x v="33"/>
            <x v="35"/>
            <x v="36"/>
            <x v="41"/>
            <x v="42"/>
            <x v="44"/>
            <x v="46"/>
            <x v="47"/>
            <x v="48"/>
          </reference>
          <reference field="3" count="0" selected="0"/>
        </references>
      </pivotArea>
    </format>
  </formats>
  <conditionalFormats count="3">
    <conditionalFormat type="all" priority="1">
      <pivotAreas count="2">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2" count="24">
              <x v="3"/>
              <x v="4"/>
              <x v="6"/>
              <x v="7"/>
              <x v="9"/>
              <x v="12"/>
              <x v="15"/>
              <x v="17"/>
              <x v="22"/>
              <x v="23"/>
              <x v="24"/>
              <x v="27"/>
              <x v="28"/>
              <x v="29"/>
              <x v="31"/>
              <x v="33"/>
              <x v="35"/>
              <x v="36"/>
              <x v="41"/>
              <x v="42"/>
              <x v="44"/>
              <x v="46"/>
              <x v="47"/>
              <x v="48"/>
            </reference>
            <reference field="3" count="1" selected="0">
              <x v="2"/>
            </reference>
          </references>
        </pivotArea>
      </pivotAreas>
    </conditionalFormat>
    <conditionalFormat type="all" priority="2">
      <pivotAreas count="1">
        <pivotArea type="data" collapsedLevelsAreSubtotals="1" fieldPosition="0">
          <references count="3">
            <reference field="4294967294" count="1" selected="0">
              <x v="0"/>
            </reference>
            <reference field="2" count="13">
              <x v="0"/>
              <x v="10"/>
              <x v="11"/>
              <x v="14"/>
              <x v="18"/>
              <x v="21"/>
              <x v="25"/>
              <x v="26"/>
              <x v="34"/>
              <x v="37"/>
              <x v="38"/>
              <x v="43"/>
              <x v="45"/>
            </reference>
            <reference field="3" count="1" selected="0">
              <x v="1"/>
            </reference>
          </references>
        </pivotArea>
      </pivotAreas>
    </conditionalFormat>
    <conditionalFormat type="all" priority="3">
      <pivotAreas count="1">
        <pivotArea type="data" collapsedLevelsAreSubtotals="1" fieldPosition="0">
          <references count="3">
            <reference field="4294967294" count="1" selected="0">
              <x v="0"/>
            </reference>
            <reference field="2" count="13">
              <x v="1"/>
              <x v="2"/>
              <x v="5"/>
              <x v="8"/>
              <x v="13"/>
              <x v="16"/>
              <x v="19"/>
              <x v="20"/>
              <x v="30"/>
              <x v="32"/>
              <x v="39"/>
              <x v="40"/>
              <x v="49"/>
            </reference>
            <reference field="3"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432C45-E4C6-4A3E-82AB-99A05D0C20D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Name">
  <location ref="B2:C7" firstHeaderRow="1" firstDataRow="1" firstDataCol="1"/>
  <pivotFields count="7">
    <pivotField showAll="0"/>
    <pivotField showAll="0">
      <items count="4">
        <item x="2"/>
        <item h="1" x="1"/>
        <item h="1"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h="1" x="0"/>
        <item x="1"/>
        <item h="1" x="2"/>
        <item t="default"/>
      </items>
    </pivotField>
    <pivotField numFmtId="164" showAll="0"/>
    <pivotField showAll="0"/>
    <pivotField dataField="1" numFmtId="164" showAll="0"/>
  </pivotFields>
  <rowFields count="1">
    <field x="2"/>
  </rowFields>
  <rowItems count="5">
    <i>
      <x v="10"/>
    </i>
    <i>
      <x v="26"/>
    </i>
    <i>
      <x v="34"/>
    </i>
    <i>
      <x v="38"/>
    </i>
    <i t="grand">
      <x/>
    </i>
  </rowItems>
  <colItems count="1">
    <i/>
  </colItems>
  <dataFields count="1">
    <dataField name="Sum of Bonus $s" fld="6" baseField="0" baseItem="0"/>
  </dataFields>
  <formats count="2">
    <format dxfId="24">
      <pivotArea collapsedLevelsAreSubtotals="1" fieldPosition="0">
        <references count="1">
          <reference field="2" count="1">
            <x v="10"/>
          </reference>
        </references>
      </pivotArea>
    </format>
    <format dxfId="23">
      <pivotArea collapsedLevelsAreSubtotals="1" fieldPosition="0">
        <references count="1">
          <reference field="2" count="3">
            <x v="26"/>
            <x v="34"/>
            <x v="3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434E398-FAF6-45B1-AA77-F8D11B430E37}" sourceName="Department">
  <pivotTables>
    <pivotTable tabId="5" name="PivotTable2"/>
  </pivotTables>
  <data>
    <tabular pivotCacheId="522718566">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9127BF6B-07CD-418D-A69B-713D8DA490B9}" sourceName="Department">
  <pivotTables>
    <pivotTable tabId="6" name="PivotTable3"/>
  </pivotTables>
  <data>
    <tabular pivotCacheId="52271856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C8D7264-DA6B-413C-AB84-E962FBE676CA}" sourceName="Country">
  <pivotTables>
    <pivotTable tabId="7" name="PivotTable4"/>
  </pivotTables>
  <data>
    <tabular pivotCacheId="522718566">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B5B3BD4-A733-462A-B1F2-0A3E81F18E36}" sourceName="Country">
  <pivotTables>
    <pivotTable tabId="8" name="PivotTable2"/>
  </pivotTables>
  <data>
    <tabular pivotCacheId="522718566">
      <items count="3">
        <i x="0" s="1"/>
        <i x="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52D07EAE-C5D7-497F-B343-FD4830D55212}" sourceName="Country">
  <pivotTables>
    <pivotTable tabId="11" name="PivotTable3"/>
  </pivotTables>
  <data>
    <tabular pivotCacheId="428981136">
      <items count="3">
        <i x="0"/>
        <i x="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E8B6F3DB-6ECC-41FE-987F-EDFE8F14DEDD}" sourceName="Department">
  <pivotTables>
    <pivotTable tabId="11" name="PivotTable3"/>
  </pivotTables>
  <data>
    <tabular pivotCacheId="428981136">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6BAE7A5-928D-4DEF-B1D2-90647B9E2E38}"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B770065-DA77-48F9-864B-B9ED8A0BC421}" cache="Slicer_Department1" caption="Depart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87B1B82-DC15-47C5-8408-B8882C28FBEB}"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EB9575A-DCFD-4374-892F-5C2A07DF1ED5}" cache="Slicer_Country1" caption="Count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780B3DE8-642B-4BF7-98AA-52CCE953D3C9}" cache="Slicer_Country2" caption="Country" rowHeight="241300"/>
  <slicer name="Department 2" xr10:uid="{D2A8716C-2005-4753-9EC9-5660D7B8EF6C}" cache="Slicer_Department2"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05" headerRowBorderDxfId="104" tableBorderDxfId="103" totalsRowBorderDxfId="102">
  <autoFilter ref="A3:E53" xr:uid="{639A0B6B-6E58-4D92-8D16-18CA1495B923}">
    <filterColumn colId="1">
      <filters>
        <filter val="Sales"/>
      </filters>
    </filterColumn>
  </autoFilter>
  <tableColumns count="5">
    <tableColumn id="1" xr3:uid="{10D75C25-E46F-46DC-B77B-6A24CBC96659}" name="Column1" totalsRowLabel="Total" dataDxfId="101" totalsRowDxfId="100"/>
    <tableColumn id="2" xr3:uid="{A9A1B7BF-B67F-4E3D-B05D-1CA5084E6220}" name="Department" dataDxfId="99" totalsRowDxfId="98"/>
    <tableColumn id="3" xr3:uid="{1D69A06F-FBE8-4CD9-B408-A67965E2C5A9}" name="Employee" dataDxfId="97" totalsRowDxfId="96"/>
    <tableColumn id="4" xr3:uid="{045F1C44-E03F-4B14-B0C4-5F1F2D740C6F}" name="Country" dataDxfId="95" totalsRowDxfId="94"/>
    <tableColumn id="5" xr3:uid="{4CA34F10-A491-4D0F-A008-9A622A58741E}" name="Yearly Sal" totalsRowFunction="sum" dataDxfId="93" totalsRowDxfId="9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91" headerRowBorderDxfId="90" tableBorderDxfId="89" totalsRowBorderDxfId="88">
  <autoFilter ref="H3:J47" xr:uid="{7D32404A-711D-42A0-B943-BEC4B7997172}"/>
  <tableColumns count="3">
    <tableColumn id="1" xr3:uid="{3A445AE6-0460-4262-B97F-11D049E0AA42}" name="EmployeID" dataDxfId="87"/>
    <tableColumn id="2" xr3:uid="{8ACCE417-C3B1-4070-8842-52BB9F3BF8D1}" name="Bonus %" dataDxfId="86"/>
    <tableColumn id="3" xr3:uid="{57087C48-7625-4AFB-8DDB-2F22CEBA3E30}" name="Employee Name"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69DF2C-FE74-40F6-A0A5-1C1418C9012F}" name="Table3" displayName="Table3" ref="B2:D8" totalsRowShown="0">
  <autoFilter ref="B2:D8" xr:uid="{7169DF2C-FE74-40F6-A0A5-1C1418C9012F}"/>
  <tableColumns count="3">
    <tableColumn id="1" xr3:uid="{C0168411-BFCE-4B1E-B511-B8D6A643D689}" name="Column1" dataDxfId="84"/>
    <tableColumn id="2" xr3:uid="{35EB74C5-63C4-4E13-BF6B-68939ED953F3}" name="Average"/>
    <tableColumn id="3" xr3:uid="{B90D55BE-BE4C-4FD7-BF2A-3CF9B70C6598}" name="Salary" dataDxfId="83">
      <calculatedColumnFormula>AVERAGE(EMPData[Yearly Sal])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C137BD2-1E57-4E16-8AE5-C8656AC86448}" name="Table10" displayName="Table10" ref="C2:D5" totalsRowShown="0">
  <autoFilter ref="C2:D5" xr:uid="{6C137BD2-1E57-4E16-8AE5-C8656AC86448}"/>
  <tableColumns count="2">
    <tableColumn id="1" xr3:uid="{D9D19825-C5FC-4920-A65C-6AABCD87CEB0}" name="Department"/>
    <tableColumn id="2" xr3:uid="{2E83D223-D300-4CEF-8155-D9B3C0C7EFF1}" name="Sum of Salar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A8ACD-333C-404E-B0A3-5E95B6DB0030}" name="EmpBonus6" displayName="EmpBonus6" ref="I3:K47" totalsRowShown="0" headerRowDxfId="48" headerRowBorderDxfId="47" tableBorderDxfId="46" totalsRowBorderDxfId="45">
  <autoFilter ref="I3:K47" xr:uid="{7D32404A-711D-42A0-B943-BEC4B7997172}"/>
  <tableColumns count="3">
    <tableColumn id="1" xr3:uid="{DD0FC29E-78D2-4832-8B55-D04ADB6494C3}" name="EmployeID" dataDxfId="44"/>
    <tableColumn id="2" xr3:uid="{6D219094-CA06-4EF8-ADE5-C92E6DFF05A3}" name="Bonus %" dataDxfId="43"/>
    <tableColumn id="3" xr3:uid="{D5631098-3590-410E-9680-22C36C394606}" name="Employee Name" dataDxfId="4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6B6B7-698C-4CF5-B613-C315883707D1}" name="EMPData5" displayName="EMPData5" ref="A3:G54" totalsRowCount="1" headerRowDxfId="41" headerRowBorderDxfId="40" tableBorderDxfId="39" totalsRowBorderDxfId="38">
  <autoFilter ref="A3:G53" xr:uid="{639A0B6B-6E58-4D92-8D16-18CA1495B923}"/>
  <tableColumns count="7">
    <tableColumn id="1" xr3:uid="{8F6C2088-616F-4D1D-AE44-42CC91AB5DB3}" name="Column1" totalsRowLabel="Total" dataDxfId="37" totalsRowDxfId="36"/>
    <tableColumn id="2" xr3:uid="{E0749266-7951-4EB6-8E8C-CB54EDD7418D}" name="Department" dataDxfId="35" totalsRowDxfId="34"/>
    <tableColumn id="3" xr3:uid="{05CE1927-164B-4D0A-9C74-3803BE28C52D}" name="Employee" dataDxfId="33" totalsRowDxfId="32"/>
    <tableColumn id="4" xr3:uid="{A4ED8F5E-14A4-4B13-A250-03AA14BC1456}" name="Country" dataDxfId="31" totalsRowDxfId="30"/>
    <tableColumn id="5" xr3:uid="{FE23967A-B8A9-4D84-988E-2080EBD8F4B2}" name="Yearly Sal" totalsRowFunction="sum" dataDxfId="29" totalsRowDxfId="28" dataCellStyle="Comma"/>
    <tableColumn id="8" xr3:uid="{D53076C1-3C37-4533-8954-C5D6EBD6ED6A}" name="Bonus %" dataDxfId="27" totalsRowDxfId="26" dataCellStyle="Percent" totalsRowCellStyle="Percent">
      <calculatedColumnFormula>_xlfn.XLOOKUP(EMPData5[[#This Row],[Column1]],I:I,J:J,FALSE)</calculatedColumnFormula>
    </tableColumn>
    <tableColumn id="9" xr3:uid="{24FF9C3C-E6C9-4EED-B34F-9CD21C095707}" name="Bonus $s" totalsRowDxfId="25">
      <calculatedColumnFormula>EMPData5[[#This Row],[Bonus %]]*EMPData5[[#This Row],[Yearly Sal]]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39A8F-7482-483B-B337-051B1C56C818}">
  <dimension ref="A1"/>
  <sheetViews>
    <sheetView workbookViewId="0">
      <selection activeCell="A3" sqref="A3"/>
    </sheetView>
  </sheetViews>
  <sheetFormatPr defaultRowHeight="14.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3860A-5C3E-45E0-BC90-85E5700938BA}">
  <dimension ref="A1:S54"/>
  <sheetViews>
    <sheetView workbookViewId="0">
      <selection activeCell="G4" sqref="G4"/>
    </sheetView>
  </sheetViews>
  <sheetFormatPr defaultRowHeight="14.5" x14ac:dyDescent="0.35"/>
  <cols>
    <col min="1" max="1" width="12.54296875" customWidth="1"/>
    <col min="2" max="2" width="13.08984375" customWidth="1"/>
    <col min="3" max="3" width="16.26953125" bestFit="1" customWidth="1"/>
    <col min="4" max="4" width="11" bestFit="1" customWidth="1"/>
    <col min="5" max="5" width="14.36328125" style="15" customWidth="1"/>
    <col min="6" max="6" width="14.36328125" style="34" customWidth="1"/>
    <col min="7" max="7" width="12.36328125" customWidth="1"/>
    <col min="9" max="9" width="11.81640625" customWidth="1"/>
    <col min="10" max="10" width="9.90625" customWidth="1"/>
    <col min="11" max="11" width="16.36328125" customWidth="1"/>
    <col min="13" max="13" width="52.08984375" bestFit="1" customWidth="1"/>
  </cols>
  <sheetData>
    <row r="1" spans="1:19" ht="36" x14ac:dyDescent="0.8">
      <c r="A1" s="18"/>
      <c r="B1" s="19" t="s">
        <v>132</v>
      </c>
      <c r="C1" s="19"/>
      <c r="D1" s="19"/>
      <c r="E1" s="19"/>
      <c r="F1" s="30"/>
      <c r="G1" s="19"/>
      <c r="H1" s="19"/>
      <c r="I1" s="19"/>
      <c r="J1" s="19"/>
      <c r="K1" s="19"/>
      <c r="L1" s="19"/>
      <c r="M1" s="19"/>
      <c r="N1" s="19"/>
      <c r="O1" s="19"/>
      <c r="P1" s="19"/>
      <c r="Q1" s="19"/>
      <c r="R1" s="19"/>
      <c r="S1" s="19"/>
    </row>
    <row r="2" spans="1:19" ht="14.5" customHeight="1" x14ac:dyDescent="0.7">
      <c r="A2" s="22"/>
      <c r="B2" s="22"/>
      <c r="C2" s="22"/>
      <c r="D2" s="22"/>
      <c r="E2" s="22"/>
      <c r="F2" s="31"/>
      <c r="G2" s="22"/>
      <c r="H2" s="22"/>
      <c r="I2" s="22"/>
      <c r="J2" s="22"/>
      <c r="K2" s="22"/>
      <c r="L2" s="22"/>
      <c r="M2" s="22"/>
      <c r="N2" s="22"/>
      <c r="O2" s="22"/>
      <c r="P2" s="22"/>
      <c r="Q2" s="22"/>
      <c r="R2" s="22"/>
    </row>
    <row r="3" spans="1:19" x14ac:dyDescent="0.35">
      <c r="A3" s="4" t="s">
        <v>147</v>
      </c>
      <c r="B3" s="5" t="s">
        <v>0</v>
      </c>
      <c r="C3" s="5" t="s">
        <v>1</v>
      </c>
      <c r="D3" s="5" t="s">
        <v>116</v>
      </c>
      <c r="E3" s="12" t="s">
        <v>107</v>
      </c>
      <c r="F3" s="32" t="s">
        <v>67</v>
      </c>
      <c r="G3" s="28" t="s">
        <v>154</v>
      </c>
      <c r="I3" s="4" t="s">
        <v>66</v>
      </c>
      <c r="J3" s="5" t="s">
        <v>67</v>
      </c>
      <c r="K3" s="9" t="s">
        <v>68</v>
      </c>
    </row>
    <row r="4" spans="1:19" x14ac:dyDescent="0.35">
      <c r="A4" s="3" t="s">
        <v>2</v>
      </c>
      <c r="B4" s="1" t="s">
        <v>3</v>
      </c>
      <c r="C4" s="1" t="s">
        <v>4</v>
      </c>
      <c r="D4" s="1" t="s">
        <v>117</v>
      </c>
      <c r="E4" s="13">
        <v>60270</v>
      </c>
      <c r="F4" s="33" t="b">
        <f>_xlfn.XLOOKUP(EMPData5[[#This Row],[Column1]],I:I,J:J,FALSE)</f>
        <v>0</v>
      </c>
      <c r="G4" s="15">
        <f>EMPData5[[#This Row],[Bonus %]]*EMPData5[[#This Row],[Yearly Sal]]</f>
        <v>0</v>
      </c>
      <c r="I4" s="3" t="s">
        <v>12</v>
      </c>
      <c r="J4" s="2">
        <v>0.27</v>
      </c>
      <c r="K4" s="8" t="s">
        <v>13</v>
      </c>
      <c r="L4">
        <v>1</v>
      </c>
      <c r="M4" t="s">
        <v>145</v>
      </c>
    </row>
    <row r="5" spans="1:19" x14ac:dyDescent="0.35">
      <c r="A5" s="3" t="s">
        <v>5</v>
      </c>
      <c r="B5" s="1" t="s">
        <v>3</v>
      </c>
      <c r="C5" s="1" t="s">
        <v>6</v>
      </c>
      <c r="D5" s="1" t="s">
        <v>118</v>
      </c>
      <c r="E5" s="13">
        <v>39627</v>
      </c>
      <c r="F5" s="33">
        <f>_xlfn.XLOOKUP(EMPData5[[#This Row],[Column1]],I:I,J:J,FALSE)</f>
        <v>0.23</v>
      </c>
      <c r="G5" s="15">
        <f>EMPData5[[#This Row],[Bonus %]]*EMPData5[[#This Row],[Yearly Sal]]</f>
        <v>9114.2100000000009</v>
      </c>
      <c r="I5" s="3" t="s">
        <v>46</v>
      </c>
      <c r="J5" s="2">
        <v>0.25</v>
      </c>
      <c r="K5" s="8" t="s">
        <v>47</v>
      </c>
      <c r="M5" t="s">
        <v>109</v>
      </c>
    </row>
    <row r="6" spans="1:19" x14ac:dyDescent="0.35">
      <c r="A6" s="3" t="s">
        <v>7</v>
      </c>
      <c r="B6" s="1" t="s">
        <v>3</v>
      </c>
      <c r="C6" s="1" t="s">
        <v>8</v>
      </c>
      <c r="D6" s="1" t="s">
        <v>119</v>
      </c>
      <c r="E6" s="13">
        <v>29726</v>
      </c>
      <c r="F6" s="33">
        <f>_xlfn.XLOOKUP(EMPData5[[#This Row],[Column1]],I:I,J:J,FALSE)</f>
        <v>0.1</v>
      </c>
      <c r="G6" s="15">
        <f>EMPData5[[#This Row],[Bonus %]]*EMPData5[[#This Row],[Yearly Sal]]</f>
        <v>2972.6000000000004</v>
      </c>
      <c r="I6" s="3" t="s">
        <v>50</v>
      </c>
      <c r="J6" s="2">
        <v>0.25</v>
      </c>
      <c r="K6" s="8" t="s">
        <v>51</v>
      </c>
      <c r="M6" t="s">
        <v>110</v>
      </c>
    </row>
    <row r="7" spans="1:19" x14ac:dyDescent="0.35">
      <c r="A7" s="3" t="s">
        <v>9</v>
      </c>
      <c r="B7" s="1" t="s">
        <v>3</v>
      </c>
      <c r="C7" s="1" t="s">
        <v>72</v>
      </c>
      <c r="D7" s="1" t="s">
        <v>119</v>
      </c>
      <c r="E7" s="13">
        <v>93668</v>
      </c>
      <c r="F7" s="33" t="b">
        <f>_xlfn.XLOOKUP(EMPData5[[#This Row],[Column1]],I:I,J:J,FALSE)</f>
        <v>0</v>
      </c>
      <c r="G7" s="15">
        <f>EMPData5[[#This Row],[Bonus %]]*EMPData5[[#This Row],[Yearly Sal]]</f>
        <v>0</v>
      </c>
      <c r="I7" s="3" t="s">
        <v>60</v>
      </c>
      <c r="J7" s="2">
        <v>0.25</v>
      </c>
      <c r="K7" s="8" t="s">
        <v>61</v>
      </c>
      <c r="M7" t="s">
        <v>111</v>
      </c>
    </row>
    <row r="8" spans="1:19" x14ac:dyDescent="0.35">
      <c r="A8" s="3" t="s">
        <v>10</v>
      </c>
      <c r="B8" s="1" t="s">
        <v>3</v>
      </c>
      <c r="C8" s="1" t="s">
        <v>11</v>
      </c>
      <c r="D8" s="1" t="s">
        <v>118</v>
      </c>
      <c r="E8" s="13">
        <v>134000</v>
      </c>
      <c r="F8" s="33">
        <f>_xlfn.XLOOKUP(EMPData5[[#This Row],[Column1]],I:I,J:J,FALSE)</f>
        <v>0.08</v>
      </c>
      <c r="G8" s="15">
        <f>EMPData5[[#This Row],[Bonus %]]*EMPData5[[#This Row],[Yearly Sal]]</f>
        <v>10720</v>
      </c>
      <c r="I8" s="3" t="s">
        <v>26</v>
      </c>
      <c r="J8" s="2">
        <v>0.25</v>
      </c>
      <c r="K8" s="8" t="s">
        <v>27</v>
      </c>
      <c r="M8" t="s">
        <v>112</v>
      </c>
    </row>
    <row r="9" spans="1:19" x14ac:dyDescent="0.35">
      <c r="A9" s="3" t="s">
        <v>12</v>
      </c>
      <c r="B9" s="1" t="s">
        <v>3</v>
      </c>
      <c r="C9" s="1" t="s">
        <v>13</v>
      </c>
      <c r="D9" s="1" t="s">
        <v>118</v>
      </c>
      <c r="E9" s="13">
        <v>34808</v>
      </c>
      <c r="F9" s="33">
        <f>_xlfn.XLOOKUP(EMPData5[[#This Row],[Column1]],I:I,J:J,FALSE)</f>
        <v>0.27</v>
      </c>
      <c r="G9" s="15">
        <f>EMPData5[[#This Row],[Bonus %]]*EMPData5[[#This Row],[Yearly Sal]]</f>
        <v>9398.16</v>
      </c>
      <c r="I9" s="3" t="s">
        <v>41</v>
      </c>
      <c r="J9" s="2">
        <v>0.24</v>
      </c>
      <c r="K9" s="8" t="s">
        <v>43</v>
      </c>
      <c r="M9" t="s">
        <v>113</v>
      </c>
    </row>
    <row r="10" spans="1:19" x14ac:dyDescent="0.35">
      <c r="A10" s="3" t="s">
        <v>14</v>
      </c>
      <c r="B10" s="1" t="s">
        <v>3</v>
      </c>
      <c r="C10" s="1" t="s">
        <v>15</v>
      </c>
      <c r="D10" s="1" t="s">
        <v>119</v>
      </c>
      <c r="E10" s="13">
        <v>135000</v>
      </c>
      <c r="F10" s="33">
        <f>_xlfn.XLOOKUP(EMPData5[[#This Row],[Column1]],I:I,J:J,FALSE)</f>
        <v>0.14000000000000001</v>
      </c>
      <c r="G10" s="15">
        <f>EMPData5[[#This Row],[Bonus %]]*EMPData5[[#This Row],[Yearly Sal]]</f>
        <v>18900</v>
      </c>
      <c r="I10" s="3" t="s">
        <v>24</v>
      </c>
      <c r="J10" s="2">
        <v>0.24</v>
      </c>
      <c r="K10" s="8" t="s">
        <v>25</v>
      </c>
      <c r="M10" t="s">
        <v>114</v>
      </c>
    </row>
    <row r="11" spans="1:19" x14ac:dyDescent="0.35">
      <c r="A11" s="3" t="s">
        <v>16</v>
      </c>
      <c r="B11" s="1" t="s">
        <v>3</v>
      </c>
      <c r="C11" s="1" t="s">
        <v>17</v>
      </c>
      <c r="D11" s="1" t="s">
        <v>119</v>
      </c>
      <c r="E11" s="13">
        <v>45000</v>
      </c>
      <c r="F11" s="33">
        <f>_xlfn.XLOOKUP(EMPData5[[#This Row],[Column1]],I:I,J:J,FALSE)</f>
        <v>0.09</v>
      </c>
      <c r="G11" s="15">
        <f>EMPData5[[#This Row],[Bonus %]]*EMPData5[[#This Row],[Yearly Sal]]</f>
        <v>4050</v>
      </c>
      <c r="I11" s="3" t="s">
        <v>5</v>
      </c>
      <c r="J11" s="2">
        <v>0.23</v>
      </c>
      <c r="K11" s="8" t="s">
        <v>6</v>
      </c>
      <c r="L11">
        <v>2</v>
      </c>
      <c r="M11" t="s">
        <v>115</v>
      </c>
    </row>
    <row r="12" spans="1:19" x14ac:dyDescent="0.35">
      <c r="A12" s="3" t="s">
        <v>18</v>
      </c>
      <c r="B12" s="1" t="s">
        <v>3</v>
      </c>
      <c r="C12" s="1" t="s">
        <v>19</v>
      </c>
      <c r="D12" s="1" t="s">
        <v>119</v>
      </c>
      <c r="E12" s="13">
        <v>89500</v>
      </c>
      <c r="F12" s="33">
        <f>_xlfn.XLOOKUP(EMPData5[[#This Row],[Column1]],I:I,J:J,FALSE)</f>
        <v>0.06</v>
      </c>
      <c r="G12" s="15">
        <f>EMPData5[[#This Row],[Bonus %]]*EMPData5[[#This Row],[Yearly Sal]]</f>
        <v>5370</v>
      </c>
      <c r="I12" s="3" t="s">
        <v>20</v>
      </c>
      <c r="J12" s="2">
        <v>0.23</v>
      </c>
      <c r="K12" s="8" t="s">
        <v>21</v>
      </c>
      <c r="M12" t="s">
        <v>121</v>
      </c>
    </row>
    <row r="13" spans="1:19" x14ac:dyDescent="0.35">
      <c r="A13" s="3" t="s">
        <v>20</v>
      </c>
      <c r="B13" s="1" t="s">
        <v>3</v>
      </c>
      <c r="C13" s="1" t="s">
        <v>21</v>
      </c>
      <c r="D13" s="1" t="s">
        <v>117</v>
      </c>
      <c r="E13" s="13">
        <v>21971</v>
      </c>
      <c r="F13" s="33">
        <f>_xlfn.XLOOKUP(EMPData5[[#This Row],[Column1]],I:I,J:J,FALSE)</f>
        <v>0.23</v>
      </c>
      <c r="G13" s="15">
        <f>EMPData5[[#This Row],[Bonus %]]*EMPData5[[#This Row],[Yearly Sal]]</f>
        <v>5053.33</v>
      </c>
      <c r="I13" s="3" t="s">
        <v>52</v>
      </c>
      <c r="J13" s="2">
        <v>0.21</v>
      </c>
      <c r="K13" s="8" t="s">
        <v>53</v>
      </c>
      <c r="M13" t="s">
        <v>122</v>
      </c>
    </row>
    <row r="14" spans="1:19" x14ac:dyDescent="0.35">
      <c r="A14" s="3" t="s">
        <v>22</v>
      </c>
      <c r="B14" s="1" t="s">
        <v>3</v>
      </c>
      <c r="C14" s="1" t="s">
        <v>23</v>
      </c>
      <c r="D14" s="1" t="s">
        <v>117</v>
      </c>
      <c r="E14" s="13">
        <v>80000</v>
      </c>
      <c r="F14" s="33">
        <f>_xlfn.XLOOKUP(EMPData5[[#This Row],[Column1]],I:I,J:J,FALSE)</f>
        <v>0.06</v>
      </c>
      <c r="G14" s="15">
        <f>EMPData5[[#This Row],[Bonus %]]*EMPData5[[#This Row],[Yearly Sal]]</f>
        <v>4800</v>
      </c>
      <c r="I14" s="3" t="s">
        <v>58</v>
      </c>
      <c r="J14" s="2">
        <v>0.2</v>
      </c>
      <c r="K14" s="8" t="s">
        <v>59</v>
      </c>
      <c r="L14">
        <v>3</v>
      </c>
      <c r="M14" t="s">
        <v>125</v>
      </c>
    </row>
    <row r="15" spans="1:19" x14ac:dyDescent="0.35">
      <c r="A15" s="3" t="s">
        <v>24</v>
      </c>
      <c r="B15" s="1" t="s">
        <v>3</v>
      </c>
      <c r="C15" s="1" t="s">
        <v>25</v>
      </c>
      <c r="D15" s="1" t="s">
        <v>119</v>
      </c>
      <c r="E15" s="13">
        <v>45117</v>
      </c>
      <c r="F15" s="33">
        <f>_xlfn.XLOOKUP(EMPData5[[#This Row],[Column1]],I:I,J:J,FALSE)</f>
        <v>0.24</v>
      </c>
      <c r="G15" s="15">
        <f>EMPData5[[#This Row],[Bonus %]]*EMPData5[[#This Row],[Yearly Sal]]</f>
        <v>10828.08</v>
      </c>
      <c r="I15" s="3" t="s">
        <v>37</v>
      </c>
      <c r="J15" s="2">
        <v>0.19</v>
      </c>
      <c r="K15" s="8" t="s">
        <v>38</v>
      </c>
      <c r="M15" t="s">
        <v>123</v>
      </c>
    </row>
    <row r="16" spans="1:19" x14ac:dyDescent="0.35">
      <c r="A16" s="3" t="s">
        <v>26</v>
      </c>
      <c r="B16" s="1" t="s">
        <v>3</v>
      </c>
      <c r="C16" s="1" t="s">
        <v>27</v>
      </c>
      <c r="D16" s="1" t="s">
        <v>118</v>
      </c>
      <c r="E16" s="13">
        <v>50545</v>
      </c>
      <c r="F16" s="33">
        <f>_xlfn.XLOOKUP(EMPData5[[#This Row],[Column1]],I:I,J:J,FALSE)</f>
        <v>0.25</v>
      </c>
      <c r="G16" s="15">
        <f>EMPData5[[#This Row],[Bonus %]]*EMPData5[[#This Row],[Yearly Sal]]</f>
        <v>12636.25</v>
      </c>
      <c r="I16" s="3" t="s">
        <v>31</v>
      </c>
      <c r="J16" s="2">
        <v>0.18</v>
      </c>
      <c r="K16" s="8" t="s">
        <v>32</v>
      </c>
      <c r="L16">
        <v>4</v>
      </c>
      <c r="M16" t="s">
        <v>120</v>
      </c>
    </row>
    <row r="17" spans="1:13" x14ac:dyDescent="0.35">
      <c r="A17" s="3" t="s">
        <v>28</v>
      </c>
      <c r="B17" s="1" t="s">
        <v>29</v>
      </c>
      <c r="C17" s="1" t="s">
        <v>30</v>
      </c>
      <c r="D17" s="1" t="s">
        <v>119</v>
      </c>
      <c r="E17" s="13">
        <v>140000</v>
      </c>
      <c r="F17" s="33">
        <f>_xlfn.XLOOKUP(EMPData5[[#This Row],[Column1]],I:I,J:J,FALSE)</f>
        <v>0.1</v>
      </c>
      <c r="G17" s="15">
        <f>EMPData5[[#This Row],[Bonus %]]*EMPData5[[#This Row],[Yearly Sal]]</f>
        <v>14000</v>
      </c>
      <c r="I17" s="3" t="s">
        <v>39</v>
      </c>
      <c r="J17" s="2">
        <v>0.18</v>
      </c>
      <c r="K17" s="8" t="s">
        <v>40</v>
      </c>
      <c r="M17" t="s">
        <v>126</v>
      </c>
    </row>
    <row r="18" spans="1:13" x14ac:dyDescent="0.35">
      <c r="A18" s="3" t="s">
        <v>31</v>
      </c>
      <c r="B18" s="1" t="s">
        <v>29</v>
      </c>
      <c r="C18" s="1" t="s">
        <v>32</v>
      </c>
      <c r="D18" s="1" t="s">
        <v>118</v>
      </c>
      <c r="E18" s="13">
        <v>110000</v>
      </c>
      <c r="F18" s="33">
        <f>_xlfn.XLOOKUP(EMPData5[[#This Row],[Column1]],I:I,J:J,FALSE)</f>
        <v>0.18</v>
      </c>
      <c r="G18" s="15">
        <f>EMPData5[[#This Row],[Bonus %]]*EMPData5[[#This Row],[Yearly Sal]]</f>
        <v>19800</v>
      </c>
      <c r="I18" s="3" t="s">
        <v>54</v>
      </c>
      <c r="J18" s="2">
        <v>0.17</v>
      </c>
      <c r="K18" s="8" t="s">
        <v>55</v>
      </c>
      <c r="M18" t="s">
        <v>124</v>
      </c>
    </row>
    <row r="19" spans="1:13" x14ac:dyDescent="0.35">
      <c r="A19" s="3" t="s">
        <v>33</v>
      </c>
      <c r="B19" s="1" t="s">
        <v>29</v>
      </c>
      <c r="C19" s="1" t="s">
        <v>34</v>
      </c>
      <c r="D19" s="1" t="s">
        <v>119</v>
      </c>
      <c r="E19" s="13">
        <v>68357</v>
      </c>
      <c r="F19" s="33" t="b">
        <f>_xlfn.XLOOKUP(EMPData5[[#This Row],[Column1]],I:I,J:J,FALSE)</f>
        <v>0</v>
      </c>
      <c r="G19" s="15">
        <f>EMPData5[[#This Row],[Bonus %]]*EMPData5[[#This Row],[Yearly Sal]]</f>
        <v>0</v>
      </c>
      <c r="I19" s="3" t="s">
        <v>44</v>
      </c>
      <c r="J19" s="2">
        <v>0.14000000000000001</v>
      </c>
      <c r="K19" s="8" t="s">
        <v>45</v>
      </c>
      <c r="L19">
        <v>5</v>
      </c>
      <c r="M19" t="s">
        <v>131</v>
      </c>
    </row>
    <row r="20" spans="1:13" x14ac:dyDescent="0.35">
      <c r="A20" s="3" t="s">
        <v>35</v>
      </c>
      <c r="B20" s="1" t="s">
        <v>29</v>
      </c>
      <c r="C20" s="1" t="s">
        <v>36</v>
      </c>
      <c r="D20" s="1" t="s">
        <v>117</v>
      </c>
      <c r="E20" s="13">
        <v>51800</v>
      </c>
      <c r="F20" s="33">
        <f>_xlfn.XLOOKUP(EMPData5[[#This Row],[Column1]],I:I,J:J,FALSE)</f>
        <v>0.09</v>
      </c>
      <c r="G20" s="15">
        <f>EMPData5[[#This Row],[Bonus %]]*EMPData5[[#This Row],[Yearly Sal]]</f>
        <v>4662</v>
      </c>
      <c r="I20" s="3" t="s">
        <v>14</v>
      </c>
      <c r="J20" s="2">
        <v>0.14000000000000001</v>
      </c>
      <c r="K20" s="8" t="s">
        <v>15</v>
      </c>
      <c r="L20">
        <v>6</v>
      </c>
      <c r="M20" t="s">
        <v>130</v>
      </c>
    </row>
    <row r="21" spans="1:13" x14ac:dyDescent="0.35">
      <c r="A21" s="3" t="s">
        <v>37</v>
      </c>
      <c r="B21" s="1" t="s">
        <v>29</v>
      </c>
      <c r="C21" s="1" t="s">
        <v>38</v>
      </c>
      <c r="D21" s="1" t="s">
        <v>119</v>
      </c>
      <c r="E21" s="13">
        <v>97000</v>
      </c>
      <c r="F21" s="33">
        <f>_xlfn.XLOOKUP(EMPData5[[#This Row],[Column1]],I:I,J:J,FALSE)</f>
        <v>0.19</v>
      </c>
      <c r="G21" s="15">
        <f>EMPData5[[#This Row],[Bonus %]]*EMPData5[[#This Row],[Yearly Sal]]</f>
        <v>18430</v>
      </c>
      <c r="I21" s="3" t="s">
        <v>7</v>
      </c>
      <c r="J21" s="2">
        <v>0.1</v>
      </c>
      <c r="K21" s="8" t="s">
        <v>8</v>
      </c>
    </row>
    <row r="22" spans="1:13" x14ac:dyDescent="0.35">
      <c r="A22" s="3" t="s">
        <v>39</v>
      </c>
      <c r="B22" s="1" t="s">
        <v>29</v>
      </c>
      <c r="C22" s="1" t="s">
        <v>40</v>
      </c>
      <c r="D22" s="1" t="s">
        <v>119</v>
      </c>
      <c r="E22" s="13">
        <v>45000</v>
      </c>
      <c r="F22" s="33">
        <f>_xlfn.XLOOKUP(EMPData5[[#This Row],[Column1]],I:I,J:J,FALSE)</f>
        <v>0.18</v>
      </c>
      <c r="G22" s="15">
        <f>EMPData5[[#This Row],[Bonus %]]*EMPData5[[#This Row],[Yearly Sal]]</f>
        <v>8100</v>
      </c>
      <c r="I22" s="3" t="s">
        <v>28</v>
      </c>
      <c r="J22" s="2">
        <v>0.1</v>
      </c>
      <c r="K22" s="8" t="s">
        <v>30</v>
      </c>
    </row>
    <row r="23" spans="1:13" x14ac:dyDescent="0.35">
      <c r="A23" s="3" t="s">
        <v>41</v>
      </c>
      <c r="B23" s="1" t="s">
        <v>42</v>
      </c>
      <c r="C23" s="1" t="s">
        <v>43</v>
      </c>
      <c r="D23" s="1" t="s">
        <v>117</v>
      </c>
      <c r="E23" s="13">
        <v>89500</v>
      </c>
      <c r="F23" s="33">
        <f>_xlfn.XLOOKUP(EMPData5[[#This Row],[Column1]],I:I,J:J,FALSE)</f>
        <v>0.24</v>
      </c>
      <c r="G23" s="15">
        <f>EMPData5[[#This Row],[Bonus %]]*EMPData5[[#This Row],[Yearly Sal]]</f>
        <v>21480</v>
      </c>
      <c r="I23" s="3" t="s">
        <v>35</v>
      </c>
      <c r="J23" s="2">
        <v>0.09</v>
      </c>
      <c r="K23" s="8" t="s">
        <v>36</v>
      </c>
    </row>
    <row r="24" spans="1:13" x14ac:dyDescent="0.35">
      <c r="A24" s="3" t="s">
        <v>44</v>
      </c>
      <c r="B24" s="1" t="s">
        <v>42</v>
      </c>
      <c r="C24" s="1" t="s">
        <v>45</v>
      </c>
      <c r="D24" s="1" t="s">
        <v>119</v>
      </c>
      <c r="E24" s="13">
        <v>35971</v>
      </c>
      <c r="F24" s="33">
        <f>_xlfn.XLOOKUP(EMPData5[[#This Row],[Column1]],I:I,J:J,FALSE)</f>
        <v>0.14000000000000001</v>
      </c>
      <c r="G24" s="15">
        <f>EMPData5[[#This Row],[Bonus %]]*EMPData5[[#This Row],[Yearly Sal]]</f>
        <v>5035.9400000000005</v>
      </c>
      <c r="I24" s="3" t="s">
        <v>16</v>
      </c>
      <c r="J24" s="2">
        <v>0.09</v>
      </c>
      <c r="K24" s="8" t="s">
        <v>17</v>
      </c>
    </row>
    <row r="25" spans="1:13" x14ac:dyDescent="0.35">
      <c r="A25" s="3" t="s">
        <v>46</v>
      </c>
      <c r="B25" s="1" t="s">
        <v>42</v>
      </c>
      <c r="C25" s="1" t="s">
        <v>47</v>
      </c>
      <c r="D25" s="1" t="s">
        <v>118</v>
      </c>
      <c r="E25" s="13">
        <v>80000</v>
      </c>
      <c r="F25" s="33">
        <f>_xlfn.XLOOKUP(EMPData5[[#This Row],[Column1]],I:I,J:J,FALSE)</f>
        <v>0.25</v>
      </c>
      <c r="G25" s="15">
        <f>EMPData5[[#This Row],[Bonus %]]*EMPData5[[#This Row],[Yearly Sal]]</f>
        <v>20000</v>
      </c>
      <c r="I25" s="3" t="s">
        <v>10</v>
      </c>
      <c r="J25" s="2">
        <v>0.08</v>
      </c>
      <c r="K25" s="8" t="s">
        <v>11</v>
      </c>
    </row>
    <row r="26" spans="1:13" x14ac:dyDescent="0.35">
      <c r="A26" s="3" t="s">
        <v>48</v>
      </c>
      <c r="B26" s="1" t="s">
        <v>42</v>
      </c>
      <c r="C26" s="1" t="s">
        <v>49</v>
      </c>
      <c r="D26" s="1" t="s">
        <v>119</v>
      </c>
      <c r="E26" s="13">
        <v>55117</v>
      </c>
      <c r="F26" s="33" t="b">
        <f>_xlfn.XLOOKUP(EMPData5[[#This Row],[Column1]],I:I,J:J,FALSE)</f>
        <v>0</v>
      </c>
      <c r="G26" s="15">
        <f>EMPData5[[#This Row],[Bonus %]]*EMPData5[[#This Row],[Yearly Sal]]</f>
        <v>0</v>
      </c>
      <c r="I26" s="3" t="s">
        <v>18</v>
      </c>
      <c r="J26" s="2">
        <v>0.06</v>
      </c>
      <c r="K26" s="8" t="s">
        <v>19</v>
      </c>
    </row>
    <row r="27" spans="1:13" x14ac:dyDescent="0.35">
      <c r="A27" s="3" t="s">
        <v>50</v>
      </c>
      <c r="B27" s="1" t="s">
        <v>42</v>
      </c>
      <c r="C27" s="1" t="s">
        <v>51</v>
      </c>
      <c r="D27" s="1" t="s">
        <v>117</v>
      </c>
      <c r="E27" s="13">
        <v>58445</v>
      </c>
      <c r="F27" s="33">
        <f>_xlfn.XLOOKUP(EMPData5[[#This Row],[Column1]],I:I,J:J,FALSE)</f>
        <v>0.25</v>
      </c>
      <c r="G27" s="15">
        <f>EMPData5[[#This Row],[Bonus %]]*EMPData5[[#This Row],[Yearly Sal]]</f>
        <v>14611.25</v>
      </c>
      <c r="I27" s="3" t="s">
        <v>22</v>
      </c>
      <c r="J27" s="2">
        <v>0.06</v>
      </c>
      <c r="K27" s="8" t="s">
        <v>23</v>
      </c>
    </row>
    <row r="28" spans="1:13" x14ac:dyDescent="0.35">
      <c r="A28" s="3" t="s">
        <v>52</v>
      </c>
      <c r="B28" s="1" t="s">
        <v>42</v>
      </c>
      <c r="C28" s="1" t="s">
        <v>53</v>
      </c>
      <c r="D28" s="1" t="s">
        <v>119</v>
      </c>
      <c r="E28" s="13">
        <v>120000</v>
      </c>
      <c r="F28" s="33">
        <f>_xlfn.XLOOKUP(EMPData5[[#This Row],[Column1]],I:I,J:J,FALSE)</f>
        <v>0.21</v>
      </c>
      <c r="G28" s="15">
        <f>EMPData5[[#This Row],[Bonus %]]*EMPData5[[#This Row],[Yearly Sal]]</f>
        <v>25200</v>
      </c>
      <c r="I28" s="3" t="s">
        <v>64</v>
      </c>
      <c r="J28" s="2">
        <v>0.06</v>
      </c>
      <c r="K28" s="8" t="s">
        <v>65</v>
      </c>
    </row>
    <row r="29" spans="1:13" x14ac:dyDescent="0.35">
      <c r="A29" s="3" t="s">
        <v>54</v>
      </c>
      <c r="B29" s="1" t="s">
        <v>42</v>
      </c>
      <c r="C29" s="1" t="s">
        <v>55</v>
      </c>
      <c r="D29" s="1" t="s">
        <v>119</v>
      </c>
      <c r="E29" s="13">
        <v>45117</v>
      </c>
      <c r="F29" s="33">
        <f>_xlfn.XLOOKUP(EMPData5[[#This Row],[Column1]],I:I,J:J,FALSE)</f>
        <v>0.17</v>
      </c>
      <c r="G29" s="15">
        <f>EMPData5[[#This Row],[Bonus %]]*EMPData5[[#This Row],[Yearly Sal]]</f>
        <v>7669.89</v>
      </c>
      <c r="I29" s="3" t="s">
        <v>69</v>
      </c>
      <c r="J29" s="2">
        <v>0.15</v>
      </c>
      <c r="K29" s="8" t="s">
        <v>70</v>
      </c>
    </row>
    <row r="30" spans="1:13" x14ac:dyDescent="0.35">
      <c r="A30" s="3" t="s">
        <v>56</v>
      </c>
      <c r="B30" s="1" t="s">
        <v>42</v>
      </c>
      <c r="C30" s="1" t="s">
        <v>57</v>
      </c>
      <c r="D30" s="1" t="s">
        <v>118</v>
      </c>
      <c r="E30" s="13">
        <v>50545</v>
      </c>
      <c r="F30" s="33" t="b">
        <f>_xlfn.XLOOKUP(EMPData5[[#This Row],[Column1]],I:I,J:J,FALSE)</f>
        <v>0</v>
      </c>
      <c r="G30" s="15">
        <f>EMPData5[[#This Row],[Bonus %]]*EMPData5[[#This Row],[Yearly Sal]]</f>
        <v>0</v>
      </c>
      <c r="I30" s="3" t="s">
        <v>71</v>
      </c>
      <c r="J30" s="2">
        <v>0.15</v>
      </c>
      <c r="K30" s="8" t="s">
        <v>72</v>
      </c>
    </row>
    <row r="31" spans="1:13" x14ac:dyDescent="0.35">
      <c r="A31" s="3" t="s">
        <v>58</v>
      </c>
      <c r="B31" s="1" t="s">
        <v>42</v>
      </c>
      <c r="C31" s="1" t="s">
        <v>59</v>
      </c>
      <c r="D31" s="1" t="s">
        <v>117</v>
      </c>
      <c r="E31" s="13">
        <v>140000</v>
      </c>
      <c r="F31" s="33">
        <f>_xlfn.XLOOKUP(EMPData5[[#This Row],[Column1]],I:I,J:J,FALSE)</f>
        <v>0.2</v>
      </c>
      <c r="G31" s="15">
        <f>EMPData5[[#This Row],[Bonus %]]*EMPData5[[#This Row],[Yearly Sal]]</f>
        <v>28000</v>
      </c>
      <c r="I31" s="3" t="s">
        <v>73</v>
      </c>
      <c r="J31" s="2">
        <v>0.19</v>
      </c>
      <c r="K31" s="8" t="s">
        <v>74</v>
      </c>
    </row>
    <row r="32" spans="1:13" x14ac:dyDescent="0.35">
      <c r="A32" s="3" t="s">
        <v>60</v>
      </c>
      <c r="B32" s="1" t="s">
        <v>42</v>
      </c>
      <c r="C32" s="1" t="s">
        <v>61</v>
      </c>
      <c r="D32" s="1" t="s">
        <v>119</v>
      </c>
      <c r="E32" s="13">
        <v>90000</v>
      </c>
      <c r="F32" s="33">
        <f>_xlfn.XLOOKUP(EMPData5[[#This Row],[Column1]],I:I,J:J,FALSE)</f>
        <v>0.25</v>
      </c>
      <c r="G32" s="15">
        <f>EMPData5[[#This Row],[Bonus %]]*EMPData5[[#This Row],[Yearly Sal]]</f>
        <v>22500</v>
      </c>
      <c r="I32" s="3" t="s">
        <v>75</v>
      </c>
      <c r="J32" s="2">
        <v>0.18</v>
      </c>
      <c r="K32" s="8" t="s">
        <v>76</v>
      </c>
    </row>
    <row r="33" spans="1:11" x14ac:dyDescent="0.35">
      <c r="A33" s="3" t="s">
        <v>62</v>
      </c>
      <c r="B33" s="1" t="s">
        <v>42</v>
      </c>
      <c r="C33" s="1" t="s">
        <v>63</v>
      </c>
      <c r="D33" s="1" t="s">
        <v>118</v>
      </c>
      <c r="E33" s="13">
        <v>88357</v>
      </c>
      <c r="F33" s="33" t="b">
        <f>_xlfn.XLOOKUP(EMPData5[[#This Row],[Column1]],I:I,J:J,FALSE)</f>
        <v>0</v>
      </c>
      <c r="G33" s="15">
        <f>EMPData5[[#This Row],[Bonus %]]*EMPData5[[#This Row],[Yearly Sal]]</f>
        <v>0</v>
      </c>
      <c r="I33" s="3" t="s">
        <v>77</v>
      </c>
      <c r="J33" s="2">
        <v>0.18</v>
      </c>
      <c r="K33" s="8" t="s">
        <v>78</v>
      </c>
    </row>
    <row r="34" spans="1:11" x14ac:dyDescent="0.35">
      <c r="A34" s="3" t="s">
        <v>64</v>
      </c>
      <c r="B34" s="1" t="s">
        <v>42</v>
      </c>
      <c r="C34" s="1" t="s">
        <v>65</v>
      </c>
      <c r="D34" s="1" t="s">
        <v>119</v>
      </c>
      <c r="E34" s="13">
        <v>59200</v>
      </c>
      <c r="F34" s="33">
        <f>_xlfn.XLOOKUP(EMPData5[[#This Row],[Column1]],I:I,J:J,FALSE)</f>
        <v>0.06</v>
      </c>
      <c r="G34" s="15">
        <f>EMPData5[[#This Row],[Bonus %]]*EMPData5[[#This Row],[Yearly Sal]]</f>
        <v>3552</v>
      </c>
      <c r="I34" s="3" t="s">
        <v>79</v>
      </c>
      <c r="J34" s="2">
        <v>0.21</v>
      </c>
      <c r="K34" s="8" t="s">
        <v>80</v>
      </c>
    </row>
    <row r="35" spans="1:11" x14ac:dyDescent="0.35">
      <c r="A35" s="3" t="s">
        <v>69</v>
      </c>
      <c r="B35" s="1" t="s">
        <v>42</v>
      </c>
      <c r="C35" s="1" t="s">
        <v>70</v>
      </c>
      <c r="D35" s="1" t="s">
        <v>117</v>
      </c>
      <c r="E35" s="13">
        <v>97000</v>
      </c>
      <c r="F35" s="33">
        <f>_xlfn.XLOOKUP(EMPData5[[#This Row],[Column1]],I:I,J:J,FALSE)</f>
        <v>0.15</v>
      </c>
      <c r="G35" s="15">
        <f>EMPData5[[#This Row],[Bonus %]]*EMPData5[[#This Row],[Yearly Sal]]</f>
        <v>14550</v>
      </c>
      <c r="I35" s="3" t="s">
        <v>81</v>
      </c>
      <c r="J35" s="2">
        <v>0.14000000000000001</v>
      </c>
      <c r="K35" s="8" t="s">
        <v>82</v>
      </c>
    </row>
    <row r="36" spans="1:11" x14ac:dyDescent="0.35">
      <c r="A36" s="3" t="s">
        <v>71</v>
      </c>
      <c r="B36" s="1" t="s">
        <v>42</v>
      </c>
      <c r="C36" s="1" t="s">
        <v>146</v>
      </c>
      <c r="D36" s="1" t="s">
        <v>119</v>
      </c>
      <c r="E36" s="13">
        <v>68357</v>
      </c>
      <c r="F36" s="33">
        <f>_xlfn.XLOOKUP(EMPData5[[#This Row],[Column1]],I:I,J:J,FALSE)</f>
        <v>0.15</v>
      </c>
      <c r="G36" s="15">
        <f>EMPData5[[#This Row],[Bonus %]]*EMPData5[[#This Row],[Yearly Sal]]</f>
        <v>10253.549999999999</v>
      </c>
      <c r="I36" s="3" t="s">
        <v>83</v>
      </c>
      <c r="J36" s="2">
        <v>0.16</v>
      </c>
      <c r="K36" s="8" t="s">
        <v>84</v>
      </c>
    </row>
    <row r="37" spans="1:11" x14ac:dyDescent="0.35">
      <c r="A37" s="3" t="s">
        <v>73</v>
      </c>
      <c r="B37" s="1" t="s">
        <v>42</v>
      </c>
      <c r="C37" s="1" t="s">
        <v>74</v>
      </c>
      <c r="D37" s="1" t="s">
        <v>118</v>
      </c>
      <c r="E37" s="13">
        <v>51800</v>
      </c>
      <c r="F37" s="33">
        <f>_xlfn.XLOOKUP(EMPData5[[#This Row],[Column1]],I:I,J:J,FALSE)</f>
        <v>0.19</v>
      </c>
      <c r="G37" s="15">
        <f>EMPData5[[#This Row],[Bonus %]]*EMPData5[[#This Row],[Yearly Sal]]</f>
        <v>9842</v>
      </c>
      <c r="I37" s="3" t="s">
        <v>85</v>
      </c>
      <c r="J37" s="2">
        <v>0.14000000000000001</v>
      </c>
      <c r="K37" s="8" t="s">
        <v>86</v>
      </c>
    </row>
    <row r="38" spans="1:11" x14ac:dyDescent="0.35">
      <c r="A38" s="3" t="s">
        <v>75</v>
      </c>
      <c r="B38" s="1" t="s">
        <v>42</v>
      </c>
      <c r="C38" s="1" t="s">
        <v>76</v>
      </c>
      <c r="D38" s="1" t="s">
        <v>119</v>
      </c>
      <c r="E38" s="13">
        <v>97000</v>
      </c>
      <c r="F38" s="33">
        <f>_xlfn.XLOOKUP(EMPData5[[#This Row],[Column1]],I:I,J:J,FALSE)</f>
        <v>0.18</v>
      </c>
      <c r="G38" s="15">
        <f>EMPData5[[#This Row],[Bonus %]]*EMPData5[[#This Row],[Yearly Sal]]</f>
        <v>17460</v>
      </c>
      <c r="I38" s="3" t="s">
        <v>87</v>
      </c>
      <c r="J38" s="2">
        <v>0.22</v>
      </c>
      <c r="K38" s="8" t="s">
        <v>88</v>
      </c>
    </row>
    <row r="39" spans="1:11" x14ac:dyDescent="0.35">
      <c r="A39" s="3" t="s">
        <v>77</v>
      </c>
      <c r="B39" s="1" t="s">
        <v>42</v>
      </c>
      <c r="C39" s="1" t="s">
        <v>78</v>
      </c>
      <c r="D39" s="1" t="s">
        <v>117</v>
      </c>
      <c r="E39" s="13">
        <v>45000</v>
      </c>
      <c r="F39" s="33">
        <f>_xlfn.XLOOKUP(EMPData5[[#This Row],[Column1]],I:I,J:J,FALSE)</f>
        <v>0.18</v>
      </c>
      <c r="G39" s="15">
        <f>EMPData5[[#This Row],[Bonus %]]*EMPData5[[#This Row],[Yearly Sal]]</f>
        <v>8100</v>
      </c>
      <c r="I39" s="3" t="s">
        <v>89</v>
      </c>
      <c r="J39" s="2">
        <v>0.13</v>
      </c>
      <c r="K39" s="8" t="s">
        <v>90</v>
      </c>
    </row>
    <row r="40" spans="1:11" x14ac:dyDescent="0.35">
      <c r="A40" s="3" t="s">
        <v>79</v>
      </c>
      <c r="B40" s="1" t="s">
        <v>29</v>
      </c>
      <c r="C40" s="1" t="s">
        <v>80</v>
      </c>
      <c r="D40" s="1" t="s">
        <v>119</v>
      </c>
      <c r="E40" s="13">
        <v>89500</v>
      </c>
      <c r="F40" s="33">
        <f>_xlfn.XLOOKUP(EMPData5[[#This Row],[Column1]],I:I,J:J,FALSE)</f>
        <v>0.21</v>
      </c>
      <c r="G40" s="15">
        <f>EMPData5[[#This Row],[Bonus %]]*EMPData5[[#This Row],[Yearly Sal]]</f>
        <v>18795</v>
      </c>
      <c r="I40" s="3" t="s">
        <v>91</v>
      </c>
      <c r="J40" s="2">
        <v>0.16</v>
      </c>
      <c r="K40" s="8" t="s">
        <v>92</v>
      </c>
    </row>
    <row r="41" spans="1:11" x14ac:dyDescent="0.35">
      <c r="A41" s="3" t="s">
        <v>81</v>
      </c>
      <c r="B41" s="1" t="s">
        <v>29</v>
      </c>
      <c r="C41" s="1" t="s">
        <v>82</v>
      </c>
      <c r="D41" s="1" t="s">
        <v>118</v>
      </c>
      <c r="E41" s="13">
        <v>35971</v>
      </c>
      <c r="F41" s="33">
        <f>_xlfn.XLOOKUP(EMPData5[[#This Row],[Column1]],I:I,J:J,FALSE)</f>
        <v>0.14000000000000001</v>
      </c>
      <c r="G41" s="15">
        <f>EMPData5[[#This Row],[Bonus %]]*EMPData5[[#This Row],[Yearly Sal]]</f>
        <v>5035.9400000000005</v>
      </c>
      <c r="I41" s="3" t="s">
        <v>93</v>
      </c>
      <c r="J41" s="2">
        <v>0.09</v>
      </c>
      <c r="K41" s="8" t="s">
        <v>94</v>
      </c>
    </row>
    <row r="42" spans="1:11" x14ac:dyDescent="0.35">
      <c r="A42" s="3" t="s">
        <v>83</v>
      </c>
      <c r="B42" s="1" t="s">
        <v>29</v>
      </c>
      <c r="C42" s="1" t="s">
        <v>84</v>
      </c>
      <c r="D42" s="1" t="s">
        <v>118</v>
      </c>
      <c r="E42" s="13">
        <v>80000</v>
      </c>
      <c r="F42" s="33">
        <f>_xlfn.XLOOKUP(EMPData5[[#This Row],[Column1]],I:I,J:J,FALSE)</f>
        <v>0.16</v>
      </c>
      <c r="G42" s="15">
        <f>EMPData5[[#This Row],[Bonus %]]*EMPData5[[#This Row],[Yearly Sal]]</f>
        <v>12800</v>
      </c>
      <c r="I42" s="3" t="s">
        <v>95</v>
      </c>
      <c r="J42" s="2">
        <v>0.1</v>
      </c>
      <c r="K42" s="8" t="s">
        <v>96</v>
      </c>
    </row>
    <row r="43" spans="1:11" x14ac:dyDescent="0.35">
      <c r="A43" s="3" t="s">
        <v>85</v>
      </c>
      <c r="B43" s="1" t="s">
        <v>29</v>
      </c>
      <c r="C43" s="1" t="s">
        <v>86</v>
      </c>
      <c r="D43" s="1" t="s">
        <v>117</v>
      </c>
      <c r="E43" s="13">
        <v>55117</v>
      </c>
      <c r="F43" s="33">
        <f>_xlfn.XLOOKUP(EMPData5[[#This Row],[Column1]],I:I,J:J,FALSE)</f>
        <v>0.14000000000000001</v>
      </c>
      <c r="G43" s="15">
        <f>EMPData5[[#This Row],[Bonus %]]*EMPData5[[#This Row],[Yearly Sal]]</f>
        <v>7716.380000000001</v>
      </c>
      <c r="I43" s="3" t="s">
        <v>97</v>
      </c>
      <c r="J43" s="2">
        <v>0.18</v>
      </c>
      <c r="K43" s="8" t="s">
        <v>98</v>
      </c>
    </row>
    <row r="44" spans="1:11" x14ac:dyDescent="0.35">
      <c r="A44" s="3" t="s">
        <v>87</v>
      </c>
      <c r="B44" s="1" t="s">
        <v>3</v>
      </c>
      <c r="C44" s="1" t="s">
        <v>88</v>
      </c>
      <c r="D44" s="1" t="s">
        <v>119</v>
      </c>
      <c r="E44" s="13">
        <v>58445</v>
      </c>
      <c r="F44" s="33">
        <f>_xlfn.XLOOKUP(EMPData5[[#This Row],[Column1]],I:I,J:J,FALSE)</f>
        <v>0.22</v>
      </c>
      <c r="G44" s="15">
        <f>EMPData5[[#This Row],[Bonus %]]*EMPData5[[#This Row],[Yearly Sal]]</f>
        <v>12857.9</v>
      </c>
      <c r="I44" s="3" t="s">
        <v>99</v>
      </c>
      <c r="J44" s="2">
        <v>0.13</v>
      </c>
      <c r="K44" s="8" t="s">
        <v>100</v>
      </c>
    </row>
    <row r="45" spans="1:11" x14ac:dyDescent="0.35">
      <c r="A45" s="3" t="s">
        <v>89</v>
      </c>
      <c r="B45" s="1" t="s">
        <v>3</v>
      </c>
      <c r="C45" s="1" t="s">
        <v>90</v>
      </c>
      <c r="D45" s="1" t="s">
        <v>119</v>
      </c>
      <c r="E45" s="13">
        <v>120000</v>
      </c>
      <c r="F45" s="33">
        <f>_xlfn.XLOOKUP(EMPData5[[#This Row],[Column1]],I:I,J:J,FALSE)</f>
        <v>0.13</v>
      </c>
      <c r="G45" s="15">
        <f>EMPData5[[#This Row],[Bonus %]]*EMPData5[[#This Row],[Yearly Sal]]</f>
        <v>15600</v>
      </c>
      <c r="I45" s="3" t="s">
        <v>101</v>
      </c>
      <c r="J45" s="2">
        <v>0.19</v>
      </c>
      <c r="K45" s="8" t="s">
        <v>102</v>
      </c>
    </row>
    <row r="46" spans="1:11" x14ac:dyDescent="0.35">
      <c r="A46" s="3" t="s">
        <v>91</v>
      </c>
      <c r="B46" s="1" t="s">
        <v>29</v>
      </c>
      <c r="C46" s="1" t="s">
        <v>92</v>
      </c>
      <c r="D46" s="1" t="s">
        <v>118</v>
      </c>
      <c r="E46" s="13">
        <v>45450</v>
      </c>
      <c r="F46" s="33">
        <f>_xlfn.XLOOKUP(EMPData5[[#This Row],[Column1]],I:I,J:J,FALSE)</f>
        <v>0.16</v>
      </c>
      <c r="G46" s="15">
        <f>EMPData5[[#This Row],[Bonus %]]*EMPData5[[#This Row],[Yearly Sal]]</f>
        <v>7272</v>
      </c>
      <c r="I46" s="3" t="s">
        <v>103</v>
      </c>
      <c r="J46" s="2">
        <v>0.2</v>
      </c>
      <c r="K46" s="8" t="s">
        <v>104</v>
      </c>
    </row>
    <row r="47" spans="1:11" x14ac:dyDescent="0.35">
      <c r="A47" s="3" t="s">
        <v>93</v>
      </c>
      <c r="B47" s="1" t="s">
        <v>29</v>
      </c>
      <c r="C47" s="1" t="s">
        <v>94</v>
      </c>
      <c r="D47" s="1" t="s">
        <v>119</v>
      </c>
      <c r="E47" s="13">
        <v>89500</v>
      </c>
      <c r="F47" s="33">
        <f>_xlfn.XLOOKUP(EMPData5[[#This Row],[Column1]],I:I,J:J,FALSE)</f>
        <v>0.09</v>
      </c>
      <c r="G47" s="15">
        <f>EMPData5[[#This Row],[Bonus %]]*EMPData5[[#This Row],[Yearly Sal]]</f>
        <v>8055</v>
      </c>
      <c r="I47" s="6" t="s">
        <v>105</v>
      </c>
      <c r="J47" s="10">
        <v>0.11</v>
      </c>
      <c r="K47" s="11" t="s">
        <v>106</v>
      </c>
    </row>
    <row r="48" spans="1:11" x14ac:dyDescent="0.35">
      <c r="A48" s="3" t="s">
        <v>95</v>
      </c>
      <c r="B48" s="1" t="s">
        <v>29</v>
      </c>
      <c r="C48" s="1" t="s">
        <v>96</v>
      </c>
      <c r="D48" s="1" t="s">
        <v>117</v>
      </c>
      <c r="E48" s="13">
        <v>65971</v>
      </c>
      <c r="F48" s="33">
        <f>_xlfn.XLOOKUP(EMPData5[[#This Row],[Column1]],I:I,J:J,FALSE)</f>
        <v>0.1</v>
      </c>
      <c r="G48" s="15">
        <f>EMPData5[[#This Row],[Bonus %]]*EMPData5[[#This Row],[Yearly Sal]]</f>
        <v>6597.1</v>
      </c>
    </row>
    <row r="49" spans="1:7" x14ac:dyDescent="0.35">
      <c r="A49" s="3" t="s">
        <v>97</v>
      </c>
      <c r="B49" s="1" t="s">
        <v>29</v>
      </c>
      <c r="C49" s="1" t="s">
        <v>98</v>
      </c>
      <c r="D49" s="1" t="s">
        <v>119</v>
      </c>
      <c r="E49" s="13">
        <v>80000</v>
      </c>
      <c r="F49" s="33">
        <f>_xlfn.XLOOKUP(EMPData5[[#This Row],[Column1]],I:I,J:J,FALSE)</f>
        <v>0.18</v>
      </c>
      <c r="G49" s="15">
        <f>EMPData5[[#This Row],[Bonus %]]*EMPData5[[#This Row],[Yearly Sal]]</f>
        <v>14400</v>
      </c>
    </row>
    <row r="50" spans="1:7" x14ac:dyDescent="0.35">
      <c r="A50" s="3" t="s">
        <v>99</v>
      </c>
      <c r="B50" s="1" t="s">
        <v>3</v>
      </c>
      <c r="C50" s="1" t="s">
        <v>100</v>
      </c>
      <c r="D50" s="1" t="s">
        <v>118</v>
      </c>
      <c r="E50" s="13">
        <v>55117</v>
      </c>
      <c r="F50" s="33">
        <f>_xlfn.XLOOKUP(EMPData5[[#This Row],[Column1]],I:I,J:J,FALSE)</f>
        <v>0.13</v>
      </c>
      <c r="G50" s="15">
        <f>EMPData5[[#This Row],[Bonus %]]*EMPData5[[#This Row],[Yearly Sal]]</f>
        <v>7165.21</v>
      </c>
    </row>
    <row r="51" spans="1:7" x14ac:dyDescent="0.35">
      <c r="A51" s="3" t="s">
        <v>101</v>
      </c>
      <c r="B51" s="1" t="s">
        <v>3</v>
      </c>
      <c r="C51" s="1" t="s">
        <v>102</v>
      </c>
      <c r="D51" s="1" t="s">
        <v>117</v>
      </c>
      <c r="E51" s="13">
        <v>60445</v>
      </c>
      <c r="F51" s="33">
        <f>_xlfn.XLOOKUP(EMPData5[[#This Row],[Column1]],I:I,J:J,FALSE)</f>
        <v>0.19</v>
      </c>
      <c r="G51" s="15">
        <f>EMPData5[[#This Row],[Bonus %]]*EMPData5[[#This Row],[Yearly Sal]]</f>
        <v>11484.55</v>
      </c>
    </row>
    <row r="52" spans="1:7" x14ac:dyDescent="0.35">
      <c r="A52" s="3" t="s">
        <v>103</v>
      </c>
      <c r="B52" s="1" t="s">
        <v>3</v>
      </c>
      <c r="C52" s="1" t="s">
        <v>104</v>
      </c>
      <c r="D52" s="1" t="s">
        <v>119</v>
      </c>
      <c r="E52" s="13">
        <v>83117</v>
      </c>
      <c r="F52" s="33">
        <f>_xlfn.XLOOKUP(EMPData5[[#This Row],[Column1]],I:I,J:J,FALSE)</f>
        <v>0.2</v>
      </c>
      <c r="G52" s="15">
        <f>EMPData5[[#This Row],[Bonus %]]*EMPData5[[#This Row],[Yearly Sal]]</f>
        <v>16623.400000000001</v>
      </c>
    </row>
    <row r="53" spans="1:7" x14ac:dyDescent="0.35">
      <c r="A53" s="6" t="s">
        <v>105</v>
      </c>
      <c r="B53" s="7" t="s">
        <v>3</v>
      </c>
      <c r="C53" s="7" t="s">
        <v>106</v>
      </c>
      <c r="D53" s="7" t="s">
        <v>117</v>
      </c>
      <c r="E53" s="14">
        <v>58445</v>
      </c>
      <c r="F53" s="33">
        <f>_xlfn.XLOOKUP(EMPData5[[#This Row],[Column1]],I:I,J:J,FALSE)</f>
        <v>0.11</v>
      </c>
      <c r="G53" s="15">
        <f>EMPData5[[#This Row],[Bonus %]]*EMPData5[[#This Row],[Yearly Sal]]</f>
        <v>6428.95</v>
      </c>
    </row>
    <row r="54" spans="1:7" x14ac:dyDescent="0.35">
      <c r="A54" s="6" t="s">
        <v>127</v>
      </c>
      <c r="B54" s="7"/>
      <c r="C54" s="7"/>
      <c r="D54" s="7"/>
      <c r="E54" s="29">
        <f>SUBTOTAL(109,EMPData5[Yearly Sal])</f>
        <v>3619876</v>
      </c>
      <c r="F54" s="36"/>
      <c r="G54" s="27"/>
    </row>
  </sheetData>
  <pageMargins left="0.7" right="0.7" top="0.75" bottom="0.75" header="0.3" footer="0.3"/>
  <pageSetup orientation="portrait" verticalDpi="3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17"/>
  <sheetViews>
    <sheetView workbookViewId="0">
      <selection activeCell="F7" sqref="F7"/>
    </sheetView>
  </sheetViews>
  <sheetFormatPr defaultRowHeight="14.5" x14ac:dyDescent="0.35"/>
  <cols>
    <col min="2" max="2" width="13.26953125" customWidth="1"/>
    <col min="3" max="3" width="13.08984375" customWidth="1"/>
    <col min="4" max="4" width="16.54296875" customWidth="1"/>
    <col min="5" max="5" width="11.08984375" customWidth="1"/>
    <col min="6" max="6" width="12.453125" customWidth="1"/>
    <col min="7" max="7" width="11.26953125" style="17" customWidth="1"/>
    <col min="8" max="8" width="13.453125" customWidth="1"/>
    <col min="10" max="10" width="12.08984375" hidden="1" customWidth="1"/>
    <col min="11" max="11" width="10.1796875" hidden="1" customWidth="1"/>
    <col min="12" max="12" width="16.7265625" hidden="1" customWidth="1"/>
  </cols>
  <sheetData>
    <row r="1" spans="1:18" ht="36" x14ac:dyDescent="0.8">
      <c r="A1" s="18"/>
      <c r="B1" s="19" t="s">
        <v>128</v>
      </c>
      <c r="C1" s="19"/>
      <c r="D1" s="19"/>
      <c r="E1" s="19"/>
      <c r="F1" s="19"/>
      <c r="G1" s="19"/>
      <c r="H1" s="19"/>
      <c r="I1" s="19"/>
      <c r="J1" s="19"/>
      <c r="K1" s="19"/>
      <c r="L1" s="19"/>
      <c r="M1" s="19"/>
      <c r="N1" s="19"/>
      <c r="O1" s="19"/>
      <c r="P1" s="19"/>
      <c r="Q1" s="19"/>
      <c r="R1" s="19"/>
    </row>
    <row r="4" spans="1:18" ht="18.5" x14ac:dyDescent="0.45">
      <c r="D4" s="35" t="s">
        <v>155</v>
      </c>
    </row>
    <row r="17" spans="1:1" x14ac:dyDescent="0.35">
      <c r="A17" t="s">
        <v>143</v>
      </c>
    </row>
  </sheetData>
  <pageMargins left="0.7" right="0.7" top="0.75" bottom="0.75" header="0.3" footer="0.3"/>
  <pageSetup orientation="portrait"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103"/>
  <sheetViews>
    <sheetView workbookViewId="0">
      <selection activeCell="C14" sqref="C14"/>
    </sheetView>
  </sheetViews>
  <sheetFormatPr defaultRowHeight="14.5" x14ac:dyDescent="0.35"/>
  <cols>
    <col min="2" max="2" width="16.7265625" bestFit="1" customWidth="1"/>
    <col min="3" max="3" width="14.6328125" style="20" bestFit="1" customWidth="1"/>
    <col min="4" max="4" width="11.08984375" bestFit="1" customWidth="1"/>
    <col min="5" max="5" width="9.81640625" bestFit="1" customWidth="1"/>
    <col min="6" max="6" width="10.7265625" bestFit="1" customWidth="1"/>
  </cols>
  <sheetData>
    <row r="1" spans="1:18" ht="36" x14ac:dyDescent="0.8">
      <c r="A1" s="18"/>
      <c r="B1" s="19" t="s">
        <v>129</v>
      </c>
      <c r="C1" s="19"/>
      <c r="D1" s="19"/>
      <c r="E1" s="19"/>
      <c r="F1" s="19"/>
      <c r="G1" s="19"/>
      <c r="H1" s="19"/>
      <c r="I1" s="19"/>
      <c r="J1" s="19"/>
      <c r="K1" s="19"/>
      <c r="L1" s="19"/>
      <c r="M1" s="19"/>
      <c r="N1" s="19"/>
      <c r="O1" s="19"/>
      <c r="P1" s="19"/>
      <c r="Q1" s="19"/>
      <c r="R1" s="19"/>
    </row>
    <row r="2" spans="1:18" x14ac:dyDescent="0.35">
      <c r="B2" s="24" t="s">
        <v>68</v>
      </c>
      <c r="C2" t="s">
        <v>156</v>
      </c>
    </row>
    <row r="3" spans="1:18" x14ac:dyDescent="0.35">
      <c r="B3" s="25" t="s">
        <v>57</v>
      </c>
      <c r="C3" s="23">
        <v>0</v>
      </c>
    </row>
    <row r="4" spans="1:18" x14ac:dyDescent="0.35">
      <c r="B4" s="25" t="s">
        <v>74</v>
      </c>
      <c r="C4" s="23">
        <v>9842</v>
      </c>
    </row>
    <row r="5" spans="1:18" x14ac:dyDescent="0.35">
      <c r="B5" s="25" t="s">
        <v>63</v>
      </c>
      <c r="C5" s="23">
        <v>0</v>
      </c>
    </row>
    <row r="6" spans="1:18" x14ac:dyDescent="0.35">
      <c r="B6" s="25" t="s">
        <v>47</v>
      </c>
      <c r="C6" s="23">
        <v>20000</v>
      </c>
    </row>
    <row r="7" spans="1:18" x14ac:dyDescent="0.35">
      <c r="B7" s="25" t="s">
        <v>152</v>
      </c>
      <c r="C7">
        <v>29842</v>
      </c>
    </row>
    <row r="8" spans="1:18" x14ac:dyDescent="0.35">
      <c r="C8"/>
    </row>
    <row r="9" spans="1:18" x14ac:dyDescent="0.35">
      <c r="C9"/>
    </row>
    <row r="10" spans="1:18" x14ac:dyDescent="0.35">
      <c r="C10"/>
    </row>
    <row r="11" spans="1:18" x14ac:dyDescent="0.35">
      <c r="C11"/>
    </row>
    <row r="12" spans="1:18" x14ac:dyDescent="0.35">
      <c r="C12"/>
    </row>
    <row r="13" spans="1:18" x14ac:dyDescent="0.35">
      <c r="A13" t="s">
        <v>144</v>
      </c>
      <c r="C13"/>
    </row>
    <row r="14" spans="1:18" x14ac:dyDescent="0.35">
      <c r="C14"/>
    </row>
    <row r="15" spans="1:18" x14ac:dyDescent="0.35">
      <c r="C15"/>
    </row>
    <row r="16" spans="1:18"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row r="27" spans="3:3" x14ac:dyDescent="0.35">
      <c r="C27"/>
    </row>
    <row r="28" spans="3:3" x14ac:dyDescent="0.35">
      <c r="C28"/>
    </row>
    <row r="29" spans="3:3" x14ac:dyDescent="0.35">
      <c r="C29"/>
    </row>
    <row r="30" spans="3:3" x14ac:dyDescent="0.35">
      <c r="C30"/>
    </row>
    <row r="31" spans="3:3" x14ac:dyDescent="0.35">
      <c r="C31"/>
    </row>
    <row r="32" spans="3: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workbookViewId="0">
      <selection activeCell="G5" sqref="G5"/>
    </sheetView>
  </sheetViews>
  <sheetFormatPr defaultRowHeight="14.5" x14ac:dyDescent="0.35"/>
  <cols>
    <col min="1" max="1" width="12.54296875" customWidth="1"/>
    <col min="2" max="2" width="13.08984375" customWidth="1"/>
    <col min="3" max="3" width="16.26953125" bestFit="1" customWidth="1"/>
    <col min="4" max="4" width="11" bestFit="1" customWidth="1"/>
    <col min="5" max="5" width="14.36328125" style="15" customWidth="1"/>
    <col min="8" max="8" width="11.81640625" customWidth="1"/>
    <col min="9" max="9" width="9.90625" customWidth="1"/>
    <col min="10" max="10" width="16.36328125" customWidth="1"/>
    <col min="12" max="12" width="52.08984375" bestFit="1" customWidth="1"/>
  </cols>
  <sheetData>
    <row r="1" spans="1:18" ht="36" x14ac:dyDescent="0.8">
      <c r="A1" s="18"/>
      <c r="B1" s="19" t="s">
        <v>132</v>
      </c>
      <c r="C1" s="19"/>
      <c r="D1" s="19"/>
      <c r="E1" s="19"/>
      <c r="F1" s="19"/>
      <c r="G1" s="19"/>
      <c r="H1" s="19"/>
      <c r="I1" s="19"/>
      <c r="J1" s="19"/>
      <c r="K1" s="19"/>
      <c r="L1" s="19"/>
      <c r="M1" s="19"/>
      <c r="N1" s="19"/>
      <c r="O1" s="19"/>
      <c r="P1" s="19"/>
      <c r="Q1" s="19"/>
      <c r="R1" s="19"/>
    </row>
    <row r="2" spans="1:18" ht="14.5" customHeight="1" x14ac:dyDescent="0.7">
      <c r="A2" s="22"/>
      <c r="B2" s="22"/>
      <c r="C2" s="22"/>
      <c r="D2" s="22"/>
      <c r="E2" s="22"/>
      <c r="F2" s="22"/>
      <c r="G2" s="22"/>
      <c r="H2" s="22"/>
      <c r="I2" s="22"/>
      <c r="J2" s="22"/>
      <c r="K2" s="22"/>
      <c r="L2" s="22"/>
      <c r="M2" s="22"/>
      <c r="N2" s="22"/>
      <c r="O2" s="22"/>
      <c r="P2" s="22"/>
      <c r="Q2" s="22"/>
    </row>
    <row r="3" spans="1:18" x14ac:dyDescent="0.35">
      <c r="A3" s="4" t="s">
        <v>147</v>
      </c>
      <c r="B3" s="5" t="s">
        <v>0</v>
      </c>
      <c r="C3" s="5" t="s">
        <v>1</v>
      </c>
      <c r="D3" s="5" t="s">
        <v>116</v>
      </c>
      <c r="E3" s="12" t="s">
        <v>107</v>
      </c>
      <c r="H3" s="4" t="s">
        <v>66</v>
      </c>
      <c r="I3" s="5" t="s">
        <v>67</v>
      </c>
      <c r="J3" s="9" t="s">
        <v>68</v>
      </c>
    </row>
    <row r="4" spans="1:18" x14ac:dyDescent="0.35">
      <c r="A4" s="3" t="s">
        <v>2</v>
      </c>
      <c r="B4" s="1" t="s">
        <v>3</v>
      </c>
      <c r="C4" s="1" t="s">
        <v>4</v>
      </c>
      <c r="D4" s="1" t="s">
        <v>117</v>
      </c>
      <c r="E4" s="13">
        <v>60270</v>
      </c>
      <c r="H4" s="3" t="s">
        <v>12</v>
      </c>
      <c r="I4" s="2">
        <v>0.27</v>
      </c>
      <c r="J4" s="8" t="s">
        <v>13</v>
      </c>
      <c r="K4">
        <v>1</v>
      </c>
      <c r="L4" t="s">
        <v>145</v>
      </c>
    </row>
    <row r="5" spans="1:18" x14ac:dyDescent="0.35">
      <c r="A5" s="3" t="s">
        <v>5</v>
      </c>
      <c r="B5" s="1" t="s">
        <v>3</v>
      </c>
      <c r="C5" s="1" t="s">
        <v>6</v>
      </c>
      <c r="D5" s="1" t="s">
        <v>118</v>
      </c>
      <c r="E5" s="13">
        <v>39627</v>
      </c>
      <c r="H5" s="3" t="s">
        <v>46</v>
      </c>
      <c r="I5" s="2">
        <v>0.25</v>
      </c>
      <c r="J5" s="8" t="s">
        <v>47</v>
      </c>
      <c r="L5" t="s">
        <v>109</v>
      </c>
    </row>
    <row r="6" spans="1:18" x14ac:dyDescent="0.35">
      <c r="A6" s="3" t="s">
        <v>7</v>
      </c>
      <c r="B6" s="1" t="s">
        <v>3</v>
      </c>
      <c r="C6" s="1" t="s">
        <v>8</v>
      </c>
      <c r="D6" s="1" t="s">
        <v>119</v>
      </c>
      <c r="E6" s="13">
        <v>29726</v>
      </c>
      <c r="H6" s="3" t="s">
        <v>50</v>
      </c>
      <c r="I6" s="2">
        <v>0.25</v>
      </c>
      <c r="J6" s="8" t="s">
        <v>51</v>
      </c>
      <c r="L6" t="s">
        <v>110</v>
      </c>
    </row>
    <row r="7" spans="1:18" x14ac:dyDescent="0.35">
      <c r="A7" s="3" t="s">
        <v>9</v>
      </c>
      <c r="B7" s="1" t="s">
        <v>3</v>
      </c>
      <c r="C7" s="1" t="s">
        <v>72</v>
      </c>
      <c r="D7" s="1" t="s">
        <v>119</v>
      </c>
      <c r="E7" s="13">
        <v>93668</v>
      </c>
      <c r="H7" s="3" t="s">
        <v>60</v>
      </c>
      <c r="I7" s="2">
        <v>0.25</v>
      </c>
      <c r="J7" s="8" t="s">
        <v>61</v>
      </c>
      <c r="L7" t="s">
        <v>111</v>
      </c>
    </row>
    <row r="8" spans="1:18" x14ac:dyDescent="0.35">
      <c r="A8" s="3" t="s">
        <v>10</v>
      </c>
      <c r="B8" s="1" t="s">
        <v>3</v>
      </c>
      <c r="C8" s="1" t="s">
        <v>11</v>
      </c>
      <c r="D8" s="1" t="s">
        <v>118</v>
      </c>
      <c r="E8" s="13">
        <v>134000</v>
      </c>
      <c r="H8" s="3" t="s">
        <v>26</v>
      </c>
      <c r="I8" s="2">
        <v>0.25</v>
      </c>
      <c r="J8" s="8" t="s">
        <v>27</v>
      </c>
      <c r="L8" t="s">
        <v>112</v>
      </c>
    </row>
    <row r="9" spans="1:18" x14ac:dyDescent="0.35">
      <c r="A9" s="3" t="s">
        <v>12</v>
      </c>
      <c r="B9" s="1" t="s">
        <v>3</v>
      </c>
      <c r="C9" s="1" t="s">
        <v>13</v>
      </c>
      <c r="D9" s="1" t="s">
        <v>118</v>
      </c>
      <c r="E9" s="13">
        <v>34808</v>
      </c>
      <c r="H9" s="3" t="s">
        <v>41</v>
      </c>
      <c r="I9" s="2">
        <v>0.24</v>
      </c>
      <c r="J9" s="8" t="s">
        <v>43</v>
      </c>
      <c r="L9" t="s">
        <v>113</v>
      </c>
    </row>
    <row r="10" spans="1:18" x14ac:dyDescent="0.35">
      <c r="A10" s="3" t="s">
        <v>14</v>
      </c>
      <c r="B10" s="1" t="s">
        <v>3</v>
      </c>
      <c r="C10" s="1" t="s">
        <v>15</v>
      </c>
      <c r="D10" s="1" t="s">
        <v>119</v>
      </c>
      <c r="E10" s="13">
        <v>135000</v>
      </c>
      <c r="H10" s="3" t="s">
        <v>24</v>
      </c>
      <c r="I10" s="2">
        <v>0.24</v>
      </c>
      <c r="J10" s="8" t="s">
        <v>25</v>
      </c>
      <c r="L10" t="s">
        <v>114</v>
      </c>
    </row>
    <row r="11" spans="1:18" x14ac:dyDescent="0.35">
      <c r="A11" s="3" t="s">
        <v>16</v>
      </c>
      <c r="B11" s="1" t="s">
        <v>3</v>
      </c>
      <c r="C11" s="1" t="s">
        <v>17</v>
      </c>
      <c r="D11" s="1" t="s">
        <v>119</v>
      </c>
      <c r="E11" s="13">
        <v>45000</v>
      </c>
      <c r="H11" s="3" t="s">
        <v>5</v>
      </c>
      <c r="I11" s="2">
        <v>0.23</v>
      </c>
      <c r="J11" s="8" t="s">
        <v>6</v>
      </c>
      <c r="K11">
        <v>2</v>
      </c>
      <c r="L11" t="s">
        <v>115</v>
      </c>
    </row>
    <row r="12" spans="1:18" x14ac:dyDescent="0.35">
      <c r="A12" s="3" t="s">
        <v>18</v>
      </c>
      <c r="B12" s="1" t="s">
        <v>3</v>
      </c>
      <c r="C12" s="1" t="s">
        <v>19</v>
      </c>
      <c r="D12" s="1" t="s">
        <v>119</v>
      </c>
      <c r="E12" s="13">
        <v>89500</v>
      </c>
      <c r="H12" s="3" t="s">
        <v>20</v>
      </c>
      <c r="I12" s="2">
        <v>0.23</v>
      </c>
      <c r="J12" s="8" t="s">
        <v>21</v>
      </c>
      <c r="L12" t="s">
        <v>121</v>
      </c>
    </row>
    <row r="13" spans="1:18" x14ac:dyDescent="0.35">
      <c r="A13" s="3" t="s">
        <v>20</v>
      </c>
      <c r="B13" s="1" t="s">
        <v>3</v>
      </c>
      <c r="C13" s="1" t="s">
        <v>21</v>
      </c>
      <c r="D13" s="1" t="s">
        <v>117</v>
      </c>
      <c r="E13" s="13">
        <v>21971</v>
      </c>
      <c r="H13" s="3" t="s">
        <v>52</v>
      </c>
      <c r="I13" s="2">
        <v>0.21</v>
      </c>
      <c r="J13" s="8" t="s">
        <v>53</v>
      </c>
      <c r="L13" t="s">
        <v>122</v>
      </c>
    </row>
    <row r="14" spans="1:18" x14ac:dyDescent="0.35">
      <c r="A14" s="3" t="s">
        <v>22</v>
      </c>
      <c r="B14" s="1" t="s">
        <v>3</v>
      </c>
      <c r="C14" s="1" t="s">
        <v>23</v>
      </c>
      <c r="D14" s="1" t="s">
        <v>117</v>
      </c>
      <c r="E14" s="13">
        <v>80000</v>
      </c>
      <c r="H14" s="3" t="s">
        <v>58</v>
      </c>
      <c r="I14" s="2">
        <v>0.2</v>
      </c>
      <c r="J14" s="8" t="s">
        <v>59</v>
      </c>
      <c r="K14">
        <v>3</v>
      </c>
      <c r="L14" t="s">
        <v>125</v>
      </c>
    </row>
    <row r="15" spans="1:18" x14ac:dyDescent="0.35">
      <c r="A15" s="3" t="s">
        <v>24</v>
      </c>
      <c r="B15" s="1" t="s">
        <v>3</v>
      </c>
      <c r="C15" s="1" t="s">
        <v>25</v>
      </c>
      <c r="D15" s="1" t="s">
        <v>119</v>
      </c>
      <c r="E15" s="13">
        <v>45117</v>
      </c>
      <c r="H15" s="3" t="s">
        <v>37</v>
      </c>
      <c r="I15" s="2">
        <v>0.19</v>
      </c>
      <c r="J15" s="8" t="s">
        <v>38</v>
      </c>
      <c r="L15" t="s">
        <v>123</v>
      </c>
    </row>
    <row r="16" spans="1:18" x14ac:dyDescent="0.35">
      <c r="A16" s="3" t="s">
        <v>26</v>
      </c>
      <c r="B16" s="1" t="s">
        <v>3</v>
      </c>
      <c r="C16" s="1" t="s">
        <v>27</v>
      </c>
      <c r="D16" s="1" t="s">
        <v>118</v>
      </c>
      <c r="E16" s="13">
        <v>50545</v>
      </c>
      <c r="H16" s="3" t="s">
        <v>31</v>
      </c>
      <c r="I16" s="2">
        <v>0.18</v>
      </c>
      <c r="J16" s="8" t="s">
        <v>32</v>
      </c>
      <c r="K16">
        <v>4</v>
      </c>
      <c r="L16" t="s">
        <v>120</v>
      </c>
    </row>
    <row r="17" spans="1:12" hidden="1" x14ac:dyDescent="0.35">
      <c r="A17" s="3" t="s">
        <v>28</v>
      </c>
      <c r="B17" s="1" t="s">
        <v>29</v>
      </c>
      <c r="C17" s="1" t="s">
        <v>30</v>
      </c>
      <c r="D17" s="1" t="s">
        <v>119</v>
      </c>
      <c r="E17" s="13">
        <v>140000</v>
      </c>
      <c r="H17" s="3" t="s">
        <v>39</v>
      </c>
      <c r="I17" s="2">
        <v>0.18</v>
      </c>
      <c r="J17" s="8" t="s">
        <v>40</v>
      </c>
      <c r="L17" t="s">
        <v>126</v>
      </c>
    </row>
    <row r="18" spans="1:12" hidden="1" x14ac:dyDescent="0.35">
      <c r="A18" s="3" t="s">
        <v>31</v>
      </c>
      <c r="B18" s="1" t="s">
        <v>29</v>
      </c>
      <c r="C18" s="1" t="s">
        <v>32</v>
      </c>
      <c r="D18" s="1" t="s">
        <v>118</v>
      </c>
      <c r="E18" s="13">
        <v>110000</v>
      </c>
      <c r="H18" s="3" t="s">
        <v>54</v>
      </c>
      <c r="I18" s="2">
        <v>0.17</v>
      </c>
      <c r="J18" s="8" t="s">
        <v>55</v>
      </c>
      <c r="L18" t="s">
        <v>124</v>
      </c>
    </row>
    <row r="19" spans="1:12" hidden="1" x14ac:dyDescent="0.35">
      <c r="A19" s="3" t="s">
        <v>33</v>
      </c>
      <c r="B19" s="1" t="s">
        <v>29</v>
      </c>
      <c r="C19" s="1" t="s">
        <v>34</v>
      </c>
      <c r="D19" s="1" t="s">
        <v>119</v>
      </c>
      <c r="E19" s="13">
        <v>68357</v>
      </c>
      <c r="H19" s="3" t="s">
        <v>44</v>
      </c>
      <c r="I19" s="2">
        <v>0.14000000000000001</v>
      </c>
      <c r="J19" s="8" t="s">
        <v>45</v>
      </c>
      <c r="K19">
        <v>5</v>
      </c>
      <c r="L19" t="s">
        <v>131</v>
      </c>
    </row>
    <row r="20" spans="1:12" hidden="1" x14ac:dyDescent="0.35">
      <c r="A20" s="3" t="s">
        <v>35</v>
      </c>
      <c r="B20" s="1" t="s">
        <v>29</v>
      </c>
      <c r="C20" s="1" t="s">
        <v>36</v>
      </c>
      <c r="D20" s="1" t="s">
        <v>117</v>
      </c>
      <c r="E20" s="13">
        <v>51800</v>
      </c>
      <c r="H20" s="3" t="s">
        <v>14</v>
      </c>
      <c r="I20" s="2">
        <v>0.14000000000000001</v>
      </c>
      <c r="J20" s="8" t="s">
        <v>15</v>
      </c>
      <c r="K20">
        <v>6</v>
      </c>
      <c r="L20" t="s">
        <v>130</v>
      </c>
    </row>
    <row r="21" spans="1:12" hidden="1" x14ac:dyDescent="0.35">
      <c r="A21" s="3" t="s">
        <v>37</v>
      </c>
      <c r="B21" s="1" t="s">
        <v>29</v>
      </c>
      <c r="C21" s="1" t="s">
        <v>38</v>
      </c>
      <c r="D21" s="1" t="s">
        <v>119</v>
      </c>
      <c r="E21" s="13">
        <v>97000</v>
      </c>
      <c r="H21" s="3" t="s">
        <v>7</v>
      </c>
      <c r="I21" s="2">
        <v>0.1</v>
      </c>
      <c r="J21" s="8" t="s">
        <v>8</v>
      </c>
    </row>
    <row r="22" spans="1:12" hidden="1" x14ac:dyDescent="0.35">
      <c r="A22" s="3" t="s">
        <v>39</v>
      </c>
      <c r="B22" s="1" t="s">
        <v>29</v>
      </c>
      <c r="C22" s="1" t="s">
        <v>40</v>
      </c>
      <c r="D22" s="1" t="s">
        <v>119</v>
      </c>
      <c r="E22" s="13">
        <v>45000</v>
      </c>
      <c r="H22" s="3" t="s">
        <v>28</v>
      </c>
      <c r="I22" s="2">
        <v>0.1</v>
      </c>
      <c r="J22" s="8" t="s">
        <v>30</v>
      </c>
    </row>
    <row r="23" spans="1:12" hidden="1" x14ac:dyDescent="0.35">
      <c r="A23" s="3" t="s">
        <v>41</v>
      </c>
      <c r="B23" s="1" t="s">
        <v>42</v>
      </c>
      <c r="C23" s="1" t="s">
        <v>43</v>
      </c>
      <c r="D23" s="1" t="s">
        <v>117</v>
      </c>
      <c r="E23" s="13">
        <v>89500</v>
      </c>
      <c r="H23" s="3" t="s">
        <v>35</v>
      </c>
      <c r="I23" s="2">
        <v>0.09</v>
      </c>
      <c r="J23" s="8" t="s">
        <v>36</v>
      </c>
    </row>
    <row r="24" spans="1:12" hidden="1" x14ac:dyDescent="0.35">
      <c r="A24" s="3" t="s">
        <v>44</v>
      </c>
      <c r="B24" s="1" t="s">
        <v>42</v>
      </c>
      <c r="C24" s="1" t="s">
        <v>45</v>
      </c>
      <c r="D24" s="1" t="s">
        <v>119</v>
      </c>
      <c r="E24" s="13">
        <v>35971</v>
      </c>
      <c r="H24" s="3" t="s">
        <v>16</v>
      </c>
      <c r="I24" s="2">
        <v>0.09</v>
      </c>
      <c r="J24" s="8" t="s">
        <v>17</v>
      </c>
    </row>
    <row r="25" spans="1:12" hidden="1" x14ac:dyDescent="0.35">
      <c r="A25" s="3" t="s">
        <v>46</v>
      </c>
      <c r="B25" s="1" t="s">
        <v>42</v>
      </c>
      <c r="C25" s="1" t="s">
        <v>47</v>
      </c>
      <c r="D25" s="1" t="s">
        <v>118</v>
      </c>
      <c r="E25" s="13">
        <v>80000</v>
      </c>
      <c r="H25" s="3" t="s">
        <v>10</v>
      </c>
      <c r="I25" s="2">
        <v>0.08</v>
      </c>
      <c r="J25" s="8" t="s">
        <v>11</v>
      </c>
    </row>
    <row r="26" spans="1:12" hidden="1" x14ac:dyDescent="0.35">
      <c r="A26" s="3" t="s">
        <v>48</v>
      </c>
      <c r="B26" s="1" t="s">
        <v>42</v>
      </c>
      <c r="C26" s="1" t="s">
        <v>49</v>
      </c>
      <c r="D26" s="1" t="s">
        <v>119</v>
      </c>
      <c r="E26" s="13">
        <v>55117</v>
      </c>
      <c r="H26" s="3" t="s">
        <v>18</v>
      </c>
      <c r="I26" s="2">
        <v>0.06</v>
      </c>
      <c r="J26" s="8" t="s">
        <v>19</v>
      </c>
    </row>
    <row r="27" spans="1:12" hidden="1" x14ac:dyDescent="0.35">
      <c r="A27" s="3" t="s">
        <v>50</v>
      </c>
      <c r="B27" s="1" t="s">
        <v>42</v>
      </c>
      <c r="C27" s="1" t="s">
        <v>51</v>
      </c>
      <c r="D27" s="1" t="s">
        <v>117</v>
      </c>
      <c r="E27" s="13">
        <v>58445</v>
      </c>
      <c r="H27" s="3" t="s">
        <v>22</v>
      </c>
      <c r="I27" s="2">
        <v>0.06</v>
      </c>
      <c r="J27" s="8" t="s">
        <v>23</v>
      </c>
    </row>
    <row r="28" spans="1:12" hidden="1" x14ac:dyDescent="0.35">
      <c r="A28" s="3" t="s">
        <v>52</v>
      </c>
      <c r="B28" s="1" t="s">
        <v>42</v>
      </c>
      <c r="C28" s="1" t="s">
        <v>53</v>
      </c>
      <c r="D28" s="1" t="s">
        <v>119</v>
      </c>
      <c r="E28" s="13">
        <v>120000</v>
      </c>
      <c r="H28" s="3" t="s">
        <v>64</v>
      </c>
      <c r="I28" s="2">
        <v>0.06</v>
      </c>
      <c r="J28" s="8" t="s">
        <v>65</v>
      </c>
    </row>
    <row r="29" spans="1:12" hidden="1" x14ac:dyDescent="0.35">
      <c r="A29" s="3" t="s">
        <v>54</v>
      </c>
      <c r="B29" s="1" t="s">
        <v>42</v>
      </c>
      <c r="C29" s="1" t="s">
        <v>55</v>
      </c>
      <c r="D29" s="1" t="s">
        <v>119</v>
      </c>
      <c r="E29" s="13">
        <v>45117</v>
      </c>
      <c r="H29" s="3" t="s">
        <v>69</v>
      </c>
      <c r="I29" s="2">
        <v>0.15</v>
      </c>
      <c r="J29" s="8" t="s">
        <v>70</v>
      </c>
    </row>
    <row r="30" spans="1:12" hidden="1" x14ac:dyDescent="0.35">
      <c r="A30" s="3" t="s">
        <v>56</v>
      </c>
      <c r="B30" s="1" t="s">
        <v>42</v>
      </c>
      <c r="C30" s="1" t="s">
        <v>57</v>
      </c>
      <c r="D30" s="1" t="s">
        <v>118</v>
      </c>
      <c r="E30" s="13">
        <v>50545</v>
      </c>
      <c r="H30" s="3" t="s">
        <v>71</v>
      </c>
      <c r="I30" s="2">
        <v>0.15</v>
      </c>
      <c r="J30" s="8" t="s">
        <v>72</v>
      </c>
    </row>
    <row r="31" spans="1:12" hidden="1" x14ac:dyDescent="0.35">
      <c r="A31" s="3" t="s">
        <v>58</v>
      </c>
      <c r="B31" s="1" t="s">
        <v>42</v>
      </c>
      <c r="C31" s="1" t="s">
        <v>59</v>
      </c>
      <c r="D31" s="1" t="s">
        <v>117</v>
      </c>
      <c r="E31" s="13">
        <v>140000</v>
      </c>
      <c r="H31" s="3" t="s">
        <v>73</v>
      </c>
      <c r="I31" s="2">
        <v>0.19</v>
      </c>
      <c r="J31" s="8" t="s">
        <v>74</v>
      </c>
    </row>
    <row r="32" spans="1:12" hidden="1" x14ac:dyDescent="0.35">
      <c r="A32" s="3" t="s">
        <v>60</v>
      </c>
      <c r="B32" s="1" t="s">
        <v>42</v>
      </c>
      <c r="C32" s="1" t="s">
        <v>61</v>
      </c>
      <c r="D32" s="1" t="s">
        <v>119</v>
      </c>
      <c r="E32" s="13">
        <v>90000</v>
      </c>
      <c r="H32" s="3" t="s">
        <v>75</v>
      </c>
      <c r="I32" s="2">
        <v>0.18</v>
      </c>
      <c r="J32" s="8" t="s">
        <v>76</v>
      </c>
    </row>
    <row r="33" spans="1:10" hidden="1" x14ac:dyDescent="0.35">
      <c r="A33" s="3" t="s">
        <v>62</v>
      </c>
      <c r="B33" s="1" t="s">
        <v>42</v>
      </c>
      <c r="C33" s="1" t="s">
        <v>63</v>
      </c>
      <c r="D33" s="1" t="s">
        <v>118</v>
      </c>
      <c r="E33" s="13">
        <v>88357</v>
      </c>
      <c r="H33" s="3" t="s">
        <v>77</v>
      </c>
      <c r="I33" s="2">
        <v>0.18</v>
      </c>
      <c r="J33" s="8" t="s">
        <v>78</v>
      </c>
    </row>
    <row r="34" spans="1:10" hidden="1" x14ac:dyDescent="0.35">
      <c r="A34" s="3" t="s">
        <v>64</v>
      </c>
      <c r="B34" s="1" t="s">
        <v>42</v>
      </c>
      <c r="C34" s="1" t="s">
        <v>65</v>
      </c>
      <c r="D34" s="1" t="s">
        <v>119</v>
      </c>
      <c r="E34" s="13">
        <v>59200</v>
      </c>
      <c r="H34" s="3" t="s">
        <v>79</v>
      </c>
      <c r="I34" s="2">
        <v>0.21</v>
      </c>
      <c r="J34" s="8" t="s">
        <v>80</v>
      </c>
    </row>
    <row r="35" spans="1:10" hidden="1" x14ac:dyDescent="0.35">
      <c r="A35" s="3" t="s">
        <v>69</v>
      </c>
      <c r="B35" s="1" t="s">
        <v>42</v>
      </c>
      <c r="C35" s="1" t="s">
        <v>70</v>
      </c>
      <c r="D35" s="1" t="s">
        <v>117</v>
      </c>
      <c r="E35" s="13">
        <v>97000</v>
      </c>
      <c r="H35" s="3" t="s">
        <v>81</v>
      </c>
      <c r="I35" s="2">
        <v>0.14000000000000001</v>
      </c>
      <c r="J35" s="8" t="s">
        <v>82</v>
      </c>
    </row>
    <row r="36" spans="1:10" hidden="1" x14ac:dyDescent="0.35">
      <c r="A36" s="3" t="s">
        <v>71</v>
      </c>
      <c r="B36" s="1" t="s">
        <v>42</v>
      </c>
      <c r="C36" s="1" t="s">
        <v>146</v>
      </c>
      <c r="D36" s="1" t="s">
        <v>119</v>
      </c>
      <c r="E36" s="13">
        <v>68357</v>
      </c>
      <c r="H36" s="3" t="s">
        <v>83</v>
      </c>
      <c r="I36" s="2">
        <v>0.16</v>
      </c>
      <c r="J36" s="8" t="s">
        <v>84</v>
      </c>
    </row>
    <row r="37" spans="1:10" hidden="1" x14ac:dyDescent="0.35">
      <c r="A37" s="3" t="s">
        <v>73</v>
      </c>
      <c r="B37" s="1" t="s">
        <v>42</v>
      </c>
      <c r="C37" s="1" t="s">
        <v>74</v>
      </c>
      <c r="D37" s="1" t="s">
        <v>118</v>
      </c>
      <c r="E37" s="13">
        <v>51800</v>
      </c>
      <c r="H37" s="3" t="s">
        <v>85</v>
      </c>
      <c r="I37" s="2">
        <v>0.14000000000000001</v>
      </c>
      <c r="J37" s="8" t="s">
        <v>86</v>
      </c>
    </row>
    <row r="38" spans="1:10" hidden="1" x14ac:dyDescent="0.35">
      <c r="A38" s="3" t="s">
        <v>75</v>
      </c>
      <c r="B38" s="1" t="s">
        <v>42</v>
      </c>
      <c r="C38" s="1" t="s">
        <v>76</v>
      </c>
      <c r="D38" s="1" t="s">
        <v>119</v>
      </c>
      <c r="E38" s="13">
        <v>97000</v>
      </c>
      <c r="H38" s="3" t="s">
        <v>87</v>
      </c>
      <c r="I38" s="2">
        <v>0.22</v>
      </c>
      <c r="J38" s="8" t="s">
        <v>88</v>
      </c>
    </row>
    <row r="39" spans="1:10" hidden="1" x14ac:dyDescent="0.35">
      <c r="A39" s="3" t="s">
        <v>77</v>
      </c>
      <c r="B39" s="1" t="s">
        <v>42</v>
      </c>
      <c r="C39" s="1" t="s">
        <v>78</v>
      </c>
      <c r="D39" s="1" t="s">
        <v>117</v>
      </c>
      <c r="E39" s="13">
        <v>45000</v>
      </c>
      <c r="H39" s="3" t="s">
        <v>89</v>
      </c>
      <c r="I39" s="2">
        <v>0.13</v>
      </c>
      <c r="J39" s="8" t="s">
        <v>90</v>
      </c>
    </row>
    <row r="40" spans="1:10" hidden="1" x14ac:dyDescent="0.35">
      <c r="A40" s="3" t="s">
        <v>79</v>
      </c>
      <c r="B40" s="1" t="s">
        <v>29</v>
      </c>
      <c r="C40" s="1" t="s">
        <v>80</v>
      </c>
      <c r="D40" s="1" t="s">
        <v>119</v>
      </c>
      <c r="E40" s="13">
        <v>89500</v>
      </c>
      <c r="H40" s="3" t="s">
        <v>91</v>
      </c>
      <c r="I40" s="2">
        <v>0.16</v>
      </c>
      <c r="J40" s="8" t="s">
        <v>92</v>
      </c>
    </row>
    <row r="41" spans="1:10" hidden="1" x14ac:dyDescent="0.35">
      <c r="A41" s="3" t="s">
        <v>81</v>
      </c>
      <c r="B41" s="1" t="s">
        <v>29</v>
      </c>
      <c r="C41" s="1" t="s">
        <v>82</v>
      </c>
      <c r="D41" s="1" t="s">
        <v>118</v>
      </c>
      <c r="E41" s="13">
        <v>35971</v>
      </c>
      <c r="H41" s="3" t="s">
        <v>93</v>
      </c>
      <c r="I41" s="2">
        <v>0.09</v>
      </c>
      <c r="J41" s="8" t="s">
        <v>94</v>
      </c>
    </row>
    <row r="42" spans="1:10" hidden="1" x14ac:dyDescent="0.35">
      <c r="A42" s="3" t="s">
        <v>83</v>
      </c>
      <c r="B42" s="1" t="s">
        <v>29</v>
      </c>
      <c r="C42" s="1" t="s">
        <v>84</v>
      </c>
      <c r="D42" s="1" t="s">
        <v>118</v>
      </c>
      <c r="E42" s="13">
        <v>80000</v>
      </c>
      <c r="H42" s="3" t="s">
        <v>95</v>
      </c>
      <c r="I42" s="2">
        <v>0.1</v>
      </c>
      <c r="J42" s="8" t="s">
        <v>96</v>
      </c>
    </row>
    <row r="43" spans="1:10" hidden="1" x14ac:dyDescent="0.35">
      <c r="A43" s="3" t="s">
        <v>85</v>
      </c>
      <c r="B43" s="1" t="s">
        <v>29</v>
      </c>
      <c r="C43" s="1" t="s">
        <v>86</v>
      </c>
      <c r="D43" s="1" t="s">
        <v>117</v>
      </c>
      <c r="E43" s="13">
        <v>55117</v>
      </c>
      <c r="H43" s="3" t="s">
        <v>97</v>
      </c>
      <c r="I43" s="2">
        <v>0.18</v>
      </c>
      <c r="J43" s="8" t="s">
        <v>98</v>
      </c>
    </row>
    <row r="44" spans="1:10" x14ac:dyDescent="0.35">
      <c r="A44" s="3" t="s">
        <v>87</v>
      </c>
      <c r="B44" s="1" t="s">
        <v>3</v>
      </c>
      <c r="C44" s="1" t="s">
        <v>88</v>
      </c>
      <c r="D44" s="1" t="s">
        <v>119</v>
      </c>
      <c r="E44" s="13">
        <v>58445</v>
      </c>
      <c r="H44" s="3" t="s">
        <v>99</v>
      </c>
      <c r="I44" s="2">
        <v>0.13</v>
      </c>
      <c r="J44" s="8" t="s">
        <v>100</v>
      </c>
    </row>
    <row r="45" spans="1:10" x14ac:dyDescent="0.35">
      <c r="A45" s="3" t="s">
        <v>89</v>
      </c>
      <c r="B45" s="1" t="s">
        <v>3</v>
      </c>
      <c r="C45" s="1" t="s">
        <v>90</v>
      </c>
      <c r="D45" s="1" t="s">
        <v>119</v>
      </c>
      <c r="E45" s="13">
        <v>120000</v>
      </c>
      <c r="H45" s="3" t="s">
        <v>101</v>
      </c>
      <c r="I45" s="2">
        <v>0.19</v>
      </c>
      <c r="J45" s="8" t="s">
        <v>102</v>
      </c>
    </row>
    <row r="46" spans="1:10" hidden="1" x14ac:dyDescent="0.35">
      <c r="A46" s="3" t="s">
        <v>91</v>
      </c>
      <c r="B46" s="1" t="s">
        <v>29</v>
      </c>
      <c r="C46" s="1" t="s">
        <v>92</v>
      </c>
      <c r="D46" s="1" t="s">
        <v>118</v>
      </c>
      <c r="E46" s="13">
        <v>45450</v>
      </c>
      <c r="H46" s="3" t="s">
        <v>103</v>
      </c>
      <c r="I46" s="2">
        <v>0.2</v>
      </c>
      <c r="J46" s="8" t="s">
        <v>104</v>
      </c>
    </row>
    <row r="47" spans="1:10" hidden="1" x14ac:dyDescent="0.35">
      <c r="A47" s="3" t="s">
        <v>93</v>
      </c>
      <c r="B47" s="1" t="s">
        <v>29</v>
      </c>
      <c r="C47" s="1" t="s">
        <v>94</v>
      </c>
      <c r="D47" s="1" t="s">
        <v>119</v>
      </c>
      <c r="E47" s="13">
        <v>89500</v>
      </c>
      <c r="H47" s="6" t="s">
        <v>105</v>
      </c>
      <c r="I47" s="10">
        <v>0.11</v>
      </c>
      <c r="J47" s="11" t="s">
        <v>106</v>
      </c>
    </row>
    <row r="48" spans="1:10" hidden="1" x14ac:dyDescent="0.35">
      <c r="A48" s="3" t="s">
        <v>95</v>
      </c>
      <c r="B48" s="1" t="s">
        <v>29</v>
      </c>
      <c r="C48" s="1" t="s">
        <v>96</v>
      </c>
      <c r="D48" s="1" t="s">
        <v>117</v>
      </c>
      <c r="E48" s="13">
        <v>65971</v>
      </c>
    </row>
    <row r="49" spans="1:5" hidden="1" x14ac:dyDescent="0.35">
      <c r="A49" s="3" t="s">
        <v>97</v>
      </c>
      <c r="B49" s="1" t="s">
        <v>29</v>
      </c>
      <c r="C49" s="1" t="s">
        <v>98</v>
      </c>
      <c r="D49" s="1" t="s">
        <v>119</v>
      </c>
      <c r="E49" s="13">
        <v>80000</v>
      </c>
    </row>
    <row r="50" spans="1:5" x14ac:dyDescent="0.35">
      <c r="A50" s="3" t="s">
        <v>99</v>
      </c>
      <c r="B50" s="1" t="s">
        <v>3</v>
      </c>
      <c r="C50" s="1" t="s">
        <v>100</v>
      </c>
      <c r="D50" s="1" t="s">
        <v>118</v>
      </c>
      <c r="E50" s="13">
        <v>55117</v>
      </c>
    </row>
    <row r="51" spans="1:5" x14ac:dyDescent="0.35">
      <c r="A51" s="3" t="s">
        <v>101</v>
      </c>
      <c r="B51" s="1" t="s">
        <v>3</v>
      </c>
      <c r="C51" s="1" t="s">
        <v>102</v>
      </c>
      <c r="D51" s="1" t="s">
        <v>117</v>
      </c>
      <c r="E51" s="13">
        <v>60445</v>
      </c>
    </row>
    <row r="52" spans="1:5" x14ac:dyDescent="0.35">
      <c r="A52" s="3" t="s">
        <v>103</v>
      </c>
      <c r="B52" s="1" t="s">
        <v>3</v>
      </c>
      <c r="C52" s="1" t="s">
        <v>104</v>
      </c>
      <c r="D52" s="1" t="s">
        <v>119</v>
      </c>
      <c r="E52" s="13">
        <v>83117</v>
      </c>
    </row>
    <row r="53" spans="1:5" x14ac:dyDescent="0.35">
      <c r="A53" s="6" t="s">
        <v>105</v>
      </c>
      <c r="B53" s="7" t="s">
        <v>3</v>
      </c>
      <c r="C53" s="7" t="s">
        <v>106</v>
      </c>
      <c r="D53" s="7" t="s">
        <v>117</v>
      </c>
      <c r="E53" s="14">
        <v>58445</v>
      </c>
    </row>
    <row r="54" spans="1:5" x14ac:dyDescent="0.35">
      <c r="A54" s="6" t="s">
        <v>127</v>
      </c>
      <c r="B54" s="7"/>
      <c r="C54" s="7"/>
      <c r="D54" s="7"/>
      <c r="E54" s="21">
        <f>SUBTOTAL(109,EMPData[Yearly Sal])</f>
        <v>1294801</v>
      </c>
    </row>
  </sheetData>
  <pageMargins left="0.7" right="0.7" top="0.75" bottom="0.75" header="0.3" footer="0.3"/>
  <pageSetup orientation="portrait"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D3" sqref="D3"/>
    </sheetView>
  </sheetViews>
  <sheetFormatPr defaultRowHeight="14.5" x14ac:dyDescent="0.35"/>
  <cols>
    <col min="2" max="2" width="10.26953125" style="17" customWidth="1"/>
    <col min="3" max="3" width="10.26953125" customWidth="1"/>
    <col min="4" max="4" width="13.6328125" bestFit="1" customWidth="1"/>
    <col min="7" max="7" width="7.90625" customWidth="1"/>
    <col min="8" max="8" width="16.6328125" bestFit="1" customWidth="1"/>
  </cols>
  <sheetData>
    <row r="1" spans="1:17" ht="36" x14ac:dyDescent="0.8">
      <c r="A1" s="18"/>
      <c r="B1" s="19" t="s">
        <v>108</v>
      </c>
      <c r="C1" s="19"/>
      <c r="D1" s="19"/>
      <c r="E1" s="19"/>
      <c r="F1" s="19"/>
      <c r="G1" s="19"/>
      <c r="H1" s="19"/>
      <c r="I1" s="19"/>
      <c r="J1" s="19"/>
      <c r="K1" s="19"/>
      <c r="L1" s="19"/>
      <c r="M1" s="19"/>
      <c r="N1" s="19"/>
      <c r="O1" s="19"/>
      <c r="P1" s="19"/>
      <c r="Q1" s="19"/>
    </row>
    <row r="2" spans="1:17" x14ac:dyDescent="0.35">
      <c r="B2" s="17" t="s">
        <v>147</v>
      </c>
      <c r="C2" t="s">
        <v>109</v>
      </c>
      <c r="D2" t="s">
        <v>148</v>
      </c>
    </row>
    <row r="3" spans="1:17" x14ac:dyDescent="0.35">
      <c r="B3" s="17">
        <v>1</v>
      </c>
      <c r="C3" t="s">
        <v>109</v>
      </c>
      <c r="D3" s="16">
        <f>AVERAGE(EMPData[Yearly Sal])</f>
        <v>72397.52</v>
      </c>
    </row>
    <row r="4" spans="1:17" x14ac:dyDescent="0.35">
      <c r="B4" s="17">
        <v>2</v>
      </c>
      <c r="C4" t="s">
        <v>110</v>
      </c>
      <c r="D4" s="16">
        <f>MEDIAN(EMPData[Yearly Sal])</f>
        <v>63208</v>
      </c>
    </row>
    <row r="5" spans="1:17" x14ac:dyDescent="0.35">
      <c r="B5" s="17">
        <v>3</v>
      </c>
      <c r="C5" t="s">
        <v>149</v>
      </c>
      <c r="D5" s="23">
        <f>MODE(EMPData[Yearly Sal])</f>
        <v>89500</v>
      </c>
    </row>
    <row r="6" spans="1:17" x14ac:dyDescent="0.35">
      <c r="B6" s="17">
        <v>4</v>
      </c>
      <c r="C6" t="s">
        <v>112</v>
      </c>
      <c r="D6" s="23">
        <f>MAX(EMPData[Yearly Sal])</f>
        <v>140000</v>
      </c>
    </row>
    <row r="7" spans="1:17" x14ac:dyDescent="0.35">
      <c r="B7" s="17">
        <v>5</v>
      </c>
      <c r="C7" t="s">
        <v>113</v>
      </c>
      <c r="D7" s="23">
        <f>MIN(EMPData[Yearly Sal])</f>
        <v>21971</v>
      </c>
    </row>
    <row r="8" spans="1:17" x14ac:dyDescent="0.35">
      <c r="B8" s="17">
        <v>6</v>
      </c>
      <c r="C8" t="s">
        <v>114</v>
      </c>
      <c r="D8" s="23">
        <f>SUM(EMPData[Yearly Sal])</f>
        <v>3619876</v>
      </c>
    </row>
    <row r="11" spans="1:17" x14ac:dyDescent="0.35">
      <c r="A11" t="s">
        <v>139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G7" sqref="G7"/>
    </sheetView>
  </sheetViews>
  <sheetFormatPr defaultRowHeight="14.5" x14ac:dyDescent="0.35"/>
  <cols>
    <col min="1" max="1" width="4.81640625" customWidth="1"/>
    <col min="3" max="3" width="16.453125" customWidth="1"/>
    <col min="4" max="4" width="16.36328125" customWidth="1"/>
    <col min="5" max="5" width="10.26953125" customWidth="1"/>
    <col min="12" max="12" width="2.08984375" customWidth="1"/>
  </cols>
  <sheetData>
    <row r="1" spans="1:18" ht="36" x14ac:dyDescent="0.8">
      <c r="A1" s="18"/>
      <c r="B1" s="19" t="s">
        <v>133</v>
      </c>
      <c r="C1" s="19"/>
      <c r="D1" s="19"/>
      <c r="E1" s="19"/>
      <c r="F1" s="19"/>
      <c r="G1" s="19"/>
      <c r="H1" s="19"/>
      <c r="I1" s="19"/>
      <c r="J1" s="19"/>
      <c r="K1" s="19"/>
      <c r="L1" s="19"/>
      <c r="M1" s="19"/>
      <c r="N1" s="19"/>
      <c r="O1" s="19"/>
      <c r="P1" s="19"/>
      <c r="Q1" s="19"/>
      <c r="R1" s="19"/>
    </row>
    <row r="2" spans="1:18" x14ac:dyDescent="0.35">
      <c r="C2" t="s">
        <v>0</v>
      </c>
      <c r="D2" t="s">
        <v>150</v>
      </c>
    </row>
    <row r="3" spans="1:18" x14ac:dyDescent="0.35">
      <c r="C3" t="s">
        <v>3</v>
      </c>
      <c r="D3" s="16">
        <f>SUMIF(EMPData[Department],"SALES",EMPData[Yearly Sal])</f>
        <v>1294801</v>
      </c>
    </row>
    <row r="4" spans="1:18" x14ac:dyDescent="0.35">
      <c r="C4" t="s">
        <v>29</v>
      </c>
      <c r="D4" s="16">
        <f>SUMIF(EMPData[Department],"PROCUREMENT",EMPData[Yearly Sal])</f>
        <v>1053666</v>
      </c>
    </row>
    <row r="5" spans="1:18" x14ac:dyDescent="0.35">
      <c r="C5" t="s">
        <v>42</v>
      </c>
      <c r="D5" s="16">
        <f>SUMIF(EMPData[Department],"FINANCE",EMPData[Yearly Sal])</f>
        <v>1271409</v>
      </c>
    </row>
    <row r="9" spans="1:18" x14ac:dyDescent="0.35">
      <c r="A9" t="s">
        <v>139</v>
      </c>
    </row>
  </sheetData>
  <pageMargins left="0.7" right="0.7" top="0.75" bottom="0.75" header="0.3" footer="0.3"/>
  <pageSetup orientation="portrait" verticalDpi="30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0"/>
  <sheetViews>
    <sheetView topLeftCell="A3" workbookViewId="0">
      <selection activeCell="F5" sqref="F5"/>
    </sheetView>
  </sheetViews>
  <sheetFormatPr defaultRowHeight="14.5" x14ac:dyDescent="0.35"/>
  <cols>
    <col min="2" max="2" width="13.36328125" bestFit="1" customWidth="1"/>
    <col min="3" max="3" width="18.90625" style="16" customWidth="1"/>
    <col min="6" max="6" width="16.26953125" customWidth="1"/>
    <col min="7" max="7" width="15.08984375" bestFit="1" customWidth="1"/>
  </cols>
  <sheetData>
    <row r="1" spans="1:18" ht="36" x14ac:dyDescent="0.8">
      <c r="A1" s="18"/>
      <c r="B1" s="19" t="s">
        <v>134</v>
      </c>
      <c r="C1" s="19"/>
      <c r="D1" s="19"/>
      <c r="E1" s="19"/>
      <c r="F1" s="19"/>
      <c r="G1" s="19"/>
      <c r="H1" s="19"/>
      <c r="I1" s="19"/>
      <c r="J1" s="19"/>
      <c r="K1" s="19"/>
      <c r="L1" s="19"/>
      <c r="M1" s="19"/>
      <c r="N1" s="19"/>
      <c r="O1" s="19"/>
      <c r="P1" s="19"/>
      <c r="Q1" s="19"/>
      <c r="R1" s="19"/>
    </row>
    <row r="5" spans="1:18" x14ac:dyDescent="0.35">
      <c r="F5" s="24" t="s">
        <v>0</v>
      </c>
      <c r="G5" t="s">
        <v>153</v>
      </c>
    </row>
    <row r="6" spans="1:18" x14ac:dyDescent="0.35">
      <c r="F6" s="25" t="s">
        <v>42</v>
      </c>
      <c r="G6" s="23">
        <v>1271409</v>
      </c>
    </row>
    <row r="7" spans="1:18" x14ac:dyDescent="0.35">
      <c r="F7" s="25" t="s">
        <v>29</v>
      </c>
      <c r="G7" s="23">
        <v>1053666</v>
      </c>
    </row>
    <row r="8" spans="1:18" x14ac:dyDescent="0.35">
      <c r="F8" s="25" t="s">
        <v>3</v>
      </c>
      <c r="G8" s="23">
        <v>1294801</v>
      </c>
    </row>
    <row r="9" spans="1:18" x14ac:dyDescent="0.35">
      <c r="F9" s="25" t="s">
        <v>152</v>
      </c>
      <c r="G9">
        <v>3619876</v>
      </c>
    </row>
    <row r="10" spans="1:18" x14ac:dyDescent="0.35">
      <c r="B10" t="s">
        <v>140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105"/>
  <sheetViews>
    <sheetView tabSelected="1" workbookViewId="0">
      <selection activeCell="F14" sqref="F14"/>
    </sheetView>
  </sheetViews>
  <sheetFormatPr defaultRowHeight="14.5" x14ac:dyDescent="0.35"/>
  <cols>
    <col min="2" max="2" width="15.81640625" customWidth="1"/>
    <col min="3" max="3" width="20.1796875" style="16" bestFit="1" customWidth="1"/>
    <col min="4" max="4" width="15.08984375" bestFit="1" customWidth="1"/>
  </cols>
  <sheetData>
    <row r="1" spans="1:18" ht="36" x14ac:dyDescent="0.8">
      <c r="A1" s="18"/>
      <c r="B1" s="19" t="s">
        <v>135</v>
      </c>
      <c r="C1" s="19"/>
      <c r="D1" s="19"/>
      <c r="E1" s="19"/>
      <c r="F1" s="19"/>
      <c r="G1" s="19"/>
      <c r="H1" s="19"/>
      <c r="I1" s="19"/>
      <c r="J1" s="19"/>
      <c r="K1" s="19"/>
      <c r="L1" s="19"/>
      <c r="M1" s="19"/>
      <c r="N1" s="19"/>
      <c r="O1" s="19"/>
      <c r="P1" s="19"/>
      <c r="Q1" s="19"/>
      <c r="R1" s="19"/>
    </row>
    <row r="4" spans="1:18" x14ac:dyDescent="0.35">
      <c r="C4" s="24" t="s">
        <v>1</v>
      </c>
      <c r="D4" t="s">
        <v>153</v>
      </c>
    </row>
    <row r="5" spans="1:18" x14ac:dyDescent="0.35">
      <c r="C5" s="25" t="s">
        <v>42</v>
      </c>
      <c r="D5" s="37">
        <v>1271409</v>
      </c>
    </row>
    <row r="6" spans="1:18" x14ac:dyDescent="0.35">
      <c r="C6" s="26" t="s">
        <v>70</v>
      </c>
      <c r="D6" s="23">
        <v>97000</v>
      </c>
    </row>
    <row r="7" spans="1:18" x14ac:dyDescent="0.35">
      <c r="C7" s="26" t="s">
        <v>55</v>
      </c>
      <c r="D7" s="23">
        <v>45117</v>
      </c>
    </row>
    <row r="8" spans="1:18" x14ac:dyDescent="0.35">
      <c r="C8" s="26" t="s">
        <v>53</v>
      </c>
      <c r="D8" s="23">
        <v>120000</v>
      </c>
    </row>
    <row r="9" spans="1:18" x14ac:dyDescent="0.35">
      <c r="C9" s="26" t="s">
        <v>59</v>
      </c>
      <c r="D9" s="23">
        <v>140000</v>
      </c>
    </row>
    <row r="10" spans="1:18" x14ac:dyDescent="0.35">
      <c r="C10" s="26" t="s">
        <v>49</v>
      </c>
      <c r="D10" s="23">
        <v>55117</v>
      </c>
    </row>
    <row r="11" spans="1:18" x14ac:dyDescent="0.35">
      <c r="C11" s="26" t="s">
        <v>57</v>
      </c>
      <c r="D11" s="23">
        <v>50545</v>
      </c>
    </row>
    <row r="12" spans="1:18" x14ac:dyDescent="0.35">
      <c r="C12" s="26" t="s">
        <v>43</v>
      </c>
      <c r="D12" s="23">
        <v>89500</v>
      </c>
    </row>
    <row r="13" spans="1:18" x14ac:dyDescent="0.35">
      <c r="A13" t="s">
        <v>141</v>
      </c>
      <c r="C13" s="26" t="s">
        <v>76</v>
      </c>
      <c r="D13" s="23">
        <v>97000</v>
      </c>
    </row>
    <row r="14" spans="1:18" x14ac:dyDescent="0.35">
      <c r="C14" s="26" t="s">
        <v>78</v>
      </c>
      <c r="D14" s="23">
        <v>45000</v>
      </c>
    </row>
    <row r="15" spans="1:18" x14ac:dyDescent="0.35">
      <c r="C15" s="26" t="s">
        <v>65</v>
      </c>
      <c r="D15" s="23">
        <v>59200</v>
      </c>
    </row>
    <row r="16" spans="1:18" x14ac:dyDescent="0.35">
      <c r="C16" s="26" t="s">
        <v>74</v>
      </c>
      <c r="D16" s="23">
        <v>51800</v>
      </c>
    </row>
    <row r="17" spans="3:4" x14ac:dyDescent="0.35">
      <c r="C17" s="26" t="s">
        <v>51</v>
      </c>
      <c r="D17" s="23">
        <v>58445</v>
      </c>
    </row>
    <row r="18" spans="3:4" x14ac:dyDescent="0.35">
      <c r="C18" s="26" t="s">
        <v>45</v>
      </c>
      <c r="D18" s="23">
        <v>35971</v>
      </c>
    </row>
    <row r="19" spans="3:4" x14ac:dyDescent="0.35">
      <c r="C19" s="26" t="s">
        <v>63</v>
      </c>
      <c r="D19" s="23">
        <v>88357</v>
      </c>
    </row>
    <row r="20" spans="3:4" x14ac:dyDescent="0.35">
      <c r="C20" s="26" t="s">
        <v>61</v>
      </c>
      <c r="D20" s="23">
        <v>90000</v>
      </c>
    </row>
    <row r="21" spans="3:4" x14ac:dyDescent="0.35">
      <c r="C21" s="26" t="s">
        <v>47</v>
      </c>
      <c r="D21" s="23">
        <v>80000</v>
      </c>
    </row>
    <row r="22" spans="3:4" x14ac:dyDescent="0.35">
      <c r="C22" s="26" t="s">
        <v>146</v>
      </c>
      <c r="D22" s="23">
        <v>68357</v>
      </c>
    </row>
    <row r="23" spans="3:4" x14ac:dyDescent="0.35">
      <c r="C23" s="25" t="s">
        <v>152</v>
      </c>
      <c r="D23" s="37">
        <v>1271409</v>
      </c>
    </row>
    <row r="24" spans="3:4" x14ac:dyDescent="0.35">
      <c r="C24"/>
    </row>
    <row r="25" spans="3:4" x14ac:dyDescent="0.35">
      <c r="C25"/>
    </row>
    <row r="26" spans="3:4" x14ac:dyDescent="0.35">
      <c r="C26"/>
    </row>
    <row r="27" spans="3:4" x14ac:dyDescent="0.35">
      <c r="C27"/>
    </row>
    <row r="28" spans="3:4" x14ac:dyDescent="0.35">
      <c r="C28"/>
    </row>
    <row r="29" spans="3:4" x14ac:dyDescent="0.35">
      <c r="C29"/>
    </row>
    <row r="30" spans="3:4" x14ac:dyDescent="0.35">
      <c r="C30"/>
    </row>
    <row r="31" spans="3:4" x14ac:dyDescent="0.35">
      <c r="C31"/>
    </row>
    <row r="32" spans="3:4"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sheetData>
  <conditionalFormatting pivot="1" sqref="D6:D22">
    <cfRule type="top10" dxfId="79" priority="7" rank="2"/>
  </conditionalFormatting>
  <conditionalFormatting pivot="1">
    <cfRule type="top10" dxfId="78" priority="2" rank="2"/>
  </conditionalFormatting>
  <conditionalFormatting pivot="1">
    <cfRule type="top10" dxfId="77" priority="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8"/>
  <sheetViews>
    <sheetView workbookViewId="0">
      <selection activeCell="J7" sqref="J7"/>
    </sheetView>
  </sheetViews>
  <sheetFormatPr defaultRowHeight="14.5" x14ac:dyDescent="0.35"/>
  <cols>
    <col min="2" max="2" width="20.1796875" bestFit="1" customWidth="1"/>
    <col min="3" max="3" width="15.08984375" style="16" bestFit="1" customWidth="1"/>
  </cols>
  <sheetData>
    <row r="1" spans="1:18" ht="36" x14ac:dyDescent="0.8">
      <c r="A1" s="18"/>
      <c r="B1" s="19" t="s">
        <v>136</v>
      </c>
      <c r="C1" s="19"/>
      <c r="D1" s="19"/>
      <c r="E1" s="19"/>
      <c r="F1" s="19"/>
      <c r="G1" s="19"/>
      <c r="H1" s="19"/>
      <c r="I1" s="19"/>
      <c r="J1" s="19"/>
      <c r="K1" s="19"/>
      <c r="L1" s="19"/>
      <c r="M1" s="19"/>
      <c r="N1" s="19"/>
      <c r="O1" s="19"/>
      <c r="P1" s="19"/>
      <c r="Q1" s="19"/>
      <c r="R1" s="19"/>
    </row>
    <row r="4" spans="1:18" x14ac:dyDescent="0.35">
      <c r="B4" s="24" t="s">
        <v>0</v>
      </c>
      <c r="C4" t="s">
        <v>153</v>
      </c>
    </row>
    <row r="5" spans="1:18" x14ac:dyDescent="0.35">
      <c r="B5" s="25" t="s">
        <v>42</v>
      </c>
      <c r="C5" s="37">
        <v>1271409</v>
      </c>
    </row>
    <row r="6" spans="1:18" x14ac:dyDescent="0.35">
      <c r="B6" s="26" t="s">
        <v>70</v>
      </c>
      <c r="C6" s="23">
        <v>97000</v>
      </c>
    </row>
    <row r="7" spans="1:18" x14ac:dyDescent="0.35">
      <c r="B7" s="26" t="s">
        <v>55</v>
      </c>
      <c r="C7" s="23">
        <v>45117</v>
      </c>
    </row>
    <row r="8" spans="1:18" x14ac:dyDescent="0.35">
      <c r="B8" s="26" t="s">
        <v>53</v>
      </c>
      <c r="C8" s="23">
        <v>120000</v>
      </c>
    </row>
    <row r="9" spans="1:18" x14ac:dyDescent="0.35">
      <c r="B9" s="26" t="s">
        <v>59</v>
      </c>
      <c r="C9" s="23">
        <v>140000</v>
      </c>
    </row>
    <row r="10" spans="1:18" x14ac:dyDescent="0.35">
      <c r="B10" s="26" t="s">
        <v>49</v>
      </c>
      <c r="C10" s="23">
        <v>55117</v>
      </c>
    </row>
    <row r="11" spans="1:18" x14ac:dyDescent="0.35">
      <c r="B11" s="26" t="s">
        <v>57</v>
      </c>
      <c r="C11" s="23">
        <v>50545</v>
      </c>
    </row>
    <row r="12" spans="1:18" x14ac:dyDescent="0.35">
      <c r="B12" s="26" t="s">
        <v>43</v>
      </c>
      <c r="C12" s="23">
        <v>89500</v>
      </c>
    </row>
    <row r="13" spans="1:18" x14ac:dyDescent="0.35">
      <c r="B13" s="26" t="s">
        <v>76</v>
      </c>
      <c r="C13" s="23">
        <v>97000</v>
      </c>
    </row>
    <row r="14" spans="1:18" x14ac:dyDescent="0.35">
      <c r="B14" s="26" t="s">
        <v>78</v>
      </c>
      <c r="C14" s="23">
        <v>45000</v>
      </c>
    </row>
    <row r="15" spans="1:18" x14ac:dyDescent="0.35">
      <c r="B15" s="26" t="s">
        <v>65</v>
      </c>
      <c r="C15" s="23">
        <v>59200</v>
      </c>
    </row>
    <row r="16" spans="1:18" x14ac:dyDescent="0.35">
      <c r="B16" s="26" t="s">
        <v>74</v>
      </c>
      <c r="C16" s="23">
        <v>51800</v>
      </c>
    </row>
    <row r="17" spans="2:3" x14ac:dyDescent="0.35">
      <c r="B17" s="26" t="s">
        <v>51</v>
      </c>
      <c r="C17" s="23">
        <v>58445</v>
      </c>
    </row>
    <row r="18" spans="2:3" x14ac:dyDescent="0.35">
      <c r="B18" s="26" t="s">
        <v>45</v>
      </c>
      <c r="C18" s="23">
        <v>35971</v>
      </c>
    </row>
    <row r="19" spans="2:3" x14ac:dyDescent="0.35">
      <c r="B19" s="26" t="s">
        <v>63</v>
      </c>
      <c r="C19" s="23">
        <v>88357</v>
      </c>
    </row>
    <row r="20" spans="2:3" x14ac:dyDescent="0.35">
      <c r="B20" s="26" t="s">
        <v>61</v>
      </c>
      <c r="C20" s="23">
        <v>90000</v>
      </c>
    </row>
    <row r="21" spans="2:3" x14ac:dyDescent="0.35">
      <c r="B21" s="26" t="s">
        <v>47</v>
      </c>
      <c r="C21" s="23">
        <v>80000</v>
      </c>
    </row>
    <row r="22" spans="2:3" x14ac:dyDescent="0.35">
      <c r="B22" s="26" t="s">
        <v>146</v>
      </c>
      <c r="C22" s="23">
        <v>68357</v>
      </c>
    </row>
    <row r="23" spans="2:3" x14ac:dyDescent="0.35">
      <c r="B23" s="25" t="s">
        <v>152</v>
      </c>
      <c r="C23" s="37">
        <v>1271409</v>
      </c>
    </row>
    <row r="24" spans="2:3" x14ac:dyDescent="0.35">
      <c r="C24"/>
    </row>
    <row r="25" spans="2:3" x14ac:dyDescent="0.35">
      <c r="C25"/>
    </row>
    <row r="26" spans="2:3" x14ac:dyDescent="0.35">
      <c r="C26"/>
    </row>
    <row r="27" spans="2:3" x14ac:dyDescent="0.35">
      <c r="C27"/>
    </row>
    <row r="28" spans="2:3" x14ac:dyDescent="0.35">
      <c r="C28"/>
    </row>
    <row r="29" spans="2:3" x14ac:dyDescent="0.35">
      <c r="C29"/>
    </row>
    <row r="30" spans="2:3" x14ac:dyDescent="0.35">
      <c r="C30"/>
    </row>
    <row r="31" spans="2:3" x14ac:dyDescent="0.35">
      <c r="C31"/>
    </row>
    <row r="32" spans="2: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sheetData>
  <conditionalFormatting pivot="1" sqref="C6:C22">
    <cfRule type="top10" dxfId="73" priority="3" bottom="1" rank="2"/>
  </conditionalFormatting>
  <conditionalFormatting pivot="1">
    <cfRule type="top10" dxfId="72" priority="2" bottom="1" rank="2"/>
  </conditionalFormatting>
  <conditionalFormatting pivot="1">
    <cfRule type="top10" dxfId="71" priority="1" bottom="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108"/>
  <sheetViews>
    <sheetView topLeftCell="A5" workbookViewId="0">
      <selection activeCell="E5" sqref="E5"/>
    </sheetView>
  </sheetViews>
  <sheetFormatPr defaultRowHeight="14.5" x14ac:dyDescent="0.35"/>
  <cols>
    <col min="2" max="2" width="15.7265625" customWidth="1"/>
    <col min="3" max="3" width="20.453125" style="16" bestFit="1" customWidth="1"/>
    <col min="4" max="4" width="15.08984375" bestFit="1" customWidth="1"/>
    <col min="5" max="5" width="11.81640625" bestFit="1" customWidth="1"/>
    <col min="6" max="6" width="7.81640625" bestFit="1" customWidth="1"/>
    <col min="7" max="7" width="10.7265625" bestFit="1" customWidth="1"/>
    <col min="8" max="8" width="13.54296875" bestFit="1" customWidth="1"/>
    <col min="9" max="9" width="16.54296875" bestFit="1" customWidth="1"/>
    <col min="10" max="10" width="12" bestFit="1" customWidth="1"/>
    <col min="11" max="11" width="15" bestFit="1" customWidth="1"/>
    <col min="12" max="12" width="14.54296875" bestFit="1" customWidth="1"/>
    <col min="13" max="13" width="17.6328125" bestFit="1" customWidth="1"/>
    <col min="14" max="14" width="17.26953125" bestFit="1" customWidth="1"/>
    <col min="15" max="15" width="20.26953125" bestFit="1" customWidth="1"/>
    <col min="16" max="16" width="11.81640625" bestFit="1" customWidth="1"/>
    <col min="17" max="17" width="14.81640625" bestFit="1" customWidth="1"/>
    <col min="18" max="18" width="12.90625" bestFit="1" customWidth="1"/>
    <col min="19" max="19" width="15.90625" bestFit="1" customWidth="1"/>
    <col min="20" max="20" width="13.7265625" bestFit="1" customWidth="1"/>
    <col min="21" max="21" width="16.7265625" bestFit="1" customWidth="1"/>
    <col min="22" max="22" width="12.54296875" bestFit="1" customWidth="1"/>
    <col min="23" max="23" width="15.54296875" bestFit="1" customWidth="1"/>
    <col min="24" max="24" width="13" bestFit="1" customWidth="1"/>
    <col min="25" max="25" width="16" bestFit="1" customWidth="1"/>
    <col min="26" max="26" width="9.36328125" bestFit="1" customWidth="1"/>
    <col min="27" max="27" width="12.26953125" bestFit="1" customWidth="1"/>
    <col min="28" max="28" width="13.54296875" bestFit="1" customWidth="1"/>
    <col min="29" max="29" width="16.54296875" bestFit="1" customWidth="1"/>
    <col min="30" max="30" width="14.08984375" bestFit="1" customWidth="1"/>
    <col min="31" max="31" width="17.1796875" bestFit="1" customWidth="1"/>
    <col min="32" max="32" width="18.1796875" bestFit="1" customWidth="1"/>
    <col min="33" max="33" width="21.26953125" bestFit="1" customWidth="1"/>
    <col min="34" max="34" width="11.81640625" bestFit="1" customWidth="1"/>
    <col min="35" max="35" width="14.81640625" bestFit="1" customWidth="1"/>
    <col min="36" max="36" width="12.7265625" bestFit="1" customWidth="1"/>
    <col min="37" max="37" width="15.7265625" bestFit="1" customWidth="1"/>
    <col min="38" max="38" width="10.7265625" bestFit="1" customWidth="1"/>
  </cols>
  <sheetData>
    <row r="1" spans="1:18" ht="36" x14ac:dyDescent="0.8">
      <c r="A1" s="18"/>
      <c r="B1" s="19" t="s">
        <v>137</v>
      </c>
      <c r="C1" s="19"/>
      <c r="D1" s="19"/>
      <c r="E1" s="19"/>
      <c r="F1" s="19"/>
      <c r="G1" s="19"/>
      <c r="H1" s="19"/>
      <c r="I1" s="19"/>
      <c r="J1" s="19"/>
      <c r="K1" s="19"/>
      <c r="L1" s="19"/>
      <c r="M1" s="19"/>
      <c r="N1" s="19"/>
      <c r="O1" s="19"/>
      <c r="P1" s="19"/>
      <c r="Q1" s="19"/>
      <c r="R1" s="19"/>
    </row>
    <row r="2" spans="1:18" x14ac:dyDescent="0.35">
      <c r="C2"/>
    </row>
    <row r="3" spans="1:18" x14ac:dyDescent="0.35">
      <c r="C3"/>
    </row>
    <row r="4" spans="1:18" x14ac:dyDescent="0.35">
      <c r="C4"/>
    </row>
    <row r="5" spans="1:18" x14ac:dyDescent="0.35">
      <c r="C5"/>
    </row>
    <row r="6" spans="1:18" x14ac:dyDescent="0.35">
      <c r="C6"/>
    </row>
    <row r="7" spans="1:18" x14ac:dyDescent="0.35">
      <c r="C7" s="24" t="s">
        <v>151</v>
      </c>
      <c r="D7" t="s">
        <v>153</v>
      </c>
    </row>
    <row r="8" spans="1:18" x14ac:dyDescent="0.35">
      <c r="C8" s="25" t="s">
        <v>118</v>
      </c>
      <c r="D8" s="37">
        <v>856220</v>
      </c>
    </row>
    <row r="9" spans="1:18" x14ac:dyDescent="0.35">
      <c r="C9" s="26" t="s">
        <v>32</v>
      </c>
      <c r="D9" s="23">
        <v>110000</v>
      </c>
    </row>
    <row r="10" spans="1:18" x14ac:dyDescent="0.35">
      <c r="B10" t="s">
        <v>142</v>
      </c>
      <c r="C10" s="26" t="s">
        <v>57</v>
      </c>
      <c r="D10" s="23">
        <v>50545</v>
      </c>
    </row>
    <row r="11" spans="1:18" x14ac:dyDescent="0.35">
      <c r="C11" s="26" t="s">
        <v>100</v>
      </c>
      <c r="D11" s="23">
        <v>55117</v>
      </c>
    </row>
    <row r="12" spans="1:18" x14ac:dyDescent="0.35">
      <c r="C12" s="26" t="s">
        <v>82</v>
      </c>
      <c r="D12" s="23">
        <v>35971</v>
      </c>
    </row>
    <row r="13" spans="1:18" x14ac:dyDescent="0.35">
      <c r="C13" s="26" t="s">
        <v>84</v>
      </c>
      <c r="D13" s="23">
        <v>80000</v>
      </c>
    </row>
    <row r="14" spans="1:18" x14ac:dyDescent="0.35">
      <c r="C14" s="26" t="s">
        <v>11</v>
      </c>
      <c r="D14" s="23">
        <v>134000</v>
      </c>
    </row>
    <row r="15" spans="1:18" x14ac:dyDescent="0.35">
      <c r="C15" s="26" t="s">
        <v>27</v>
      </c>
      <c r="D15" s="23">
        <v>50545</v>
      </c>
    </row>
    <row r="16" spans="1:18" x14ac:dyDescent="0.35">
      <c r="C16" s="26" t="s">
        <v>74</v>
      </c>
      <c r="D16" s="23">
        <v>51800</v>
      </c>
    </row>
    <row r="17" spans="3:4" x14ac:dyDescent="0.35">
      <c r="C17" s="26" t="s">
        <v>63</v>
      </c>
      <c r="D17" s="23">
        <v>88357</v>
      </c>
    </row>
    <row r="18" spans="3:4" x14ac:dyDescent="0.35">
      <c r="C18" s="26" t="s">
        <v>6</v>
      </c>
      <c r="D18" s="23">
        <v>39627</v>
      </c>
    </row>
    <row r="19" spans="3:4" x14ac:dyDescent="0.35">
      <c r="C19" s="26" t="s">
        <v>47</v>
      </c>
      <c r="D19" s="23">
        <v>80000</v>
      </c>
    </row>
    <row r="20" spans="3:4" x14ac:dyDescent="0.35">
      <c r="C20" s="26" t="s">
        <v>92</v>
      </c>
      <c r="D20" s="23">
        <v>45450</v>
      </c>
    </row>
    <row r="21" spans="3:4" x14ac:dyDescent="0.35">
      <c r="C21" s="26" t="s">
        <v>13</v>
      </c>
      <c r="D21" s="23">
        <v>34808</v>
      </c>
    </row>
    <row r="22" spans="3:4" x14ac:dyDescent="0.35">
      <c r="C22" s="25" t="s">
        <v>152</v>
      </c>
      <c r="D22" s="37">
        <v>856220</v>
      </c>
    </row>
    <row r="23" spans="3:4" x14ac:dyDescent="0.35">
      <c r="C23"/>
    </row>
    <row r="24" spans="3:4" x14ac:dyDescent="0.35">
      <c r="C24"/>
    </row>
    <row r="25" spans="3:4" x14ac:dyDescent="0.35">
      <c r="C25"/>
    </row>
    <row r="26" spans="3:4" x14ac:dyDescent="0.35">
      <c r="C26"/>
    </row>
    <row r="27" spans="3:4" x14ac:dyDescent="0.35">
      <c r="C27"/>
    </row>
    <row r="28" spans="3:4" x14ac:dyDescent="0.35">
      <c r="C28"/>
    </row>
    <row r="29" spans="3:4" x14ac:dyDescent="0.35">
      <c r="C29"/>
    </row>
    <row r="30" spans="3:4" x14ac:dyDescent="0.35">
      <c r="C30"/>
    </row>
    <row r="31" spans="3:4" x14ac:dyDescent="0.35">
      <c r="C31"/>
    </row>
    <row r="32" spans="3:4"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row r="106" spans="3:3" x14ac:dyDescent="0.35">
      <c r="C106"/>
    </row>
    <row r="107" spans="3:3" x14ac:dyDescent="0.35">
      <c r="C107"/>
    </row>
    <row r="108" spans="3:3" x14ac:dyDescent="0.35">
      <c r="C108"/>
    </row>
  </sheetData>
  <conditionalFormatting sqref="C9:C22">
    <cfRule type="top10" dxfId="67" priority="5" rank="2"/>
  </conditionalFormatting>
  <conditionalFormatting sqref="C9:C25">
    <cfRule type="top10" dxfId="66" priority="6" rank="2"/>
    <cfRule type="top10" dxfId="65" priority="9" rank="2"/>
  </conditionalFormatting>
  <conditionalFormatting sqref="C27:C40">
    <cfRule type="top10" dxfId="64" priority="8" rank="2"/>
  </conditionalFormatting>
  <conditionalFormatting sqref="C42:C60">
    <cfRule type="top10" dxfId="63" priority="7" rank="2"/>
  </conditionalFormatting>
  <conditionalFormatting sqref="C9:C27">
    <cfRule type="top10" dxfId="62" priority="4" rank="2"/>
  </conditionalFormatting>
  <conditionalFormatting pivot="1">
    <cfRule type="top10" dxfId="61" priority="3" rank="2"/>
  </conditionalFormatting>
  <conditionalFormatting pivot="1" sqref="D9:D21">
    <cfRule type="top10" dxfId="60" priority="2" rank="2"/>
  </conditionalFormatting>
  <conditionalFormatting pivot="1">
    <cfRule type="top10" dxfId="59" priority="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8"/>
  <sheetViews>
    <sheetView workbookViewId="0">
      <selection activeCell="J11" sqref="J11"/>
    </sheetView>
  </sheetViews>
  <sheetFormatPr defaultRowHeight="14.5" x14ac:dyDescent="0.35"/>
  <cols>
    <col min="2" max="2" width="19.08984375" bestFit="1" customWidth="1"/>
    <col min="3" max="3" width="15.08984375" bestFit="1" customWidth="1"/>
  </cols>
  <sheetData>
    <row r="1" spans="1:18" ht="36" x14ac:dyDescent="0.8">
      <c r="A1" s="18"/>
      <c r="B1" s="19" t="s">
        <v>138</v>
      </c>
      <c r="C1" s="19"/>
      <c r="D1" s="19"/>
      <c r="E1" s="19"/>
      <c r="F1" s="19"/>
      <c r="G1" s="19"/>
      <c r="H1" s="19"/>
      <c r="I1" s="19"/>
      <c r="J1" s="19"/>
      <c r="K1" s="19"/>
      <c r="L1" s="19"/>
      <c r="M1" s="19"/>
      <c r="N1" s="19"/>
      <c r="O1" s="19"/>
      <c r="P1" s="19"/>
      <c r="Q1" s="19"/>
      <c r="R1" s="19"/>
    </row>
    <row r="3" spans="1:18" x14ac:dyDescent="0.35">
      <c r="B3" s="24" t="s">
        <v>151</v>
      </c>
      <c r="C3" t="s">
        <v>153</v>
      </c>
    </row>
    <row r="4" spans="1:18" x14ac:dyDescent="0.35">
      <c r="B4" s="25" t="s">
        <v>117</v>
      </c>
      <c r="C4" s="23">
        <v>883964</v>
      </c>
    </row>
    <row r="5" spans="1:18" x14ac:dyDescent="0.35">
      <c r="B5" s="26" t="s">
        <v>36</v>
      </c>
      <c r="C5" s="23">
        <v>51800</v>
      </c>
    </row>
    <row r="6" spans="1:18" x14ac:dyDescent="0.35">
      <c r="B6" s="26" t="s">
        <v>70</v>
      </c>
      <c r="C6" s="23">
        <v>97000</v>
      </c>
    </row>
    <row r="7" spans="1:18" x14ac:dyDescent="0.35">
      <c r="B7" s="26" t="s">
        <v>96</v>
      </c>
      <c r="C7" s="23">
        <v>65971</v>
      </c>
    </row>
    <row r="8" spans="1:18" x14ac:dyDescent="0.35">
      <c r="B8" s="26" t="s">
        <v>59</v>
      </c>
      <c r="C8" s="23">
        <v>140000</v>
      </c>
    </row>
    <row r="9" spans="1:18" x14ac:dyDescent="0.35">
      <c r="B9" s="26" t="s">
        <v>43</v>
      </c>
      <c r="C9" s="23">
        <v>89500</v>
      </c>
    </row>
    <row r="10" spans="1:18" x14ac:dyDescent="0.35">
      <c r="B10" s="26" t="s">
        <v>4</v>
      </c>
      <c r="C10" s="23">
        <v>60270</v>
      </c>
    </row>
    <row r="11" spans="1:18" x14ac:dyDescent="0.35">
      <c r="B11" s="26" t="s">
        <v>86</v>
      </c>
      <c r="C11" s="23">
        <v>55117</v>
      </c>
    </row>
    <row r="12" spans="1:18" x14ac:dyDescent="0.35">
      <c r="B12" s="26" t="s">
        <v>78</v>
      </c>
      <c r="C12" s="23">
        <v>45000</v>
      </c>
    </row>
    <row r="13" spans="1:18" x14ac:dyDescent="0.35">
      <c r="B13" s="26" t="s">
        <v>51</v>
      </c>
      <c r="C13" s="23">
        <v>58445</v>
      </c>
    </row>
    <row r="14" spans="1:18" x14ac:dyDescent="0.35">
      <c r="A14" t="s">
        <v>143</v>
      </c>
      <c r="B14" s="26" t="s">
        <v>21</v>
      </c>
      <c r="C14" s="23">
        <v>21971</v>
      </c>
    </row>
    <row r="15" spans="1:18" x14ac:dyDescent="0.35">
      <c r="B15" s="26" t="s">
        <v>102</v>
      </c>
      <c r="C15" s="23">
        <v>60445</v>
      </c>
    </row>
    <row r="16" spans="1:18" x14ac:dyDescent="0.35">
      <c r="B16" s="26" t="s">
        <v>106</v>
      </c>
      <c r="C16" s="23">
        <v>58445</v>
      </c>
    </row>
    <row r="17" spans="2:3" x14ac:dyDescent="0.35">
      <c r="B17" s="26" t="s">
        <v>23</v>
      </c>
      <c r="C17" s="23">
        <v>80000</v>
      </c>
    </row>
    <row r="18" spans="2:3" x14ac:dyDescent="0.35">
      <c r="B18" s="25" t="s">
        <v>152</v>
      </c>
      <c r="C18" s="37">
        <v>883964</v>
      </c>
    </row>
  </sheetData>
  <conditionalFormatting pivot="1" sqref="C5:C17">
    <cfRule type="top10" dxfId="55" priority="3" bottom="1" rank="2"/>
  </conditionalFormatting>
  <conditionalFormatting pivot="1">
    <cfRule type="top10" dxfId="54" priority="2" bottom="1" rank="2"/>
  </conditionalFormatting>
  <conditionalFormatting pivot="1">
    <cfRule type="top10" dxfId="53" priority="1" bottom="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Master</vt:lpstr>
      <vt:lpstr>1</vt:lpstr>
      <vt:lpstr>2.a</vt:lpstr>
      <vt:lpstr>2.b</vt:lpstr>
      <vt:lpstr>3.a</vt:lpstr>
      <vt:lpstr>3.b</vt:lpstr>
      <vt:lpstr>4.a</vt:lpstr>
      <vt:lpstr>4.b</vt:lpstr>
      <vt:lpstr>Master (2)</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Nadine Smith</cp:lastModifiedBy>
  <dcterms:created xsi:type="dcterms:W3CDTF">2022-04-18T02:07:21Z</dcterms:created>
  <dcterms:modified xsi:type="dcterms:W3CDTF">2024-10-01T19:14:03Z</dcterms:modified>
</cp:coreProperties>
</file>