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wen\Desktop\"/>
    </mc:Choice>
  </mc:AlternateContent>
  <bookViews>
    <workbookView xWindow="0" yWindow="0" windowWidth="23040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I20" i="1"/>
  <c r="I19" i="1"/>
  <c r="I18" i="1"/>
  <c r="H18" i="1"/>
  <c r="H19" i="1"/>
  <c r="H20" i="1"/>
  <c r="H21" i="1"/>
  <c r="G19" i="1"/>
  <c r="G20" i="1"/>
  <c r="G21" i="1"/>
  <c r="G18" i="1"/>
  <c r="G12" i="1"/>
  <c r="G14" i="1"/>
  <c r="G10" i="1"/>
  <c r="G13" i="1"/>
  <c r="G11" i="1"/>
  <c r="G4" i="1"/>
  <c r="G5" i="1"/>
  <c r="G3" i="1"/>
  <c r="H3" i="1"/>
  <c r="H13" i="1"/>
  <c r="H10" i="1"/>
  <c r="H14" i="1"/>
  <c r="H12" i="1"/>
  <c r="H11" i="1"/>
  <c r="H5" i="1"/>
  <c r="H4" i="1"/>
  <c r="F20" i="1"/>
  <c r="F21" i="1"/>
  <c r="F18" i="1"/>
  <c r="F19" i="1"/>
  <c r="F12" i="1"/>
  <c r="F14" i="1"/>
  <c r="F10" i="1"/>
  <c r="F13" i="1"/>
  <c r="F11" i="1"/>
  <c r="F5" i="1"/>
  <c r="F4" i="1"/>
  <c r="F3" i="1"/>
</calcChain>
</file>

<file path=xl/sharedStrings.xml><?xml version="1.0" encoding="utf-8"?>
<sst xmlns="http://schemas.openxmlformats.org/spreadsheetml/2006/main" count="31" uniqueCount="25">
  <si>
    <t>M</t>
    <phoneticPr fontId="1" type="noConversion"/>
  </si>
  <si>
    <t>T</t>
    <phoneticPr fontId="1" type="noConversion"/>
  </si>
  <si>
    <t>F</t>
    <phoneticPr fontId="1" type="noConversion"/>
  </si>
  <si>
    <t>Part 01</t>
    <phoneticPr fontId="1" type="noConversion"/>
  </si>
  <si>
    <t>Part 02</t>
    <phoneticPr fontId="1" type="noConversion"/>
  </si>
  <si>
    <t>T^2-M圖</t>
    <phoneticPr fontId="1" type="noConversion"/>
  </si>
  <si>
    <t>T^2-R圖</t>
    <phoneticPr fontId="1" type="noConversion"/>
  </si>
  <si>
    <t>R</t>
    <phoneticPr fontId="1" type="noConversion"/>
  </si>
  <si>
    <t>F</t>
    <phoneticPr fontId="1" type="noConversion"/>
  </si>
  <si>
    <t>誤差％</t>
    <phoneticPr fontId="1" type="noConversion"/>
  </si>
  <si>
    <t>誤差％</t>
    <phoneticPr fontId="1" type="noConversion"/>
  </si>
  <si>
    <t>Part03</t>
    <phoneticPr fontId="1" type="noConversion"/>
  </si>
  <si>
    <t>T^-2 - F圖</t>
    <phoneticPr fontId="1" type="noConversion"/>
  </si>
  <si>
    <t>m</t>
    <phoneticPr fontId="1" type="noConversion"/>
  </si>
  <si>
    <t>r</t>
    <phoneticPr fontId="1" type="noConversion"/>
  </si>
  <si>
    <t>m</t>
    <phoneticPr fontId="1" type="noConversion"/>
  </si>
  <si>
    <t>T理論值</t>
  </si>
  <si>
    <t>T^2</t>
    <phoneticPr fontId="1" type="noConversion"/>
  </si>
  <si>
    <t>T^2</t>
    <phoneticPr fontId="1" type="noConversion"/>
  </si>
  <si>
    <t>T^2</t>
    <phoneticPr fontId="1" type="noConversion"/>
  </si>
  <si>
    <t>改質量</t>
    <phoneticPr fontId="1" type="noConversion"/>
  </si>
  <si>
    <t>改半徑</t>
    <phoneticPr fontId="1" type="noConversion"/>
  </si>
  <si>
    <t>改向心力</t>
    <phoneticPr fontId="1" type="noConversion"/>
  </si>
  <si>
    <t>T理論值</t>
    <phoneticPr fontId="1" type="noConversion"/>
  </si>
  <si>
    <t>T^2倒數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</si>
</sst>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質量與週期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252572443939979"/>
          <c:y val="0.1353560970726376"/>
          <c:w val="0.82000197620447124"/>
          <c:h val="0.70930045602813363"/>
        </c:manualLayout>
      </c:layout>
      <c:scatterChart>
        <c:scatterStyle val="lineMarker"/>
        <c:varyColors val="0"/>
        <c:ser>
          <c:idx val="0"/>
          <c:order val="0"/>
          <c:tx>
            <c:v>實驗得出值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842242620388234"/>
                  <c:y val="0.30901954330447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工作表1!$B$3:$B$5</c:f>
              <c:numCache>
                <c:formatCode>General</c:formatCode>
                <c:ptCount val="3"/>
                <c:pt idx="0">
                  <c:v>0.10627</c:v>
                </c:pt>
                <c:pt idx="1">
                  <c:v>0.15731999999999999</c:v>
                </c:pt>
                <c:pt idx="2">
                  <c:v>0.20837</c:v>
                </c:pt>
              </c:numCache>
            </c:numRef>
          </c:xVal>
          <c:yVal>
            <c:numRef>
              <c:f>工作表1!$F$3:$F$5</c:f>
              <c:numCache>
                <c:formatCode>0.00</c:formatCode>
                <c:ptCount val="3"/>
                <c:pt idx="0">
                  <c:v>1.5128999999999999</c:v>
                </c:pt>
                <c:pt idx="1">
                  <c:v>2.3409</c:v>
                </c:pt>
                <c:pt idx="2">
                  <c:v>3.0276000000000001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DC-48D6-AA64-5DFA7BAC9929}"/>
            </c:ext>
          </c:extLst>
        </c:ser>
        <c:ser>
          <c:idx val="1"/>
          <c:order val="1"/>
          <c:tx>
            <c:v>實驗理論值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noFill/>
                <a:ln w="3175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34E-4CD9-8D28-A3D252B15051}"/>
              </c:ext>
            </c:extLst>
          </c:dPt>
          <c:dPt>
            <c:idx val="1"/>
            <c:marker>
              <c:symbol val="circle"/>
              <c:size val="7"/>
              <c:spPr>
                <a:noFill/>
                <a:ln w="3175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34E-4CD9-8D28-A3D252B15051}"/>
              </c:ext>
            </c:extLst>
          </c:dPt>
          <c:dPt>
            <c:idx val="2"/>
            <c:marker>
              <c:symbol val="circle"/>
              <c:size val="7"/>
              <c:spPr>
                <a:noFill/>
                <a:ln w="3175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34E-4CD9-8D28-A3D252B15051}"/>
              </c:ext>
            </c:extLst>
          </c:dPt>
          <c:xVal>
            <c:numRef>
              <c:f>工作表1!$B$3:$B$5</c:f>
              <c:numCache>
                <c:formatCode>General</c:formatCode>
                <c:ptCount val="3"/>
                <c:pt idx="0">
                  <c:v>0.10627</c:v>
                </c:pt>
                <c:pt idx="1">
                  <c:v>0.15731999999999999</c:v>
                </c:pt>
                <c:pt idx="2">
                  <c:v>0.20837</c:v>
                </c:pt>
              </c:numCache>
            </c:numRef>
          </c:xVal>
          <c:yVal>
            <c:numRef>
              <c:f>工作表1!$G$3:$G$5</c:f>
              <c:numCache>
                <c:formatCode>General</c:formatCode>
                <c:ptCount val="3"/>
                <c:pt idx="0">
                  <c:v>1.6176570609370182</c:v>
                </c:pt>
                <c:pt idx="1">
                  <c:v>2.3947474247352183</c:v>
                </c:pt>
                <c:pt idx="2">
                  <c:v>3.1718377885334195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DC-48D6-AA64-5DFA7BAC9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220927"/>
        <c:axId val="488221343"/>
      </c:scatterChart>
      <c:valAx>
        <c:axId val="488220927"/>
        <c:scaling>
          <c:orientation val="minMax"/>
          <c:max val="0.25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200"/>
                  <a:t>質量</a:t>
                </a:r>
                <a:r>
                  <a:rPr lang="en-US" altLang="zh-TW" sz="1200"/>
                  <a:t>(kg)</a:t>
                </a:r>
                <a:endParaRPr lang="zh-TW" altLang="en-US" sz="1200"/>
              </a:p>
            </c:rich>
          </c:tx>
          <c:layout>
            <c:manualLayout>
              <c:xMode val="edge"/>
              <c:yMode val="edge"/>
              <c:x val="0.46804566045766871"/>
              <c:y val="0.89108906010273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8221343"/>
        <c:crosses val="autoZero"/>
        <c:crossBetween val="midCat"/>
        <c:majorUnit val="5.000000000000001E-2"/>
      </c:valAx>
      <c:valAx>
        <c:axId val="488221343"/>
        <c:scaling>
          <c:orientation val="minMax"/>
          <c:max val="3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2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週期平方</a:t>
                </a:r>
                <a:r>
                  <a:rPr lang="en-US" altLang="zh-TW" sz="12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(s^2)</a:t>
                </a:r>
                <a:endParaRPr lang="zh-TW" altLang="en-US" sz="12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8220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35566550701067"/>
          <c:y val="0.66723028700270515"/>
          <c:w val="0.27953023827223988"/>
          <c:h val="0.128224068850919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半徑與週期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904022120674611"/>
          <c:y val="0.13807826619145333"/>
          <c:w val="0.81993937915284676"/>
          <c:h val="0.6823274324408356"/>
        </c:manualLayout>
      </c:layout>
      <c:scatterChart>
        <c:scatterStyle val="lineMarker"/>
        <c:varyColors val="0"/>
        <c:ser>
          <c:idx val="0"/>
          <c:order val="0"/>
          <c:tx>
            <c:v>實驗得出值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5540960833833376"/>
                  <c:y val="0.23908858538948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工作表1!$C$10:$C$14</c:f>
              <c:numCache>
                <c:formatCode>General</c:formatCode>
                <c:ptCount val="5"/>
                <c:pt idx="0">
                  <c:v>0.09</c:v>
                </c:pt>
                <c:pt idx="1">
                  <c:v>0.11</c:v>
                </c:pt>
                <c:pt idx="2">
                  <c:v>0.155</c:v>
                </c:pt>
                <c:pt idx="3">
                  <c:v>0.18</c:v>
                </c:pt>
                <c:pt idx="4">
                  <c:v>0.215</c:v>
                </c:pt>
              </c:numCache>
            </c:numRef>
          </c:xVal>
          <c:yVal>
            <c:numRef>
              <c:f>工作表1!$F$10:$F$14</c:f>
              <c:numCache>
                <c:formatCode>0.00</c:formatCode>
                <c:ptCount val="5"/>
                <c:pt idx="0">
                  <c:v>1.8225000000000002</c:v>
                </c:pt>
                <c:pt idx="1">
                  <c:v>2.0735999999999999</c:v>
                </c:pt>
                <c:pt idx="2">
                  <c:v>3.0625</c:v>
                </c:pt>
                <c:pt idx="3">
                  <c:v>3.4969000000000006</c:v>
                </c:pt>
                <c:pt idx="4">
                  <c:v>5.0625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4A-46D0-B057-D961E70E90A8}"/>
            </c:ext>
          </c:extLst>
        </c:ser>
        <c:ser>
          <c:idx val="1"/>
          <c:order val="1"/>
          <c:tx>
            <c:v>實驗理論值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工作表1!$C$10:$C$14</c:f>
              <c:numCache>
                <c:formatCode>General</c:formatCode>
                <c:ptCount val="5"/>
                <c:pt idx="0">
                  <c:v>0.09</c:v>
                </c:pt>
                <c:pt idx="1">
                  <c:v>0.11</c:v>
                </c:pt>
                <c:pt idx="2">
                  <c:v>0.155</c:v>
                </c:pt>
                <c:pt idx="3">
                  <c:v>0.18</c:v>
                </c:pt>
                <c:pt idx="4">
                  <c:v>0.215</c:v>
                </c:pt>
              </c:numCache>
            </c:numRef>
          </c:xVal>
          <c:yVal>
            <c:numRef>
              <c:f>工作表1!$G$10:$G$14</c:f>
              <c:numCache>
                <c:formatCode>0.00</c:formatCode>
                <c:ptCount val="5"/>
                <c:pt idx="0">
                  <c:v>1.9031026731200515</c:v>
                </c:pt>
                <c:pt idx="1">
                  <c:v>2.3260143782578409</c:v>
                </c:pt>
                <c:pt idx="2">
                  <c:v>3.2775657148178667</c:v>
                </c:pt>
                <c:pt idx="3">
                  <c:v>3.8062053462401031</c:v>
                </c:pt>
                <c:pt idx="4">
                  <c:v>4.5463008302312344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4A-46D0-B057-D961E70E9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220927"/>
        <c:axId val="488221343"/>
      </c:scatterChart>
      <c:valAx>
        <c:axId val="488220927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2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半徑</a:t>
                </a:r>
                <a:r>
                  <a:rPr lang="en-US" altLang="zh-TW" sz="12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(m)</a:t>
                </a:r>
                <a:endParaRPr lang="zh-TW" altLang="en-US" sz="12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8221343"/>
        <c:crosses val="autoZero"/>
        <c:crossBetween val="midCat"/>
        <c:majorUnit val="0.1"/>
      </c:valAx>
      <c:valAx>
        <c:axId val="488221343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2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週期平方</a:t>
                </a:r>
                <a:r>
                  <a:rPr lang="en-US" altLang="zh-TW" sz="12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(s^2)</a:t>
                </a:r>
                <a:endParaRPr lang="zh-TW" altLang="en-US" sz="12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8220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77352244927569"/>
          <c:y val="0.60696652233535253"/>
          <c:w val="0.24564850898652407"/>
          <c:h val="0.1943164226780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向心力與週期</a:t>
            </a:r>
          </a:p>
        </c:rich>
      </c:tx>
      <c:layout>
        <c:manualLayout>
          <c:xMode val="edge"/>
          <c:yMode val="edge"/>
          <c:x val="0.36660582791589985"/>
          <c:y val="2.2135423475052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6385743409311748"/>
          <c:y val="0.106445591303393"/>
          <c:w val="0.78077702288439188"/>
          <c:h val="0.70380432982826757"/>
        </c:manualLayout>
      </c:layout>
      <c:scatterChart>
        <c:scatterStyle val="lineMarker"/>
        <c:varyColors val="0"/>
        <c:ser>
          <c:idx val="0"/>
          <c:order val="0"/>
          <c:tx>
            <c:v>實驗得出值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noFill/>
              <a:ln w="31750">
                <a:solidFill>
                  <a:schemeClr val="accent1"/>
                </a:solidFill>
                <a:prstDash val="solid"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66374897957489E-2"/>
                  <c:y val="0.28732407131440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工作表1!$D$18:$D$21</c:f>
              <c:numCache>
                <c:formatCode>General</c:formatCode>
                <c:ptCount val="4"/>
                <c:pt idx="0">
                  <c:v>0.29299999999999998</c:v>
                </c:pt>
                <c:pt idx="1">
                  <c:v>0.38900000000000001</c:v>
                </c:pt>
                <c:pt idx="2">
                  <c:v>0.48799999999999999</c:v>
                </c:pt>
                <c:pt idx="3">
                  <c:v>0.58399999999999996</c:v>
                </c:pt>
              </c:numCache>
            </c:numRef>
          </c:xVal>
          <c:yVal>
            <c:numRef>
              <c:f>工作表1!$G$18:$G$21</c:f>
              <c:numCache>
                <c:formatCode>0.00</c:formatCode>
                <c:ptCount val="4"/>
                <c:pt idx="0">
                  <c:v>0.16524555489457335</c:v>
                </c:pt>
                <c:pt idx="1">
                  <c:v>0.28596757127741712</c:v>
                </c:pt>
                <c:pt idx="2">
                  <c:v>0.33412409368839585</c:v>
                </c:pt>
                <c:pt idx="3">
                  <c:v>0.38578758535550323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2-4E88-9A54-6DB3233B16CB}"/>
            </c:ext>
          </c:extLst>
        </c:ser>
        <c:ser>
          <c:idx val="1"/>
          <c:order val="1"/>
          <c:tx>
            <c:v>實驗理論值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工作表1!$D$18:$D$21</c:f>
              <c:numCache>
                <c:formatCode>General</c:formatCode>
                <c:ptCount val="4"/>
                <c:pt idx="0">
                  <c:v>0.29299999999999998</c:v>
                </c:pt>
                <c:pt idx="1">
                  <c:v>0.38900000000000001</c:v>
                </c:pt>
                <c:pt idx="2">
                  <c:v>0.48799999999999999</c:v>
                </c:pt>
                <c:pt idx="3">
                  <c:v>0.58399999999999996</c:v>
                </c:pt>
              </c:numCache>
            </c:numRef>
          </c:xVal>
          <c:yVal>
            <c:numRef>
              <c:f>工作表1!$H$18:$H$21</c:f>
              <c:numCache>
                <c:formatCode>0.00</c:formatCode>
                <c:ptCount val="4"/>
                <c:pt idx="0">
                  <c:v>0.19789089108219127</c:v>
                </c:pt>
                <c:pt idx="1">
                  <c:v>0.26272886222174885</c:v>
                </c:pt>
                <c:pt idx="2">
                  <c:v>0.32959301995941759</c:v>
                </c:pt>
                <c:pt idx="3">
                  <c:v>0.39443099109897511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42-4E88-9A54-6DB3233B1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220927"/>
        <c:axId val="488221343"/>
      </c:scatterChart>
      <c:valAx>
        <c:axId val="488220927"/>
        <c:scaling>
          <c:orientation val="minMax"/>
          <c:max val="0.60000000000000009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2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向心力</a:t>
                </a:r>
                <a:r>
                  <a:rPr lang="en-US" altLang="zh-TW" sz="12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(F)</a:t>
                </a:r>
                <a:endParaRPr lang="zh-TW" altLang="en-US" sz="12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8221343"/>
        <c:crosses val="autoZero"/>
        <c:crossBetween val="midCat"/>
        <c:majorUnit val="0.15000000000000002"/>
      </c:valAx>
      <c:valAx>
        <c:axId val="488221343"/>
        <c:scaling>
          <c:orientation val="minMax"/>
          <c:max val="0.45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2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週期平方倒數</a:t>
                </a:r>
                <a:r>
                  <a:rPr lang="en-US" altLang="zh-TW" sz="12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(1/s^2)</a:t>
                </a:r>
                <a:endParaRPr lang="zh-TW" altLang="en-US" sz="12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8220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065046401471348"/>
          <c:y val="0.61328803264622223"/>
          <c:w val="0.25914629998938926"/>
          <c:h val="0.180994993615339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67236</xdr:colOff>
      <xdr:row>0</xdr:row>
      <xdr:rowOff>0</xdr:rowOff>
    </xdr:from>
    <xdr:to>
      <xdr:col>16</xdr:col>
      <xdr:colOff>515470</xdr:colOff>
      <xdr:row>12</xdr:row>
      <xdr:rowOff>37353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52292</xdr:colOff>
      <xdr:row>12</xdr:row>
      <xdr:rowOff>67236</xdr:rowOff>
    </xdr:from>
    <xdr:to>
      <xdr:col>16</xdr:col>
      <xdr:colOff>313764</xdr:colOff>
      <xdr:row>26</xdr:row>
      <xdr:rowOff>89647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164353</xdr:colOff>
      <xdr:row>22</xdr:row>
      <xdr:rowOff>59765</xdr:rowOff>
    </xdr:from>
    <xdr:to>
      <xdr:col>7</xdr:col>
      <xdr:colOff>470647</xdr:colOff>
      <xdr:row>35</xdr:row>
      <xdr:rowOff>112058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4" zoomScale="85" zoomScaleNormal="85" workbookViewId="0">
      <selection activeCell="A16" sqref="A16:I21"/>
    </sheetView>
  </sheetViews>
  <sheetFormatPr defaultRowHeight="17" x14ac:dyDescent="0.4"/>
  <cols>
    <col min="5" max="5" width="10.36328125" bestFit="1" customWidth="1"/>
  </cols>
  <sheetData>
    <row r="1" spans="1:8" x14ac:dyDescent="0.4">
      <c r="C1" t="s">
        <v>3</v>
      </c>
      <c r="D1" t="s">
        <v>20</v>
      </c>
      <c r="F1" t="s">
        <v>5</v>
      </c>
    </row>
    <row r="2" spans="1:8" x14ac:dyDescent="0.4">
      <c r="B2" t="s">
        <v>13</v>
      </c>
      <c r="C2" t="s">
        <v>14</v>
      </c>
      <c r="D2" t="s">
        <v>2</v>
      </c>
      <c r="E2" t="s">
        <v>1</v>
      </c>
      <c r="F2" t="s">
        <v>17</v>
      </c>
      <c r="G2" t="s">
        <v>23</v>
      </c>
      <c r="H2" t="s">
        <v>10</v>
      </c>
    </row>
    <row r="3" spans="1:8" x14ac:dyDescent="0.4">
      <c r="A3">
        <v>1</v>
      </c>
      <c r="B3">
        <v>0.10627</v>
      </c>
      <c r="C3">
        <v>0.15</v>
      </c>
      <c r="D3">
        <v>0.38900000000000001</v>
      </c>
      <c r="E3">
        <v>1.23</v>
      </c>
      <c r="F3" s="1">
        <f>E3*E3</f>
        <v>1.5128999999999999</v>
      </c>
      <c r="G3">
        <f>((B3*4*3.1415*3.1415)*0.15/D3)</f>
        <v>1.6176570609370182</v>
      </c>
      <c r="H3" s="1">
        <f>((B3*4*3.1415*3.1415)/E3^(2)*0.15-0.389158)*100/0.389158</f>
        <v>6.8808437088941838</v>
      </c>
    </row>
    <row r="4" spans="1:8" x14ac:dyDescent="0.4">
      <c r="A4">
        <v>2</v>
      </c>
      <c r="B4">
        <v>0.15731999999999999</v>
      </c>
      <c r="C4">
        <v>0.15</v>
      </c>
      <c r="D4">
        <v>0.38900000000000001</v>
      </c>
      <c r="E4">
        <v>1.53</v>
      </c>
      <c r="F4" s="1">
        <f>E4*E4</f>
        <v>2.3409</v>
      </c>
      <c r="G4">
        <f t="shared" ref="G4:G5" si="0">((B4*4*3.1415*3.1415)*0.15/D4)</f>
        <v>2.3947474247352183</v>
      </c>
      <c r="H4" s="1">
        <f>((B4*4*3.1415*3.1415)/E4^(2)*0.15-0.389158)*100/0.389158</f>
        <v>2.2587528678795001</v>
      </c>
    </row>
    <row r="5" spans="1:8" x14ac:dyDescent="0.4">
      <c r="A5">
        <v>3</v>
      </c>
      <c r="B5">
        <v>0.20837</v>
      </c>
      <c r="C5">
        <v>0.15</v>
      </c>
      <c r="D5">
        <v>0.38900000000000001</v>
      </c>
      <c r="E5">
        <v>1.74</v>
      </c>
      <c r="F5" s="1">
        <f>E5*E5</f>
        <v>3.0276000000000001</v>
      </c>
      <c r="G5">
        <f t="shared" si="0"/>
        <v>3.1718377885334195</v>
      </c>
      <c r="H5" s="1">
        <f>((B5*4*3.1415*3.1415)/E5^(2)*0.15-0.389158)*100/0.389158</f>
        <v>4.721561873976837</v>
      </c>
    </row>
    <row r="6" spans="1:8" x14ac:dyDescent="0.4">
      <c r="F6" s="1"/>
      <c r="H6" s="1"/>
    </row>
    <row r="7" spans="1:8" x14ac:dyDescent="0.4">
      <c r="F7" s="1"/>
      <c r="H7" s="1"/>
    </row>
    <row r="8" spans="1:8" x14ac:dyDescent="0.4">
      <c r="C8" t="s">
        <v>4</v>
      </c>
      <c r="D8" t="s">
        <v>21</v>
      </c>
      <c r="F8" s="1"/>
      <c r="H8" s="1" t="s">
        <v>6</v>
      </c>
    </row>
    <row r="9" spans="1:8" x14ac:dyDescent="0.4">
      <c r="B9" t="s">
        <v>15</v>
      </c>
      <c r="C9" t="s">
        <v>7</v>
      </c>
      <c r="D9" t="s">
        <v>8</v>
      </c>
      <c r="E9" t="s">
        <v>1</v>
      </c>
      <c r="F9" s="1" t="s">
        <v>18</v>
      </c>
      <c r="G9" t="s">
        <v>16</v>
      </c>
      <c r="H9" s="1" t="s">
        <v>9</v>
      </c>
    </row>
    <row r="10" spans="1:8" x14ac:dyDescent="0.4">
      <c r="A10">
        <v>1</v>
      </c>
      <c r="B10">
        <v>0.20837</v>
      </c>
      <c r="C10">
        <v>0.09</v>
      </c>
      <c r="D10">
        <v>0.38900000000000001</v>
      </c>
      <c r="E10" s="1">
        <v>1.35</v>
      </c>
      <c r="F10" s="1">
        <f>E10*E10</f>
        <v>1.8225000000000002</v>
      </c>
      <c r="G10" s="1">
        <f>((B10*4*3.1415*3.1415)*C10/D10)</f>
        <v>1.9031026731200515</v>
      </c>
      <c r="H10" s="1">
        <f>(((0.20837*4*3.14^(2))*C10/E10^2)-0.389158)*100/0.389158</f>
        <v>4.2805922174870599</v>
      </c>
    </row>
    <row r="11" spans="1:8" x14ac:dyDescent="0.4">
      <c r="A11">
        <v>2</v>
      </c>
      <c r="B11">
        <v>0.20837</v>
      </c>
      <c r="C11">
        <v>0.11</v>
      </c>
      <c r="D11">
        <v>0.38900000000000001</v>
      </c>
      <c r="E11" s="1">
        <v>1.44</v>
      </c>
      <c r="F11" s="1">
        <f>E11*E11</f>
        <v>2.0735999999999999</v>
      </c>
      <c r="G11" s="1">
        <f>((B11*4*3.1415*3.1415)*C11/D11)</f>
        <v>2.3260143782578409</v>
      </c>
      <c r="H11" s="1">
        <f>(((0.20837*4*3.14^(2))*C11/E11^2)-0.389158)*100/0.389158</f>
        <v>12.020167421128717</v>
      </c>
    </row>
    <row r="12" spans="1:8" x14ac:dyDescent="0.4">
      <c r="A12">
        <v>3</v>
      </c>
      <c r="B12">
        <v>0.20837</v>
      </c>
      <c r="C12">
        <v>0.155</v>
      </c>
      <c r="D12">
        <v>0.38900000000000001</v>
      </c>
      <c r="E12" s="1">
        <v>1.75</v>
      </c>
      <c r="F12" s="1">
        <f>E12*E12</f>
        <v>3.0625</v>
      </c>
      <c r="G12" s="1">
        <f>((B12*4*3.1415*3.1415)*C12/D12)</f>
        <v>3.2775657148178667</v>
      </c>
      <c r="H12" s="1">
        <f>(((0.20837*4*3.14^(2))*C12/E12^2)-0.389158)*100/0.389158</f>
        <v>6.8769661461673817</v>
      </c>
    </row>
    <row r="13" spans="1:8" x14ac:dyDescent="0.4">
      <c r="A13">
        <v>4</v>
      </c>
      <c r="B13">
        <v>0.20837</v>
      </c>
      <c r="C13">
        <v>0.18</v>
      </c>
      <c r="D13">
        <v>0.38900000000000001</v>
      </c>
      <c r="E13" s="1">
        <v>1.87</v>
      </c>
      <c r="F13" s="1">
        <f>E13*E13</f>
        <v>3.4969000000000006</v>
      </c>
      <c r="G13" s="1">
        <f>((B13*4*3.1415*3.1415)*C13/D13)</f>
        <v>3.8062053462401031</v>
      </c>
      <c r="H13" s="1">
        <f>(((0.20837*4*3.14^(2))*C13/E13^2)-0.389158)*100/0.389158</f>
        <v>8.6970627220510526</v>
      </c>
    </row>
    <row r="14" spans="1:8" x14ac:dyDescent="0.4">
      <c r="A14">
        <v>5</v>
      </c>
      <c r="B14">
        <v>0.20837</v>
      </c>
      <c r="C14">
        <v>0.215</v>
      </c>
      <c r="D14">
        <v>0.38900000000000001</v>
      </c>
      <c r="E14" s="1">
        <v>2.25</v>
      </c>
      <c r="F14" s="1">
        <f>E14*E14</f>
        <v>5.0625</v>
      </c>
      <c r="G14" s="1">
        <f>((B14*4*3.1415*3.1415)*C14/D14)</f>
        <v>4.5463008302312344</v>
      </c>
      <c r="H14" s="1">
        <f>(((0.20837*4*3.14^(2))*C14/E14^2)-0.389158)*-100/0.389158</f>
        <v>10.318690692961104</v>
      </c>
    </row>
    <row r="15" spans="1:8" x14ac:dyDescent="0.4">
      <c r="F15" s="1"/>
      <c r="G15" s="1"/>
      <c r="H15" s="1"/>
    </row>
    <row r="16" spans="1:8" x14ac:dyDescent="0.4">
      <c r="C16" t="s">
        <v>11</v>
      </c>
      <c r="D16" t="s">
        <v>22</v>
      </c>
      <c r="F16" s="1"/>
      <c r="G16" s="1"/>
      <c r="H16" s="1" t="s">
        <v>12</v>
      </c>
    </row>
    <row r="17" spans="1:9" x14ac:dyDescent="0.4">
      <c r="B17" t="s">
        <v>0</v>
      </c>
      <c r="C17" t="s">
        <v>14</v>
      </c>
      <c r="D17" t="s">
        <v>8</v>
      </c>
      <c r="E17" t="s">
        <v>1</v>
      </c>
      <c r="F17" s="1" t="s">
        <v>19</v>
      </c>
      <c r="G17" t="s">
        <v>24</v>
      </c>
      <c r="H17" s="1" t="s">
        <v>16</v>
      </c>
      <c r="I17" s="1" t="s">
        <v>9</v>
      </c>
    </row>
    <row r="18" spans="1:9" x14ac:dyDescent="0.4">
      <c r="A18">
        <v>1</v>
      </c>
      <c r="B18">
        <v>0.20837</v>
      </c>
      <c r="C18">
        <v>0.18</v>
      </c>
      <c r="D18">
        <v>0.29299999999999998</v>
      </c>
      <c r="E18">
        <v>2.46</v>
      </c>
      <c r="F18" s="1">
        <f>E18*E18</f>
        <v>6.0515999999999996</v>
      </c>
      <c r="G18" s="1">
        <f>1/F18</f>
        <v>0.16524555489457335</v>
      </c>
      <c r="H18" s="1">
        <f>1/((B18*4*3.1415*3.1415)*C18/D18)</f>
        <v>0.19789089108219127</v>
      </c>
      <c r="I18" s="1">
        <f>((H18-G18)/H18)*100</f>
        <v>16.496634084112099</v>
      </c>
    </row>
    <row r="19" spans="1:9" x14ac:dyDescent="0.4">
      <c r="A19">
        <v>2</v>
      </c>
      <c r="B19">
        <v>0.20837</v>
      </c>
      <c r="C19">
        <v>0.18</v>
      </c>
      <c r="D19">
        <v>0.38900000000000001</v>
      </c>
      <c r="E19">
        <v>1.87</v>
      </c>
      <c r="F19" s="1">
        <f>E19*E19</f>
        <v>3.4969000000000006</v>
      </c>
      <c r="G19" s="1">
        <f t="shared" ref="G19:G21" si="1">1/F19</f>
        <v>0.28596757127741712</v>
      </c>
      <c r="H19" s="1">
        <f>1/((B19*4*3.1415*3.1415)*C19/D19)</f>
        <v>0.26272886222174885</v>
      </c>
      <c r="I19" s="1">
        <f>((H19-G19)/H19)*-100</f>
        <v>8.8451298647402883</v>
      </c>
    </row>
    <row r="20" spans="1:9" x14ac:dyDescent="0.4">
      <c r="A20">
        <v>3</v>
      </c>
      <c r="B20">
        <v>0.20837</v>
      </c>
      <c r="C20">
        <v>0.18</v>
      </c>
      <c r="D20">
        <v>0.48799999999999999</v>
      </c>
      <c r="E20">
        <v>1.73</v>
      </c>
      <c r="F20" s="1">
        <f>E20*E20</f>
        <v>2.9929000000000001</v>
      </c>
      <c r="G20" s="1">
        <f t="shared" si="1"/>
        <v>0.33412409368839585</v>
      </c>
      <c r="H20" s="1">
        <f>1/((B20*4*3.1415*3.1415)*C20/D20)</f>
        <v>0.32959301995941759</v>
      </c>
      <c r="I20" s="1">
        <f>((H20-G20)/H20)*-100</f>
        <v>1.3747480846336397</v>
      </c>
    </row>
    <row r="21" spans="1:9" x14ac:dyDescent="0.4">
      <c r="A21">
        <v>4</v>
      </c>
      <c r="B21">
        <v>0.20837</v>
      </c>
      <c r="C21">
        <v>0.18</v>
      </c>
      <c r="D21">
        <v>0.58399999999999996</v>
      </c>
      <c r="E21">
        <v>1.61</v>
      </c>
      <c r="F21" s="1">
        <f>E21*E21</f>
        <v>2.5921000000000003</v>
      </c>
      <c r="G21" s="1">
        <f t="shared" si="1"/>
        <v>0.38578758535550323</v>
      </c>
      <c r="H21" s="1">
        <f>1/((B21*4*3.1415*3.1415)*C21/D21)</f>
        <v>0.39443099109897511</v>
      </c>
      <c r="I21" s="1">
        <f>((H21-G21)/H21)*100</f>
        <v>2.1913607040332654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王昊文</dc:creator>
  <cp:lastModifiedBy>bowen</cp:lastModifiedBy>
  <dcterms:created xsi:type="dcterms:W3CDTF">2018-10-08T05:20:01Z</dcterms:created>
  <dcterms:modified xsi:type="dcterms:W3CDTF">2018-10-14T14:34:03Z</dcterms:modified>
</cp:coreProperties>
</file>