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清大電機大一上\普物實驗一\一維駐波與二維共振的克拉尼圖案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/>
  <c r="I20" i="1" s="1"/>
  <c r="E19" i="1"/>
  <c r="E18" i="1"/>
  <c r="E6" i="1"/>
  <c r="F19" i="1"/>
  <c r="H19" i="1" s="1"/>
  <c r="F20" i="1"/>
  <c r="F18" i="1"/>
  <c r="H18" i="1" s="1"/>
  <c r="J12" i="1"/>
  <c r="I13" i="1"/>
  <c r="I14" i="1"/>
  <c r="I12" i="1"/>
  <c r="I7" i="1"/>
  <c r="I8" i="1"/>
  <c r="I6" i="1"/>
  <c r="G2" i="1"/>
  <c r="C3" i="1"/>
  <c r="C2" i="1"/>
  <c r="E14" i="1"/>
  <c r="F14" i="1" s="1"/>
  <c r="H14" i="1" s="1"/>
  <c r="J14" i="1" s="1"/>
  <c r="E13" i="1"/>
  <c r="F13" i="1" s="1"/>
  <c r="H13" i="1" s="1"/>
  <c r="J13" i="1" s="1"/>
  <c r="E12" i="1"/>
  <c r="F12" i="1" s="1"/>
  <c r="H12" i="1" s="1"/>
  <c r="H20" i="1"/>
  <c r="C19" i="1"/>
  <c r="C20" i="1"/>
  <c r="C18" i="1"/>
  <c r="B6" i="1"/>
  <c r="E8" i="1"/>
  <c r="B13" i="1"/>
  <c r="C13" i="1" s="1"/>
  <c r="B14" i="1"/>
  <c r="C14" i="1" s="1"/>
  <c r="B12" i="1"/>
  <c r="C12" i="1" s="1"/>
  <c r="C7" i="1"/>
  <c r="B7" i="1"/>
  <c r="B8" i="1"/>
  <c r="C8" i="1" s="1"/>
  <c r="F8" i="1"/>
  <c r="H8" i="1" s="1"/>
  <c r="J8" i="1" s="1"/>
  <c r="E7" i="1"/>
  <c r="F7" i="1" s="1"/>
  <c r="H7" i="1" s="1"/>
  <c r="J7" i="1" s="1"/>
  <c r="F6" i="1"/>
  <c r="H6" i="1" s="1"/>
  <c r="J6" i="1" s="1"/>
  <c r="E2" i="1"/>
  <c r="C6" i="1"/>
  <c r="I19" i="1" l="1"/>
  <c r="J19" i="1" s="1"/>
  <c r="I18" i="1"/>
  <c r="J18" i="1" s="1"/>
  <c r="J20" i="1"/>
</calcChain>
</file>

<file path=xl/sharedStrings.xml><?xml version="1.0" encoding="utf-8"?>
<sst xmlns="http://schemas.openxmlformats.org/spreadsheetml/2006/main" count="35" uniqueCount="18">
  <si>
    <t>線密度</t>
    <phoneticPr fontId="1" type="noConversion"/>
  </si>
  <si>
    <t>繩張力</t>
    <phoneticPr fontId="1" type="noConversion"/>
  </si>
  <si>
    <t>節點數</t>
    <phoneticPr fontId="1" type="noConversion"/>
  </si>
  <si>
    <t>駐波波長</t>
    <phoneticPr fontId="1" type="noConversion"/>
  </si>
  <si>
    <t>砝碼總重(kg)</t>
    <phoneticPr fontId="1" type="noConversion"/>
  </si>
  <si>
    <t>線重(kg)</t>
    <phoneticPr fontId="1" type="noConversion"/>
  </si>
  <si>
    <t>繩長(m)</t>
    <phoneticPr fontId="1" type="noConversion"/>
  </si>
  <si>
    <t>共振平率(hz)</t>
    <phoneticPr fontId="1" type="noConversion"/>
  </si>
  <si>
    <t>兩節點間距(m)</t>
    <phoneticPr fontId="1" type="noConversion"/>
  </si>
  <si>
    <t>繩長(m)</t>
    <phoneticPr fontId="1" type="noConversion"/>
  </si>
  <si>
    <t>線密度</t>
    <phoneticPr fontId="1" type="noConversion"/>
  </si>
  <si>
    <t>繩1</t>
    <phoneticPr fontId="1" type="noConversion"/>
  </si>
  <si>
    <t>繩2</t>
    <phoneticPr fontId="1" type="noConversion"/>
  </si>
  <si>
    <t>波速(實驗值)</t>
    <phoneticPr fontId="1" type="noConversion"/>
  </si>
  <si>
    <t>波速(實驗值)</t>
    <phoneticPr fontId="1" type="noConversion"/>
  </si>
  <si>
    <t>波速(實驗值)</t>
    <phoneticPr fontId="1" type="noConversion"/>
  </si>
  <si>
    <t>波速(理論)</t>
    <phoneticPr fontId="1" type="noConversion"/>
  </si>
  <si>
    <t>誤差%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</si>
</sst>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"/>
    <numFmt numFmtId="177" formatCode="0.00000"/>
    <numFmt numFmtId="179" formatCode="0.000000"/>
    <numFmt numFmtId="180" formatCode="0.0000000"/>
    <numFmt numFmtId="184" formatCode="0.0000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9" xfId="0" applyNumberFormat="1" applyBorder="1">
      <alignment vertical="center"/>
    </xf>
    <xf numFmtId="177" fontId="0" fillId="0" borderId="6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19" sqref="G19"/>
    </sheetView>
  </sheetViews>
  <sheetFormatPr defaultRowHeight="16.2" x14ac:dyDescent="0.3"/>
  <cols>
    <col min="2" max="9" width="22.88671875" customWidth="1"/>
    <col min="10" max="10" width="14.44140625" customWidth="1"/>
    <col min="11" max="14" width="18.5546875" customWidth="1"/>
    <col min="18" max="18" width="12.21875" customWidth="1"/>
    <col min="19" max="19" width="19.5546875" customWidth="1"/>
  </cols>
  <sheetData>
    <row r="1" spans="1:10" ht="16.8" thickBot="1" x14ac:dyDescent="0.35"/>
    <row r="2" spans="1:10" ht="16.8" thickBot="1" x14ac:dyDescent="0.35">
      <c r="A2" s="2" t="s">
        <v>11</v>
      </c>
      <c r="B2" s="3" t="s">
        <v>6</v>
      </c>
      <c r="C2" s="13">
        <f>87.2*0.01</f>
        <v>0.872</v>
      </c>
      <c r="D2" s="3" t="s">
        <v>5</v>
      </c>
      <c r="E2" s="4">
        <f>3.78*0.001</f>
        <v>3.7799999999999999E-3</v>
      </c>
      <c r="F2" s="3" t="s">
        <v>0</v>
      </c>
      <c r="G2" s="18">
        <f>(E2/C2)</f>
        <v>4.3348623853211006E-3</v>
      </c>
      <c r="H2" s="1"/>
      <c r="I2" s="1"/>
    </row>
    <row r="3" spans="1:10" ht="16.8" thickBot="1" x14ac:dyDescent="0.35">
      <c r="A3" s="6" t="s">
        <v>12</v>
      </c>
      <c r="B3" s="7" t="s">
        <v>9</v>
      </c>
      <c r="C3" s="14">
        <f>86.6*0.01</f>
        <v>0.86599999999999999</v>
      </c>
      <c r="D3" s="7" t="s">
        <v>5</v>
      </c>
      <c r="E3" s="12">
        <f>0.04*0.001</f>
        <v>4.0000000000000003E-5</v>
      </c>
      <c r="F3" s="7" t="s">
        <v>10</v>
      </c>
      <c r="G3" s="19">
        <f>(E3/C3)</f>
        <v>4.6189376443418017E-5</v>
      </c>
      <c r="H3" s="1"/>
      <c r="I3" s="1"/>
    </row>
    <row r="4" spans="1:10" ht="16.8" thickBot="1" x14ac:dyDescent="0.35">
      <c r="I4" s="1"/>
    </row>
    <row r="5" spans="1:10" x14ac:dyDescent="0.3">
      <c r="A5" s="2">
        <v>1</v>
      </c>
      <c r="B5" s="3" t="s">
        <v>4</v>
      </c>
      <c r="C5" s="3" t="s">
        <v>1</v>
      </c>
      <c r="D5" s="3" t="s">
        <v>2</v>
      </c>
      <c r="E5" s="3" t="s">
        <v>8</v>
      </c>
      <c r="F5" s="3" t="s">
        <v>3</v>
      </c>
      <c r="G5" s="3" t="s">
        <v>7</v>
      </c>
      <c r="H5" s="5" t="s">
        <v>13</v>
      </c>
      <c r="I5" s="1" t="s">
        <v>16</v>
      </c>
      <c r="J5" s="17" t="s">
        <v>17</v>
      </c>
    </row>
    <row r="6" spans="1:10" x14ac:dyDescent="0.3">
      <c r="A6" s="9"/>
      <c r="B6" s="10">
        <f>50.1*0.001</f>
        <v>5.0100000000000006E-2</v>
      </c>
      <c r="C6" s="10">
        <f>B6*9.8</f>
        <v>0.49098000000000008</v>
      </c>
      <c r="D6" s="10">
        <v>1</v>
      </c>
      <c r="E6" s="10">
        <f>41*0.01</f>
        <v>0.41000000000000003</v>
      </c>
      <c r="F6" s="10">
        <f>E6*2</f>
        <v>0.82000000000000006</v>
      </c>
      <c r="G6" s="10">
        <v>12</v>
      </c>
      <c r="H6" s="11">
        <f>G6*F6</f>
        <v>9.84</v>
      </c>
      <c r="I6" s="1">
        <f>SQRT(C6/$G$2)</f>
        <v>10.642514322805074</v>
      </c>
      <c r="J6" s="20">
        <f>(I6-H6)/I6*100</f>
        <v>7.5406459269255937</v>
      </c>
    </row>
    <row r="7" spans="1:10" x14ac:dyDescent="0.3">
      <c r="A7" s="9"/>
      <c r="B7" s="10">
        <f t="shared" ref="B7:B8" si="0">50.1*0.001</f>
        <v>5.0100000000000006E-2</v>
      </c>
      <c r="C7" s="10">
        <f t="shared" ref="C7:C8" si="1">B7*9.8</f>
        <v>0.49098000000000008</v>
      </c>
      <c r="D7" s="10">
        <v>2</v>
      </c>
      <c r="E7" s="10">
        <f>21.5*0.01</f>
        <v>0.215</v>
      </c>
      <c r="F7" s="10">
        <f>E7*2</f>
        <v>0.43</v>
      </c>
      <c r="G7" s="10">
        <v>24</v>
      </c>
      <c r="H7" s="11">
        <f t="shared" ref="H7:H8" si="2">G7*F7</f>
        <v>10.32</v>
      </c>
      <c r="I7" s="1">
        <f t="shared" ref="I7:I8" si="3">SQRT(C7/$G$2)</f>
        <v>10.642514322805074</v>
      </c>
      <c r="J7">
        <f t="shared" ref="J7:J8" si="4">(I7-H7)/I7*100</f>
        <v>3.030433533117082</v>
      </c>
    </row>
    <row r="8" spans="1:10" ht="16.8" thickBot="1" x14ac:dyDescent="0.35">
      <c r="A8" s="6"/>
      <c r="B8" s="7">
        <f t="shared" si="0"/>
        <v>5.0100000000000006E-2</v>
      </c>
      <c r="C8" s="7">
        <f t="shared" si="1"/>
        <v>0.49098000000000008</v>
      </c>
      <c r="D8" s="7">
        <v>3</v>
      </c>
      <c r="E8" s="7">
        <f>12.5*0.01</f>
        <v>0.125</v>
      </c>
      <c r="F8" s="7">
        <f>E8*2</f>
        <v>0.25</v>
      </c>
      <c r="G8" s="7">
        <v>41</v>
      </c>
      <c r="H8" s="8">
        <f t="shared" si="2"/>
        <v>10.25</v>
      </c>
      <c r="I8" s="1">
        <f t="shared" si="3"/>
        <v>10.642514322805074</v>
      </c>
      <c r="J8">
        <f t="shared" si="4"/>
        <v>3.6881728405474918</v>
      </c>
    </row>
    <row r="9" spans="1:10" x14ac:dyDescent="0.3">
      <c r="A9" s="9"/>
      <c r="B9" s="15"/>
      <c r="C9" s="15"/>
      <c r="D9" s="15"/>
      <c r="E9" s="15"/>
      <c r="F9" s="15"/>
      <c r="G9" s="15"/>
      <c r="H9" s="16"/>
      <c r="I9" s="1"/>
    </row>
    <row r="10" spans="1:10" ht="16.8" thickBot="1" x14ac:dyDescent="0.35">
      <c r="A10" s="9"/>
      <c r="B10" s="15"/>
      <c r="C10" s="15"/>
      <c r="D10" s="15"/>
      <c r="E10" s="15"/>
      <c r="F10" s="15"/>
      <c r="G10" s="15"/>
      <c r="H10" s="16"/>
      <c r="I10" s="1"/>
    </row>
    <row r="11" spans="1:10" x14ac:dyDescent="0.3">
      <c r="A11" s="2">
        <v>1</v>
      </c>
      <c r="B11" s="3" t="s">
        <v>4</v>
      </c>
      <c r="C11" s="3" t="s">
        <v>1</v>
      </c>
      <c r="D11" s="3" t="s">
        <v>2</v>
      </c>
      <c r="E11" s="3" t="s">
        <v>8</v>
      </c>
      <c r="F11" s="3" t="s">
        <v>3</v>
      </c>
      <c r="G11" s="3" t="s">
        <v>7</v>
      </c>
      <c r="H11" s="5" t="s">
        <v>14</v>
      </c>
      <c r="I11" s="1" t="s">
        <v>16</v>
      </c>
      <c r="J11" s="17" t="s">
        <v>17</v>
      </c>
    </row>
    <row r="12" spans="1:10" x14ac:dyDescent="0.3">
      <c r="A12" s="9"/>
      <c r="B12" s="10">
        <f>0.0501+0.0504</f>
        <v>0.10050000000000001</v>
      </c>
      <c r="C12" s="10">
        <f>B12*9.8</f>
        <v>0.98490000000000011</v>
      </c>
      <c r="D12" s="10">
        <v>1</v>
      </c>
      <c r="E12" s="10">
        <f>39.2*0.01</f>
        <v>0.39200000000000002</v>
      </c>
      <c r="F12" s="10">
        <f>E12*2</f>
        <v>0.78400000000000003</v>
      </c>
      <c r="G12" s="10">
        <v>19</v>
      </c>
      <c r="H12" s="11">
        <f>F12*G12</f>
        <v>14.896000000000001</v>
      </c>
      <c r="I12" s="1">
        <f>SQRT(C12/$G$2)</f>
        <v>15.073302373549218</v>
      </c>
      <c r="J12">
        <f>(I12-H12)/I12*100</f>
        <v>1.1762676098128926</v>
      </c>
    </row>
    <row r="13" spans="1:10" x14ac:dyDescent="0.3">
      <c r="A13" s="9"/>
      <c r="B13" s="10">
        <f t="shared" ref="B13:B14" si="5">0.0501+0.0504</f>
        <v>0.10050000000000001</v>
      </c>
      <c r="C13" s="10">
        <f t="shared" ref="C13:C14" si="6">B13*9.8</f>
        <v>0.98490000000000011</v>
      </c>
      <c r="D13" s="10">
        <v>2</v>
      </c>
      <c r="E13" s="10">
        <f>20.2*0.01</f>
        <v>0.20199999999999999</v>
      </c>
      <c r="F13" s="10">
        <f t="shared" ref="F13:F14" si="7">E13*2</f>
        <v>0.40399999999999997</v>
      </c>
      <c r="G13" s="10">
        <v>37</v>
      </c>
      <c r="H13" s="11">
        <f t="shared" ref="H13:H14" si="8">F13*G13</f>
        <v>14.947999999999999</v>
      </c>
      <c r="I13" s="1">
        <f t="shared" ref="I13:I14" si="9">SQRT(C13/$G$2)</f>
        <v>15.073302373549218</v>
      </c>
      <c r="J13">
        <f t="shared" ref="J13:J14" si="10">(I13-H13)/I13*100</f>
        <v>0.83128680393953647</v>
      </c>
    </row>
    <row r="14" spans="1:10" ht="16.8" thickBot="1" x14ac:dyDescent="0.35">
      <c r="A14" s="6"/>
      <c r="B14" s="7">
        <f t="shared" si="5"/>
        <v>0.10050000000000001</v>
      </c>
      <c r="C14" s="7">
        <f t="shared" si="6"/>
        <v>0.98490000000000011</v>
      </c>
      <c r="D14" s="7">
        <v>3</v>
      </c>
      <c r="E14" s="7">
        <f>13.5*0.01</f>
        <v>0.13500000000000001</v>
      </c>
      <c r="F14" s="7">
        <f t="shared" si="7"/>
        <v>0.27</v>
      </c>
      <c r="G14" s="7">
        <v>54</v>
      </c>
      <c r="H14" s="8">
        <f t="shared" si="8"/>
        <v>14.580000000000002</v>
      </c>
      <c r="I14" s="1">
        <f t="shared" si="9"/>
        <v>15.073302373549218</v>
      </c>
      <c r="J14">
        <f t="shared" si="10"/>
        <v>3.2726894301202925</v>
      </c>
    </row>
    <row r="15" spans="1:10" x14ac:dyDescent="0.3">
      <c r="A15" s="9"/>
      <c r="B15" s="15"/>
      <c r="C15" s="15"/>
      <c r="D15" s="15"/>
      <c r="E15" s="15"/>
      <c r="F15" s="15"/>
      <c r="G15" s="15"/>
      <c r="H15" s="16"/>
      <c r="I15" s="1"/>
    </row>
    <row r="16" spans="1:10" ht="16.8" thickBot="1" x14ac:dyDescent="0.35">
      <c r="A16" s="9"/>
      <c r="B16" s="15"/>
      <c r="C16" s="15"/>
      <c r="D16" s="15"/>
      <c r="E16" s="15"/>
      <c r="F16" s="15"/>
      <c r="G16" s="15"/>
      <c r="H16" s="16"/>
      <c r="I16" s="1"/>
    </row>
    <row r="17" spans="1:10" x14ac:dyDescent="0.3">
      <c r="A17" s="2">
        <v>2</v>
      </c>
      <c r="B17" s="3" t="s">
        <v>4</v>
      </c>
      <c r="C17" s="3" t="s">
        <v>1</v>
      </c>
      <c r="D17" s="3" t="s">
        <v>2</v>
      </c>
      <c r="E17" s="3" t="s">
        <v>8</v>
      </c>
      <c r="F17" s="3" t="s">
        <v>3</v>
      </c>
      <c r="G17" s="3" t="s">
        <v>7</v>
      </c>
      <c r="H17" s="5" t="s">
        <v>15</v>
      </c>
      <c r="I17" s="1" t="s">
        <v>16</v>
      </c>
      <c r="J17" s="17" t="s">
        <v>17</v>
      </c>
    </row>
    <row r="18" spans="1:10" x14ac:dyDescent="0.3">
      <c r="A18" s="9"/>
      <c r="B18" s="10">
        <v>5.0100000000000006E-2</v>
      </c>
      <c r="C18" s="10">
        <f>B18*9.8</f>
        <v>0.49098000000000008</v>
      </c>
      <c r="D18" s="10">
        <v>1</v>
      </c>
      <c r="E18" s="10">
        <f>53.5*0.01</f>
        <v>0.53500000000000003</v>
      </c>
      <c r="F18" s="10">
        <f>E18*2</f>
        <v>1.07</v>
      </c>
      <c r="G18" s="10">
        <v>95</v>
      </c>
      <c r="H18" s="11">
        <f>G18*F18</f>
        <v>101.65</v>
      </c>
      <c r="I18" s="1">
        <f>SQRT(C18/$G$3)</f>
        <v>103.10051891237018</v>
      </c>
      <c r="J18">
        <f>(I18-H18)/I18*100</f>
        <v>1.4068977806048031</v>
      </c>
    </row>
    <row r="19" spans="1:10" x14ac:dyDescent="0.3">
      <c r="A19" s="9"/>
      <c r="B19" s="10">
        <v>5.0100000000000006E-2</v>
      </c>
      <c r="C19" s="10">
        <f t="shared" ref="C19:C20" si="11">B19*9.8</f>
        <v>0.49098000000000008</v>
      </c>
      <c r="D19" s="10">
        <v>2</v>
      </c>
      <c r="E19" s="10">
        <f>51.2/2*0.01</f>
        <v>0.25600000000000001</v>
      </c>
      <c r="F19" s="10">
        <f t="shared" ref="F19:F20" si="12">E19*2</f>
        <v>0.51200000000000001</v>
      </c>
      <c r="G19" s="10">
        <v>182</v>
      </c>
      <c r="H19" s="11">
        <f t="shared" ref="H19:H20" si="13">G19*F19</f>
        <v>93.183999999999997</v>
      </c>
      <c r="I19" s="1">
        <f t="shared" ref="I19:I20" si="14">SQRT(C19/$G$3)</f>
        <v>103.10051891237018</v>
      </c>
      <c r="J19">
        <f t="shared" ref="J19:J20" si="15">(I19-H19)/I19*100</f>
        <v>9.6183016506431755</v>
      </c>
    </row>
    <row r="20" spans="1:10" ht="16.8" thickBot="1" x14ac:dyDescent="0.35">
      <c r="A20" s="6"/>
      <c r="B20" s="7">
        <v>5.0100000000000006E-2</v>
      </c>
      <c r="C20" s="7">
        <f t="shared" si="11"/>
        <v>0.49098000000000008</v>
      </c>
      <c r="D20" s="7">
        <v>3</v>
      </c>
      <c r="E20" s="7">
        <v>0.17829999999999999</v>
      </c>
      <c r="F20" s="10">
        <f t="shared" si="12"/>
        <v>0.35659999999999997</v>
      </c>
      <c r="G20" s="7">
        <v>266</v>
      </c>
      <c r="H20" s="8">
        <f t="shared" si="13"/>
        <v>94.855599999999995</v>
      </c>
      <c r="I20" s="1">
        <f t="shared" si="14"/>
        <v>103.10051891237018</v>
      </c>
      <c r="J20">
        <f t="shared" si="15"/>
        <v>7.996971304652611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2020-11-23T05:54:01Z</dcterms:created>
  <dcterms:modified xsi:type="dcterms:W3CDTF">2020-11-23T08:28:00Z</dcterms:modified>
</cp:coreProperties>
</file>