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普物實驗\Excel\"/>
    </mc:Choice>
  </mc:AlternateContent>
  <xr:revisionPtr revIDLastSave="0" documentId="13_ncr:1_{B93EE96F-E22B-4822-8072-94284E986D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8" i="1" l="1"/>
  <c r="AC28" i="1"/>
  <c r="AA28" i="1"/>
  <c r="AB4" i="1"/>
  <c r="AC4" i="1"/>
  <c r="AA4" i="1"/>
  <c r="AA27" i="1"/>
  <c r="AB27" i="1"/>
  <c r="AC27" i="1"/>
  <c r="AC2" i="1"/>
  <c r="AC3" i="1" s="1"/>
  <c r="AC10" i="1"/>
  <c r="AC1" i="1"/>
  <c r="AC9" i="1"/>
  <c r="AB2" i="1"/>
  <c r="AB10" i="1"/>
  <c r="AB1" i="1"/>
  <c r="AB9" i="1"/>
  <c r="AA3" i="1"/>
  <c r="AA2" i="1"/>
  <c r="AA10" i="1"/>
  <c r="AA1" i="1"/>
  <c r="AA9" i="1"/>
  <c r="N26" i="1"/>
  <c r="O26" i="1"/>
  <c r="P26" i="1"/>
  <c r="Q26" i="1"/>
  <c r="R26" i="1"/>
  <c r="T26" i="1"/>
  <c r="U26" i="1"/>
  <c r="V26" i="1"/>
  <c r="W26" i="1"/>
  <c r="X26" i="1"/>
  <c r="Y26" i="1"/>
  <c r="AA26" i="1"/>
  <c r="AB26" i="1"/>
  <c r="AC26" i="1"/>
  <c r="M26" i="1"/>
  <c r="N18" i="1"/>
  <c r="O18" i="1"/>
  <c r="P18" i="1"/>
  <c r="Q18" i="1"/>
  <c r="R18" i="1"/>
  <c r="T18" i="1"/>
  <c r="U18" i="1"/>
  <c r="V18" i="1"/>
  <c r="W18" i="1"/>
  <c r="X18" i="1"/>
  <c r="Y18" i="1"/>
  <c r="AA18" i="1"/>
  <c r="AB18" i="1"/>
  <c r="AC18" i="1"/>
  <c r="M18" i="1"/>
  <c r="N23" i="1"/>
  <c r="O23" i="1"/>
  <c r="P23" i="1"/>
  <c r="Q23" i="1"/>
  <c r="R23" i="1"/>
  <c r="T23" i="1"/>
  <c r="U23" i="1"/>
  <c r="V23" i="1"/>
  <c r="W23" i="1"/>
  <c r="X23" i="1"/>
  <c r="Y23" i="1"/>
  <c r="AA23" i="1"/>
  <c r="AB23" i="1"/>
  <c r="AC23" i="1"/>
  <c r="M23" i="1"/>
  <c r="X21" i="1"/>
  <c r="Y21" i="1"/>
  <c r="W21" i="1"/>
  <c r="N3" i="1"/>
  <c r="O3" i="1"/>
  <c r="P3" i="1"/>
  <c r="Q3" i="1"/>
  <c r="R3" i="1"/>
  <c r="T3" i="1"/>
  <c r="U3" i="1"/>
  <c r="V3" i="1"/>
  <c r="W3" i="1"/>
  <c r="X3" i="1"/>
  <c r="Y3" i="1"/>
  <c r="M3" i="1"/>
  <c r="R2" i="1"/>
  <c r="Q2" i="1"/>
  <c r="P2" i="1"/>
  <c r="P10" i="1"/>
  <c r="R1" i="1"/>
  <c r="R9" i="1"/>
  <c r="Q1" i="1"/>
  <c r="Q9" i="1"/>
  <c r="P1" i="1"/>
  <c r="P9" i="1"/>
  <c r="Y2" i="1"/>
  <c r="Y10" i="1"/>
  <c r="X2" i="1"/>
  <c r="W2" i="1"/>
  <c r="V2" i="1"/>
  <c r="V10" i="1"/>
  <c r="U2" i="1"/>
  <c r="U10" i="1"/>
  <c r="T2" i="1"/>
  <c r="T10" i="1"/>
  <c r="Y1" i="1"/>
  <c r="Y9" i="1"/>
  <c r="X1" i="1"/>
  <c r="X9" i="1"/>
  <c r="W1" i="1"/>
  <c r="W9" i="1"/>
  <c r="V1" i="1"/>
  <c r="V9" i="1"/>
  <c r="U1" i="1"/>
  <c r="U9" i="1"/>
  <c r="T1" i="1"/>
  <c r="T9" i="1"/>
  <c r="O2" i="1"/>
  <c r="N2" i="1"/>
  <c r="M2" i="1"/>
  <c r="O10" i="1"/>
  <c r="N10" i="1"/>
  <c r="M10" i="1"/>
  <c r="O1" i="1"/>
  <c r="O9" i="1"/>
  <c r="N1" i="1"/>
  <c r="M1" i="1"/>
  <c r="AL3" i="1"/>
  <c r="AL4" i="1"/>
  <c r="AL5" i="1"/>
  <c r="AL6" i="1"/>
  <c r="AL7" i="1"/>
  <c r="AL8" i="1"/>
  <c r="AL9" i="1"/>
  <c r="AL10" i="1"/>
  <c r="AL11" i="1"/>
  <c r="AL12" i="1"/>
  <c r="AL13" i="1"/>
  <c r="AL14" i="1"/>
  <c r="AL2" i="1"/>
  <c r="AA15" i="1"/>
  <c r="AB15" i="1"/>
  <c r="AC15" i="1"/>
  <c r="AK14" i="1"/>
  <c r="AK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AK13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AB3" i="1" l="1"/>
  <c r="W15" i="1"/>
  <c r="X15" i="1"/>
  <c r="Q15" i="1"/>
  <c r="R15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28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28" i="1"/>
  <c r="J33" i="1"/>
  <c r="J28" i="1"/>
  <c r="J29" i="1"/>
  <c r="J30" i="1"/>
  <c r="J31" i="1"/>
  <c r="J32" i="1"/>
  <c r="J34" i="1"/>
  <c r="J35" i="1"/>
  <c r="J36" i="1"/>
  <c r="J37" i="1"/>
  <c r="J38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P32" i="1"/>
  <c r="P33" i="1"/>
  <c r="P34" i="1"/>
  <c r="P35" i="1"/>
  <c r="P36" i="1"/>
  <c r="P37" i="1"/>
  <c r="P38" i="1"/>
  <c r="P31" i="1"/>
  <c r="P39" i="1"/>
  <c r="P40" i="1"/>
  <c r="P41" i="1"/>
  <c r="P42" i="1"/>
  <c r="P43" i="1"/>
  <c r="P44" i="1"/>
  <c r="P45" i="1"/>
  <c r="P46" i="1"/>
  <c r="P47" i="1"/>
  <c r="P28" i="1"/>
  <c r="P29" i="1"/>
  <c r="P30" i="1"/>
  <c r="T15" i="1"/>
  <c r="U15" i="1"/>
  <c r="V15" i="1"/>
  <c r="Y15" i="1"/>
  <c r="M15" i="1"/>
  <c r="O15" i="1"/>
  <c r="P15" i="1"/>
  <c r="N15" i="1"/>
  <c r="AK11" i="1" l="1"/>
  <c r="AK12" i="1"/>
  <c r="AK3" i="1"/>
  <c r="AK5" i="1"/>
  <c r="AK6" i="1"/>
  <c r="AK7" i="1"/>
  <c r="AK8" i="1"/>
  <c r="AK9" i="1"/>
  <c r="AK10" i="1"/>
  <c r="AK2" i="1"/>
  <c r="M9" i="1" l="1"/>
  <c r="N9" i="1"/>
  <c r="R10" i="1"/>
  <c r="Q10" i="1"/>
  <c r="W10" i="1"/>
  <c r="N21" i="1" l="1"/>
  <c r="AB22" i="1"/>
  <c r="AC5" i="1"/>
  <c r="AA5" i="1"/>
  <c r="N22" i="1"/>
  <c r="N17" i="1"/>
  <c r="N16" i="1"/>
  <c r="U22" i="1"/>
  <c r="U17" i="1"/>
  <c r="X10" i="1"/>
  <c r="U16" i="1"/>
  <c r="U21" i="1"/>
  <c r="AB21" i="1" l="1"/>
  <c r="AB25" i="1" s="1"/>
  <c r="Q17" i="1"/>
  <c r="AB17" i="1"/>
  <c r="Q22" i="1"/>
  <c r="AB5" i="1"/>
  <c r="Q16" i="1"/>
  <c r="AB16" i="1"/>
  <c r="AB20" i="1" s="1"/>
  <c r="Q21" i="1"/>
  <c r="Q25" i="1" s="1"/>
  <c r="Q19" i="1"/>
  <c r="N20" i="1"/>
  <c r="N25" i="1"/>
  <c r="U20" i="1"/>
  <c r="U25" i="1"/>
  <c r="N19" i="1"/>
  <c r="X16" i="1"/>
  <c r="N24" i="1"/>
  <c r="T16" i="1"/>
  <c r="T21" i="1"/>
  <c r="AA21" i="1"/>
  <c r="AA24" i="1" s="1"/>
  <c r="AA16" i="1"/>
  <c r="M22" i="1"/>
  <c r="M17" i="1"/>
  <c r="U19" i="1"/>
  <c r="T22" i="1"/>
  <c r="T17" i="1"/>
  <c r="AC17" i="1"/>
  <c r="AC22" i="1"/>
  <c r="AA22" i="1"/>
  <c r="AA17" i="1"/>
  <c r="M21" i="1"/>
  <c r="M16" i="1"/>
  <c r="O21" i="1"/>
  <c r="O16" i="1"/>
  <c r="P17" i="1"/>
  <c r="P22" i="1"/>
  <c r="X22" i="1"/>
  <c r="X17" i="1"/>
  <c r="U24" i="1"/>
  <c r="AC16" i="1"/>
  <c r="AC21" i="1"/>
  <c r="AC24" i="1" s="1"/>
  <c r="P21" i="1"/>
  <c r="P16" i="1"/>
  <c r="V16" i="1"/>
  <c r="V21" i="1"/>
  <c r="V17" i="1"/>
  <c r="V22" i="1"/>
  <c r="R21" i="1"/>
  <c r="O17" i="1"/>
  <c r="O22" i="1"/>
  <c r="Q20" i="1" l="1"/>
  <c r="AB24" i="1"/>
  <c r="AB19" i="1"/>
  <c r="Q24" i="1"/>
  <c r="P25" i="1"/>
  <c r="AC20" i="1"/>
  <c r="AC25" i="1"/>
  <c r="AA20" i="1"/>
  <c r="AA25" i="1"/>
  <c r="P20" i="1"/>
  <c r="O25" i="1"/>
  <c r="O20" i="1"/>
  <c r="X20" i="1"/>
  <c r="X25" i="1"/>
  <c r="V25" i="1"/>
  <c r="V20" i="1"/>
  <c r="T25" i="1"/>
  <c r="T20" i="1"/>
  <c r="M25" i="1"/>
  <c r="M20" i="1"/>
  <c r="V24" i="1"/>
  <c r="W17" i="1"/>
  <c r="W22" i="1"/>
  <c r="M19" i="1"/>
  <c r="V19" i="1"/>
  <c r="M24" i="1"/>
  <c r="Y22" i="1"/>
  <c r="Y17" i="1"/>
  <c r="X19" i="1"/>
  <c r="R24" i="1"/>
  <c r="AA19" i="1"/>
  <c r="W16" i="1"/>
  <c r="AC19" i="1"/>
  <c r="X24" i="1"/>
  <c r="P19" i="1"/>
  <c r="O19" i="1"/>
  <c r="T24" i="1"/>
  <c r="P24" i="1"/>
  <c r="Y16" i="1"/>
  <c r="O24" i="1"/>
  <c r="T19" i="1"/>
  <c r="Y25" i="1" l="1"/>
  <c r="W20" i="1"/>
  <c r="W25" i="1"/>
  <c r="Y20" i="1"/>
  <c r="W24" i="1"/>
  <c r="W19" i="1"/>
  <c r="Y19" i="1"/>
  <c r="Y24" i="1"/>
  <c r="R17" i="1"/>
  <c r="R16" i="1"/>
  <c r="R22" i="1"/>
  <c r="R25" i="1" l="1"/>
  <c r="R19" i="1"/>
  <c r="R20" i="1"/>
</calcChain>
</file>

<file path=xl/sharedStrings.xml><?xml version="1.0" encoding="utf-8"?>
<sst xmlns="http://schemas.openxmlformats.org/spreadsheetml/2006/main" count="103" uniqueCount="53">
  <si>
    <t>磁鐵</t>
    <phoneticPr fontId="1" type="noConversion"/>
  </si>
  <si>
    <t>pi</t>
    <phoneticPr fontId="1" type="noConversion"/>
  </si>
  <si>
    <t>pf</t>
    <phoneticPr fontId="1" type="noConversion"/>
  </si>
  <si>
    <t>動量損失</t>
    <phoneticPr fontId="1" type="noConversion"/>
  </si>
  <si>
    <t>恢復係數</t>
    <phoneticPr fontId="1" type="noConversion"/>
  </si>
  <si>
    <t>理論值</t>
    <phoneticPr fontId="1" type="noConversion"/>
  </si>
  <si>
    <t>實驗誤差</t>
    <phoneticPr fontId="1" type="noConversion"/>
  </si>
  <si>
    <t>Ki</t>
    <phoneticPr fontId="1" type="noConversion"/>
  </si>
  <si>
    <t>Kf</t>
    <phoneticPr fontId="1" type="noConversion"/>
  </si>
  <si>
    <t>動能損失</t>
    <phoneticPr fontId="1" type="noConversion"/>
  </si>
  <si>
    <t>實驗誤差</t>
    <phoneticPr fontId="1" type="noConversion"/>
  </si>
  <si>
    <t>m1&lt;m2</t>
    <phoneticPr fontId="1" type="noConversion"/>
  </si>
  <si>
    <t>m1&gt;m2</t>
    <phoneticPr fontId="1" type="noConversion"/>
  </si>
  <si>
    <t>光電閘+光電閘</t>
    <phoneticPr fontId="1" type="noConversion"/>
  </si>
  <si>
    <t>橡皮筋</t>
    <phoneticPr fontId="1" type="noConversion"/>
  </si>
  <si>
    <t>Arduino+光電閘</t>
    <phoneticPr fontId="1" type="noConversion"/>
  </si>
  <si>
    <t>黏土</t>
    <phoneticPr fontId="1" type="noConversion"/>
  </si>
  <si>
    <t>光電閘+光電閘</t>
    <phoneticPr fontId="1" type="noConversion"/>
  </si>
  <si>
    <t>m1~~m2</t>
    <phoneticPr fontId="1" type="noConversion"/>
  </si>
  <si>
    <t>m1~~m2</t>
    <phoneticPr fontId="1" type="noConversion"/>
  </si>
  <si>
    <t>average</t>
    <phoneticPr fontId="1" type="noConversion"/>
  </si>
  <si>
    <t>arduino 板</t>
    <phoneticPr fontId="1" type="noConversion"/>
  </si>
  <si>
    <t>橡皮筋</t>
    <phoneticPr fontId="1" type="noConversion"/>
  </si>
  <si>
    <t>插銷</t>
    <phoneticPr fontId="1" type="noConversion"/>
  </si>
  <si>
    <t>磁鐵A</t>
    <phoneticPr fontId="1" type="noConversion"/>
  </si>
  <si>
    <t>磁鐵B</t>
    <phoneticPr fontId="1" type="noConversion"/>
  </si>
  <si>
    <t>插黏土的針</t>
    <phoneticPr fontId="1" type="noConversion"/>
  </si>
  <si>
    <t>砝碼A</t>
    <phoneticPr fontId="1" type="noConversion"/>
  </si>
  <si>
    <t>砝碼B</t>
    <phoneticPr fontId="1" type="noConversion"/>
  </si>
  <si>
    <t>黏土</t>
    <phoneticPr fontId="1" type="noConversion"/>
  </si>
  <si>
    <t>v1i(cm/s)</t>
    <phoneticPr fontId="1" type="noConversion"/>
  </si>
  <si>
    <t>v1f(cm/s)</t>
    <phoneticPr fontId="1" type="noConversion"/>
  </si>
  <si>
    <t>v2i(cm/s)</t>
    <phoneticPr fontId="1" type="noConversion"/>
  </si>
  <si>
    <t>t(ms)</t>
    <phoneticPr fontId="1" type="noConversion"/>
  </si>
  <si>
    <t>x(cm)</t>
    <phoneticPr fontId="1" type="noConversion"/>
  </si>
  <si>
    <t>t(s)</t>
    <phoneticPr fontId="1" type="noConversion"/>
  </si>
  <si>
    <t>v2f(cm/s)</t>
    <phoneticPr fontId="1" type="noConversion"/>
  </si>
  <si>
    <t>start</t>
    <phoneticPr fontId="1" type="noConversion"/>
  </si>
  <si>
    <t>end</t>
    <phoneticPr fontId="1" type="noConversion"/>
  </si>
  <si>
    <t>砝碼C</t>
    <phoneticPr fontId="1" type="noConversion"/>
  </si>
  <si>
    <t>Arduino+光電</t>
    <phoneticPr fontId="1" type="noConversion"/>
  </si>
  <si>
    <t>後車+光電板+橡皮筋</t>
    <phoneticPr fontId="1" type="noConversion"/>
  </si>
  <si>
    <t>前車+arduino 板+插銷</t>
    <phoneticPr fontId="1" type="noConversion"/>
  </si>
  <si>
    <t>edge</t>
    <phoneticPr fontId="1" type="noConversion"/>
  </si>
  <si>
    <t>光電板</t>
    <phoneticPr fontId="1" type="noConversion"/>
  </si>
  <si>
    <t>前車(g)m1</t>
    <phoneticPr fontId="1" type="noConversion"/>
  </si>
  <si>
    <t>後車(g)m2</t>
    <phoneticPr fontId="1" type="noConversion"/>
  </si>
  <si>
    <t>m2/(m1+m2)</t>
    <phoneticPr fontId="1" type="noConversion"/>
  </si>
  <si>
    <t>stdev</t>
    <phoneticPr fontId="1" type="noConversion"/>
  </si>
  <si>
    <t>前車質量誤差</t>
    <phoneticPr fontId="1" type="noConversion"/>
  </si>
  <si>
    <t>後車質量誤差</t>
    <phoneticPr fontId="1" type="noConversion"/>
  </si>
  <si>
    <t>p,k誤差</t>
    <phoneticPr fontId="1" type="noConversion"/>
  </si>
  <si>
    <t>誤差誤差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</si>
</sst>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Arduino+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光電閘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橡皮筋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</a:p>
          <a:p>
            <a:pPr>
              <a:defRPr/>
            </a:pP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x-t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圖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前車質量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~~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後車質量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endParaRPr lang="zh-TW" altLang="en-US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Sheet1!$J$28:$J$317</c:f>
              <c:numCache>
                <c:formatCode>General</c:formatCode>
                <c:ptCount val="290"/>
                <c:pt idx="0">
                  <c:v>3.0190000000000001</c:v>
                </c:pt>
                <c:pt idx="1">
                  <c:v>3.073</c:v>
                </c:pt>
                <c:pt idx="2">
                  <c:v>3.125</c:v>
                </c:pt>
                <c:pt idx="3">
                  <c:v>3.177</c:v>
                </c:pt>
                <c:pt idx="4">
                  <c:v>3.2290000000000001</c:v>
                </c:pt>
                <c:pt idx="5">
                  <c:v>3.282</c:v>
                </c:pt>
                <c:pt idx="6">
                  <c:v>3.335</c:v>
                </c:pt>
                <c:pt idx="7">
                  <c:v>3.387</c:v>
                </c:pt>
                <c:pt idx="8">
                  <c:v>3.4390000000000001</c:v>
                </c:pt>
                <c:pt idx="9">
                  <c:v>3.492</c:v>
                </c:pt>
                <c:pt idx="10">
                  <c:v>3.5449999999999999</c:v>
                </c:pt>
                <c:pt idx="11">
                  <c:v>3.597</c:v>
                </c:pt>
                <c:pt idx="12">
                  <c:v>3.65</c:v>
                </c:pt>
                <c:pt idx="13">
                  <c:v>3.702</c:v>
                </c:pt>
                <c:pt idx="14">
                  <c:v>3.7549999999999999</c:v>
                </c:pt>
                <c:pt idx="15">
                  <c:v>3.8069999999999999</c:v>
                </c:pt>
                <c:pt idx="16">
                  <c:v>3.86</c:v>
                </c:pt>
                <c:pt idx="17">
                  <c:v>3.9119999999999999</c:v>
                </c:pt>
                <c:pt idx="18">
                  <c:v>3.964</c:v>
                </c:pt>
                <c:pt idx="19">
                  <c:v>4.0179999999999998</c:v>
                </c:pt>
                <c:pt idx="20">
                  <c:v>4.07</c:v>
                </c:pt>
                <c:pt idx="21">
                  <c:v>4.1230000000000002</c:v>
                </c:pt>
                <c:pt idx="22">
                  <c:v>4.1749999999999998</c:v>
                </c:pt>
                <c:pt idx="23">
                  <c:v>4.2290000000000001</c:v>
                </c:pt>
                <c:pt idx="24">
                  <c:v>4.282</c:v>
                </c:pt>
                <c:pt idx="25">
                  <c:v>4.3360000000000003</c:v>
                </c:pt>
                <c:pt idx="26">
                  <c:v>4.3890000000000002</c:v>
                </c:pt>
                <c:pt idx="27">
                  <c:v>4.444</c:v>
                </c:pt>
                <c:pt idx="28">
                  <c:v>4.4969999999999999</c:v>
                </c:pt>
                <c:pt idx="29">
                  <c:v>4.5510000000000002</c:v>
                </c:pt>
                <c:pt idx="30">
                  <c:v>4.6050000000000004</c:v>
                </c:pt>
                <c:pt idx="31">
                  <c:v>4.6589999999999998</c:v>
                </c:pt>
                <c:pt idx="32">
                  <c:v>4.7130000000000001</c:v>
                </c:pt>
                <c:pt idx="33">
                  <c:v>4.7670000000000003</c:v>
                </c:pt>
                <c:pt idx="34">
                  <c:v>4.82</c:v>
                </c:pt>
                <c:pt idx="35">
                  <c:v>4.875</c:v>
                </c:pt>
                <c:pt idx="36">
                  <c:v>4.9290000000000003</c:v>
                </c:pt>
                <c:pt idx="37">
                  <c:v>4.9820000000000002</c:v>
                </c:pt>
                <c:pt idx="38">
                  <c:v>5.0369999999999999</c:v>
                </c:pt>
                <c:pt idx="39">
                  <c:v>5.0910000000000002</c:v>
                </c:pt>
                <c:pt idx="40">
                  <c:v>5.1440000000000001</c:v>
                </c:pt>
                <c:pt idx="41">
                  <c:v>5.1980000000000004</c:v>
                </c:pt>
                <c:pt idx="42">
                  <c:v>5.2530000000000001</c:v>
                </c:pt>
                <c:pt idx="43">
                  <c:v>5.306</c:v>
                </c:pt>
                <c:pt idx="44">
                  <c:v>5.36</c:v>
                </c:pt>
                <c:pt idx="45">
                  <c:v>5.4139999999999997</c:v>
                </c:pt>
                <c:pt idx="46">
                  <c:v>5.468</c:v>
                </c:pt>
                <c:pt idx="47">
                  <c:v>5.5220000000000002</c:v>
                </c:pt>
                <c:pt idx="48">
                  <c:v>5.5759999999999996</c:v>
                </c:pt>
                <c:pt idx="49">
                  <c:v>5.6289999999999996</c:v>
                </c:pt>
                <c:pt idx="50">
                  <c:v>5.6840000000000002</c:v>
                </c:pt>
                <c:pt idx="51">
                  <c:v>5.7380000000000004</c:v>
                </c:pt>
                <c:pt idx="52">
                  <c:v>5.7910000000000004</c:v>
                </c:pt>
                <c:pt idx="53">
                  <c:v>5.8460000000000001</c:v>
                </c:pt>
                <c:pt idx="54">
                  <c:v>5.9</c:v>
                </c:pt>
                <c:pt idx="55">
                  <c:v>5.9530000000000003</c:v>
                </c:pt>
              </c:numCache>
            </c:numRef>
          </c:xVal>
          <c:yVal>
            <c:numRef>
              <c:f>Sheet1!$L$28:$L$317</c:f>
              <c:numCache>
                <c:formatCode>General</c:formatCode>
                <c:ptCount val="290"/>
                <c:pt idx="0">
                  <c:v>14.61</c:v>
                </c:pt>
                <c:pt idx="1">
                  <c:v>14.73</c:v>
                </c:pt>
                <c:pt idx="2">
                  <c:v>14.17</c:v>
                </c:pt>
                <c:pt idx="3">
                  <c:v>14.17</c:v>
                </c:pt>
                <c:pt idx="4">
                  <c:v>14.61</c:v>
                </c:pt>
                <c:pt idx="5">
                  <c:v>14.17</c:v>
                </c:pt>
                <c:pt idx="6">
                  <c:v>14.63</c:v>
                </c:pt>
                <c:pt idx="7">
                  <c:v>14.17</c:v>
                </c:pt>
                <c:pt idx="8">
                  <c:v>14.27</c:v>
                </c:pt>
                <c:pt idx="9">
                  <c:v>14.61</c:v>
                </c:pt>
                <c:pt idx="10">
                  <c:v>14.17</c:v>
                </c:pt>
                <c:pt idx="11">
                  <c:v>14.17</c:v>
                </c:pt>
                <c:pt idx="12">
                  <c:v>14.17</c:v>
                </c:pt>
                <c:pt idx="13">
                  <c:v>14.63</c:v>
                </c:pt>
                <c:pt idx="14">
                  <c:v>14.61</c:v>
                </c:pt>
                <c:pt idx="15">
                  <c:v>14.73</c:v>
                </c:pt>
                <c:pt idx="16">
                  <c:v>14.17</c:v>
                </c:pt>
                <c:pt idx="17">
                  <c:v>14.63</c:v>
                </c:pt>
                <c:pt idx="18">
                  <c:v>14.61</c:v>
                </c:pt>
                <c:pt idx="19">
                  <c:v>14.68</c:v>
                </c:pt>
                <c:pt idx="20">
                  <c:v>16.12</c:v>
                </c:pt>
                <c:pt idx="21">
                  <c:v>19.059999999999999</c:v>
                </c:pt>
                <c:pt idx="22">
                  <c:v>21.68</c:v>
                </c:pt>
                <c:pt idx="23">
                  <c:v>25.44</c:v>
                </c:pt>
                <c:pt idx="24">
                  <c:v>28.38</c:v>
                </c:pt>
                <c:pt idx="25">
                  <c:v>31.29</c:v>
                </c:pt>
                <c:pt idx="26">
                  <c:v>35.65</c:v>
                </c:pt>
                <c:pt idx="27">
                  <c:v>38.15</c:v>
                </c:pt>
                <c:pt idx="28">
                  <c:v>37.479999999999997</c:v>
                </c:pt>
                <c:pt idx="29">
                  <c:v>37.549999999999997</c:v>
                </c:pt>
                <c:pt idx="30">
                  <c:v>37.89</c:v>
                </c:pt>
                <c:pt idx="31">
                  <c:v>38.04</c:v>
                </c:pt>
                <c:pt idx="32">
                  <c:v>38.1</c:v>
                </c:pt>
                <c:pt idx="33">
                  <c:v>38.549999999999997</c:v>
                </c:pt>
                <c:pt idx="34">
                  <c:v>38.590000000000003</c:v>
                </c:pt>
                <c:pt idx="35">
                  <c:v>39.03</c:v>
                </c:pt>
                <c:pt idx="36">
                  <c:v>38.54</c:v>
                </c:pt>
                <c:pt idx="37">
                  <c:v>39.1</c:v>
                </c:pt>
                <c:pt idx="38">
                  <c:v>38.69</c:v>
                </c:pt>
                <c:pt idx="39">
                  <c:v>38.590000000000003</c:v>
                </c:pt>
                <c:pt idx="40">
                  <c:v>38.299999999999997</c:v>
                </c:pt>
                <c:pt idx="41">
                  <c:v>38.69</c:v>
                </c:pt>
                <c:pt idx="42">
                  <c:v>38.200000000000003</c:v>
                </c:pt>
                <c:pt idx="43">
                  <c:v>38.299999999999997</c:v>
                </c:pt>
                <c:pt idx="44">
                  <c:v>38.69</c:v>
                </c:pt>
                <c:pt idx="45">
                  <c:v>38.15</c:v>
                </c:pt>
                <c:pt idx="46">
                  <c:v>38.25</c:v>
                </c:pt>
                <c:pt idx="47">
                  <c:v>38.25</c:v>
                </c:pt>
                <c:pt idx="48">
                  <c:v>38.54</c:v>
                </c:pt>
                <c:pt idx="49">
                  <c:v>38.64</c:v>
                </c:pt>
                <c:pt idx="50">
                  <c:v>38.200000000000003</c:v>
                </c:pt>
                <c:pt idx="51">
                  <c:v>38.49</c:v>
                </c:pt>
                <c:pt idx="52">
                  <c:v>39</c:v>
                </c:pt>
                <c:pt idx="53">
                  <c:v>38.18</c:v>
                </c:pt>
                <c:pt idx="54">
                  <c:v>38.08</c:v>
                </c:pt>
                <c:pt idx="55">
                  <c:v>38.15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18-440C-98F4-62A9DC23E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87312"/>
        <c:axId val="33566096"/>
      </c:scatterChart>
      <c:valAx>
        <c:axId val="33587312"/>
        <c:scaling>
          <c:orientation val="minMax"/>
          <c:max val="6.1"/>
          <c:min val="2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566096"/>
        <c:crosses val="autoZero"/>
        <c:crossBetween val="midCat"/>
      </c:valAx>
      <c:valAx>
        <c:axId val="3356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x(cm)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58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Arduino+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光電閘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橡皮筋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碰撞前</a:t>
            </a:r>
            <a:endParaRPr lang="en-US" altLang="zh-TW" sz="14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>
              <a:defRPr/>
            </a:pP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x-t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圖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前車質量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~~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後車質量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endParaRPr lang="zh-TW" altLang="zh-TW" sz="14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layout>
        <c:manualLayout>
          <c:xMode val="edge"/>
          <c:yMode val="edge"/>
          <c:x val="0.21463480654744974"/>
          <c:y val="3.45903192046405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4720241827415596E-2"/>
                  <c:y val="-0.101245115309007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Sheet1!$J$48:$J$53</c:f>
              <c:numCache>
                <c:formatCode>General</c:formatCode>
                <c:ptCount val="6"/>
                <c:pt idx="0">
                  <c:v>4.07</c:v>
                </c:pt>
                <c:pt idx="1">
                  <c:v>4.1230000000000002</c:v>
                </c:pt>
                <c:pt idx="2">
                  <c:v>4.1749999999999998</c:v>
                </c:pt>
                <c:pt idx="3">
                  <c:v>4.2290000000000001</c:v>
                </c:pt>
                <c:pt idx="4">
                  <c:v>4.282</c:v>
                </c:pt>
                <c:pt idx="5">
                  <c:v>4.3360000000000003</c:v>
                </c:pt>
              </c:numCache>
            </c:numRef>
          </c:xVal>
          <c:yVal>
            <c:numRef>
              <c:f>Sheet1!$L$48:$L$53</c:f>
              <c:numCache>
                <c:formatCode>General</c:formatCode>
                <c:ptCount val="6"/>
                <c:pt idx="0">
                  <c:v>16.12</c:v>
                </c:pt>
                <c:pt idx="1">
                  <c:v>19.059999999999999</c:v>
                </c:pt>
                <c:pt idx="2">
                  <c:v>21.68</c:v>
                </c:pt>
                <c:pt idx="3">
                  <c:v>25.44</c:v>
                </c:pt>
                <c:pt idx="4">
                  <c:v>28.38</c:v>
                </c:pt>
                <c:pt idx="5">
                  <c:v>31.29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717-40BF-B8DA-2131B7BB4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13936"/>
        <c:axId val="33593968"/>
      </c:scatterChart>
      <c:valAx>
        <c:axId val="3361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593968"/>
        <c:crosses val="autoZero"/>
        <c:crossBetween val="midCat"/>
      </c:valAx>
      <c:valAx>
        <c:axId val="3359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x(cm)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613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Arduino+</a:t>
            </a:r>
            <a:r>
              <a:rPr lang="zh-TW" altLang="zh-TW" sz="1400" b="0" i="0" u="none" strike="noStrike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光電閘</a:t>
            </a:r>
            <a:r>
              <a:rPr lang="en-US" altLang="zh-TW" sz="1400" b="0" i="0" u="none" strike="noStrike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zh-TW" sz="1400" b="0" i="0" u="none" strike="noStrike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橡皮筋</a:t>
            </a:r>
            <a:r>
              <a:rPr lang="en-US" altLang="zh-TW" sz="1400" b="0" i="0" u="none" strike="noStrike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r>
              <a:rPr lang="zh-TW" altLang="en-US" sz="1400" b="0" i="0" u="none" strike="noStrike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碰撞後</a:t>
            </a:r>
            <a:endParaRPr lang="en-US" altLang="zh-TW" sz="1400" b="0" i="0" u="none" strike="noStrike" baseline="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>
              <a:defRPr/>
            </a:pP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x-t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圖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前車質量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~~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後車質量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</a:p>
        </c:rich>
      </c:tx>
      <c:layout>
        <c:manualLayout>
          <c:xMode val="edge"/>
          <c:yMode val="edge"/>
          <c:x val="0.19269200644446116"/>
          <c:y val="3.6876677679124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360427295621111"/>
                  <c:y val="-9.91572888705347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Sheet1!$J$56:$J$65</c:f>
              <c:numCache>
                <c:formatCode>General</c:formatCode>
                <c:ptCount val="10"/>
                <c:pt idx="0">
                  <c:v>4.4969999999999999</c:v>
                </c:pt>
                <c:pt idx="1">
                  <c:v>4.5510000000000002</c:v>
                </c:pt>
                <c:pt idx="2">
                  <c:v>4.6050000000000004</c:v>
                </c:pt>
                <c:pt idx="3">
                  <c:v>4.6589999999999998</c:v>
                </c:pt>
                <c:pt idx="4">
                  <c:v>4.7130000000000001</c:v>
                </c:pt>
                <c:pt idx="5">
                  <c:v>4.7670000000000003</c:v>
                </c:pt>
                <c:pt idx="6">
                  <c:v>4.82</c:v>
                </c:pt>
                <c:pt idx="7">
                  <c:v>4.875</c:v>
                </c:pt>
                <c:pt idx="8">
                  <c:v>4.9290000000000003</c:v>
                </c:pt>
                <c:pt idx="9">
                  <c:v>4.9820000000000002</c:v>
                </c:pt>
              </c:numCache>
            </c:numRef>
          </c:xVal>
          <c:yVal>
            <c:numRef>
              <c:f>Sheet1!$L$56:$L$65</c:f>
              <c:numCache>
                <c:formatCode>General</c:formatCode>
                <c:ptCount val="10"/>
                <c:pt idx="0">
                  <c:v>37.479999999999997</c:v>
                </c:pt>
                <c:pt idx="1">
                  <c:v>37.549999999999997</c:v>
                </c:pt>
                <c:pt idx="2">
                  <c:v>37.89</c:v>
                </c:pt>
                <c:pt idx="3">
                  <c:v>38.04</c:v>
                </c:pt>
                <c:pt idx="4">
                  <c:v>38.1</c:v>
                </c:pt>
                <c:pt idx="5">
                  <c:v>38.549999999999997</c:v>
                </c:pt>
                <c:pt idx="6">
                  <c:v>38.590000000000003</c:v>
                </c:pt>
                <c:pt idx="7">
                  <c:v>39.03</c:v>
                </c:pt>
                <c:pt idx="8">
                  <c:v>38.54</c:v>
                </c:pt>
                <c:pt idx="9">
                  <c:v>39.1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7D-41E1-AC83-73A3402E0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78992"/>
        <c:axId val="33571088"/>
      </c:scatterChart>
      <c:valAx>
        <c:axId val="3357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571088"/>
        <c:crosses val="autoZero"/>
        <c:crossBetween val="midCat"/>
      </c:valAx>
      <c:valAx>
        <c:axId val="3357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x(cm)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578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Arduino+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光電閘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橡皮筋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</a:p>
          <a:p>
            <a:pPr>
              <a:defRPr/>
            </a:pP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x-t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圖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前車質量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&gt;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後車質量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endParaRPr lang="zh-TW" altLang="en-US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Sheet1!$P$28:$P$136</c:f>
              <c:numCache>
                <c:formatCode>General</c:formatCode>
                <c:ptCount val="109"/>
                <c:pt idx="0">
                  <c:v>3.7589999999999999</c:v>
                </c:pt>
                <c:pt idx="1">
                  <c:v>3.8109999999999999</c:v>
                </c:pt>
                <c:pt idx="2">
                  <c:v>3.863</c:v>
                </c:pt>
                <c:pt idx="3">
                  <c:v>3.9159999999999999</c:v>
                </c:pt>
                <c:pt idx="4">
                  <c:v>3.9689999999999999</c:v>
                </c:pt>
                <c:pt idx="5">
                  <c:v>4.0220000000000002</c:v>
                </c:pt>
                <c:pt idx="6">
                  <c:v>4.0739999999999998</c:v>
                </c:pt>
                <c:pt idx="7">
                  <c:v>4.1260000000000003</c:v>
                </c:pt>
                <c:pt idx="8">
                  <c:v>4.1790000000000003</c:v>
                </c:pt>
                <c:pt idx="9">
                  <c:v>4.2320000000000002</c:v>
                </c:pt>
                <c:pt idx="10">
                  <c:v>4.2850000000000001</c:v>
                </c:pt>
                <c:pt idx="11">
                  <c:v>4.3369999999999997</c:v>
                </c:pt>
                <c:pt idx="12">
                  <c:v>4.3890000000000002</c:v>
                </c:pt>
                <c:pt idx="13">
                  <c:v>4.4429999999999996</c:v>
                </c:pt>
                <c:pt idx="14">
                  <c:v>4.4950000000000001</c:v>
                </c:pt>
                <c:pt idx="15">
                  <c:v>4.548</c:v>
                </c:pt>
                <c:pt idx="16">
                  <c:v>4.5999999999999996</c:v>
                </c:pt>
                <c:pt idx="17">
                  <c:v>4.6529999999999996</c:v>
                </c:pt>
                <c:pt idx="18">
                  <c:v>4.7060000000000004</c:v>
                </c:pt>
                <c:pt idx="19">
                  <c:v>4.7590000000000003</c:v>
                </c:pt>
                <c:pt idx="20">
                  <c:v>4.8120000000000003</c:v>
                </c:pt>
                <c:pt idx="21">
                  <c:v>4.8659999999999997</c:v>
                </c:pt>
                <c:pt idx="22">
                  <c:v>4.92</c:v>
                </c:pt>
                <c:pt idx="23">
                  <c:v>4.9740000000000002</c:v>
                </c:pt>
                <c:pt idx="24">
                  <c:v>5.0279999999999996</c:v>
                </c:pt>
                <c:pt idx="25">
                  <c:v>5.0819999999999999</c:v>
                </c:pt>
                <c:pt idx="26">
                  <c:v>5.1360000000000001</c:v>
                </c:pt>
                <c:pt idx="27">
                  <c:v>5.19</c:v>
                </c:pt>
                <c:pt idx="28">
                  <c:v>5.2439999999999998</c:v>
                </c:pt>
                <c:pt idx="29">
                  <c:v>5.298</c:v>
                </c:pt>
                <c:pt idx="30">
                  <c:v>5.3520000000000003</c:v>
                </c:pt>
                <c:pt idx="31">
                  <c:v>5.4059999999999997</c:v>
                </c:pt>
                <c:pt idx="32">
                  <c:v>5.46</c:v>
                </c:pt>
                <c:pt idx="33">
                  <c:v>5.5149999999999997</c:v>
                </c:pt>
                <c:pt idx="34">
                  <c:v>5.569</c:v>
                </c:pt>
                <c:pt idx="35">
                  <c:v>5.6230000000000002</c:v>
                </c:pt>
                <c:pt idx="36">
                  <c:v>5.6769999999999996</c:v>
                </c:pt>
                <c:pt idx="37">
                  <c:v>5.7309999999999999</c:v>
                </c:pt>
                <c:pt idx="38">
                  <c:v>5.7850000000000001</c:v>
                </c:pt>
                <c:pt idx="39">
                  <c:v>5.84</c:v>
                </c:pt>
                <c:pt idx="40">
                  <c:v>5.8949999999999996</c:v>
                </c:pt>
                <c:pt idx="41">
                  <c:v>5.9489999999999998</c:v>
                </c:pt>
                <c:pt idx="42">
                  <c:v>6.0030000000000001</c:v>
                </c:pt>
                <c:pt idx="43">
                  <c:v>6.0570000000000004</c:v>
                </c:pt>
                <c:pt idx="44">
                  <c:v>6.1120000000000001</c:v>
                </c:pt>
                <c:pt idx="45">
                  <c:v>6.1660000000000004</c:v>
                </c:pt>
                <c:pt idx="46">
                  <c:v>6.2210000000000001</c:v>
                </c:pt>
                <c:pt idx="47">
                  <c:v>6.2759999999999998</c:v>
                </c:pt>
                <c:pt idx="48">
                  <c:v>6.33</c:v>
                </c:pt>
                <c:pt idx="49">
                  <c:v>6.3849999999999998</c:v>
                </c:pt>
                <c:pt idx="50">
                  <c:v>6.4390000000000001</c:v>
                </c:pt>
                <c:pt idx="51">
                  <c:v>6.4939999999999998</c:v>
                </c:pt>
                <c:pt idx="52">
                  <c:v>6.5490000000000004</c:v>
                </c:pt>
                <c:pt idx="53">
                  <c:v>6.6029999999999998</c:v>
                </c:pt>
                <c:pt idx="54">
                  <c:v>6.6589999999999998</c:v>
                </c:pt>
                <c:pt idx="55">
                  <c:v>6.7130000000000001</c:v>
                </c:pt>
                <c:pt idx="56">
                  <c:v>6.7679999999999998</c:v>
                </c:pt>
                <c:pt idx="57">
                  <c:v>6.8230000000000004</c:v>
                </c:pt>
                <c:pt idx="58">
                  <c:v>6.8780000000000001</c:v>
                </c:pt>
                <c:pt idx="59">
                  <c:v>6.9329999999999998</c:v>
                </c:pt>
              </c:numCache>
            </c:numRef>
          </c:xVal>
          <c:yVal>
            <c:numRef>
              <c:f>Sheet1!$R$28:$R$136</c:f>
              <c:numCache>
                <c:formatCode>General</c:formatCode>
                <c:ptCount val="109"/>
                <c:pt idx="0">
                  <c:v>16.22</c:v>
                </c:pt>
                <c:pt idx="1">
                  <c:v>16.22</c:v>
                </c:pt>
                <c:pt idx="2">
                  <c:v>16.22</c:v>
                </c:pt>
                <c:pt idx="3">
                  <c:v>16.22</c:v>
                </c:pt>
                <c:pt idx="4">
                  <c:v>16.22</c:v>
                </c:pt>
                <c:pt idx="5">
                  <c:v>16.329999999999998</c:v>
                </c:pt>
                <c:pt idx="6">
                  <c:v>16.22</c:v>
                </c:pt>
                <c:pt idx="7">
                  <c:v>16.22</c:v>
                </c:pt>
                <c:pt idx="8">
                  <c:v>16.22</c:v>
                </c:pt>
                <c:pt idx="9">
                  <c:v>16.22</c:v>
                </c:pt>
                <c:pt idx="10">
                  <c:v>16.329999999999998</c:v>
                </c:pt>
                <c:pt idx="11">
                  <c:v>16.22</c:v>
                </c:pt>
                <c:pt idx="12">
                  <c:v>16.22</c:v>
                </c:pt>
                <c:pt idx="13">
                  <c:v>16.22</c:v>
                </c:pt>
                <c:pt idx="14">
                  <c:v>16.22</c:v>
                </c:pt>
                <c:pt idx="15">
                  <c:v>16.329999999999998</c:v>
                </c:pt>
                <c:pt idx="16">
                  <c:v>16.62</c:v>
                </c:pt>
                <c:pt idx="17">
                  <c:v>17.93</c:v>
                </c:pt>
                <c:pt idx="18">
                  <c:v>21.07</c:v>
                </c:pt>
                <c:pt idx="19">
                  <c:v>25.73</c:v>
                </c:pt>
                <c:pt idx="20">
                  <c:v>28.33</c:v>
                </c:pt>
                <c:pt idx="21">
                  <c:v>32.04</c:v>
                </c:pt>
                <c:pt idx="22">
                  <c:v>36.450000000000003</c:v>
                </c:pt>
                <c:pt idx="23">
                  <c:v>42.3</c:v>
                </c:pt>
                <c:pt idx="24">
                  <c:v>41.89</c:v>
                </c:pt>
                <c:pt idx="25">
                  <c:v>39.49</c:v>
                </c:pt>
                <c:pt idx="26">
                  <c:v>39.54</c:v>
                </c:pt>
                <c:pt idx="27">
                  <c:v>39.590000000000003</c:v>
                </c:pt>
                <c:pt idx="28">
                  <c:v>39.950000000000003</c:v>
                </c:pt>
                <c:pt idx="29">
                  <c:v>40.54</c:v>
                </c:pt>
                <c:pt idx="30">
                  <c:v>40.6</c:v>
                </c:pt>
                <c:pt idx="31">
                  <c:v>41.09</c:v>
                </c:pt>
                <c:pt idx="32">
                  <c:v>41.48</c:v>
                </c:pt>
                <c:pt idx="33">
                  <c:v>41.58</c:v>
                </c:pt>
                <c:pt idx="34">
                  <c:v>42.09</c:v>
                </c:pt>
                <c:pt idx="35">
                  <c:v>42.69</c:v>
                </c:pt>
                <c:pt idx="36">
                  <c:v>43.23</c:v>
                </c:pt>
                <c:pt idx="37">
                  <c:v>43.79</c:v>
                </c:pt>
                <c:pt idx="38">
                  <c:v>44.34</c:v>
                </c:pt>
                <c:pt idx="39">
                  <c:v>44.9</c:v>
                </c:pt>
                <c:pt idx="40">
                  <c:v>45.34</c:v>
                </c:pt>
                <c:pt idx="41">
                  <c:v>45.85</c:v>
                </c:pt>
                <c:pt idx="42">
                  <c:v>46.39</c:v>
                </c:pt>
                <c:pt idx="43">
                  <c:v>46.6</c:v>
                </c:pt>
                <c:pt idx="44">
                  <c:v>47.14</c:v>
                </c:pt>
                <c:pt idx="45">
                  <c:v>47.79</c:v>
                </c:pt>
                <c:pt idx="46">
                  <c:v>48.25</c:v>
                </c:pt>
                <c:pt idx="47">
                  <c:v>48.81</c:v>
                </c:pt>
                <c:pt idx="48">
                  <c:v>49.35</c:v>
                </c:pt>
                <c:pt idx="49">
                  <c:v>49.85</c:v>
                </c:pt>
                <c:pt idx="50">
                  <c:v>50.41</c:v>
                </c:pt>
                <c:pt idx="51">
                  <c:v>50.95</c:v>
                </c:pt>
                <c:pt idx="52">
                  <c:v>51.9</c:v>
                </c:pt>
                <c:pt idx="53">
                  <c:v>52.11</c:v>
                </c:pt>
                <c:pt idx="54">
                  <c:v>52.7</c:v>
                </c:pt>
                <c:pt idx="55">
                  <c:v>53.3</c:v>
                </c:pt>
                <c:pt idx="56">
                  <c:v>53.91</c:v>
                </c:pt>
                <c:pt idx="57">
                  <c:v>54.46</c:v>
                </c:pt>
                <c:pt idx="58">
                  <c:v>55.1</c:v>
                </c:pt>
                <c:pt idx="59">
                  <c:v>56.16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90-4F7D-AECE-9D6FBBB34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5631072"/>
        <c:axId val="1740598528"/>
      </c:scatterChart>
      <c:valAx>
        <c:axId val="1735631072"/>
        <c:scaling>
          <c:orientation val="minMax"/>
          <c:max val="7.2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0598528"/>
        <c:crosses val="autoZero"/>
        <c:crossBetween val="midCat"/>
      </c:valAx>
      <c:valAx>
        <c:axId val="174059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x(cm)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3563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Arduino+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光電閘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橡皮筋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碰撞前</a:t>
            </a:r>
            <a:endParaRPr lang="en-US" altLang="zh-TW"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>
              <a:defRPr/>
            </a:pP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x-t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圖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前車質量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&gt;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後車質量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endParaRPr lang="zh-TW" altLang="en-US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1720790469859066E-2"/>
                  <c:y val="-0.104492810373085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Sheet1!$P$44:$P$51</c:f>
              <c:numCache>
                <c:formatCode>General</c:formatCode>
                <c:ptCount val="8"/>
                <c:pt idx="0">
                  <c:v>4.5999999999999996</c:v>
                </c:pt>
                <c:pt idx="1">
                  <c:v>4.6529999999999996</c:v>
                </c:pt>
                <c:pt idx="2">
                  <c:v>4.7060000000000004</c:v>
                </c:pt>
                <c:pt idx="3">
                  <c:v>4.7590000000000003</c:v>
                </c:pt>
                <c:pt idx="4">
                  <c:v>4.8120000000000003</c:v>
                </c:pt>
                <c:pt idx="5">
                  <c:v>4.8659999999999997</c:v>
                </c:pt>
                <c:pt idx="6">
                  <c:v>4.92</c:v>
                </c:pt>
                <c:pt idx="7">
                  <c:v>4.9740000000000002</c:v>
                </c:pt>
              </c:numCache>
            </c:numRef>
          </c:xVal>
          <c:yVal>
            <c:numRef>
              <c:f>Sheet1!$R$44:$R$51</c:f>
              <c:numCache>
                <c:formatCode>General</c:formatCode>
                <c:ptCount val="8"/>
                <c:pt idx="0">
                  <c:v>16.62</c:v>
                </c:pt>
                <c:pt idx="1">
                  <c:v>17.93</c:v>
                </c:pt>
                <c:pt idx="2">
                  <c:v>21.07</c:v>
                </c:pt>
                <c:pt idx="3">
                  <c:v>25.73</c:v>
                </c:pt>
                <c:pt idx="4">
                  <c:v>28.33</c:v>
                </c:pt>
                <c:pt idx="5">
                  <c:v>32.04</c:v>
                </c:pt>
                <c:pt idx="6">
                  <c:v>36.450000000000003</c:v>
                </c:pt>
                <c:pt idx="7">
                  <c:v>42.3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AD-458E-A866-6EAE9D51A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3209056"/>
        <c:axId val="1743214048"/>
      </c:scatterChart>
      <c:valAx>
        <c:axId val="1743209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3214048"/>
        <c:crosses val="autoZero"/>
        <c:crossBetween val="midCat"/>
      </c:valAx>
      <c:valAx>
        <c:axId val="174321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x(cm)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320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Arduino+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光電閘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橡皮筋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碰撞後</a:t>
            </a:r>
            <a:endParaRPr lang="en-US" altLang="zh-TW"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>
              <a:defRPr/>
            </a:pP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x-t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圖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前車質量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&gt;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後車質量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endParaRPr lang="zh-TW" altLang="en-US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8018539452860049E-2"/>
                  <c:y val="-0.139920102016921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Sheet1!$P$64:$P$80</c:f>
              <c:numCache>
                <c:formatCode>General</c:formatCode>
                <c:ptCount val="17"/>
                <c:pt idx="0">
                  <c:v>5.6769999999999996</c:v>
                </c:pt>
                <c:pt idx="1">
                  <c:v>5.7309999999999999</c:v>
                </c:pt>
                <c:pt idx="2">
                  <c:v>5.7850000000000001</c:v>
                </c:pt>
                <c:pt idx="3">
                  <c:v>5.84</c:v>
                </c:pt>
                <c:pt idx="4">
                  <c:v>5.8949999999999996</c:v>
                </c:pt>
                <c:pt idx="5">
                  <c:v>5.9489999999999998</c:v>
                </c:pt>
                <c:pt idx="6">
                  <c:v>6.0030000000000001</c:v>
                </c:pt>
                <c:pt idx="7">
                  <c:v>6.0570000000000004</c:v>
                </c:pt>
                <c:pt idx="8">
                  <c:v>6.1120000000000001</c:v>
                </c:pt>
                <c:pt idx="9">
                  <c:v>6.1660000000000004</c:v>
                </c:pt>
                <c:pt idx="10">
                  <c:v>6.2210000000000001</c:v>
                </c:pt>
                <c:pt idx="11">
                  <c:v>6.2759999999999998</c:v>
                </c:pt>
                <c:pt idx="12">
                  <c:v>6.33</c:v>
                </c:pt>
                <c:pt idx="13">
                  <c:v>6.3849999999999998</c:v>
                </c:pt>
                <c:pt idx="14">
                  <c:v>6.4390000000000001</c:v>
                </c:pt>
                <c:pt idx="15">
                  <c:v>6.4939999999999998</c:v>
                </c:pt>
                <c:pt idx="16">
                  <c:v>6.5490000000000004</c:v>
                </c:pt>
              </c:numCache>
            </c:numRef>
          </c:xVal>
          <c:yVal>
            <c:numRef>
              <c:f>Sheet1!$R$64:$R$80</c:f>
              <c:numCache>
                <c:formatCode>General</c:formatCode>
                <c:ptCount val="17"/>
                <c:pt idx="0">
                  <c:v>43.23</c:v>
                </c:pt>
                <c:pt idx="1">
                  <c:v>43.79</c:v>
                </c:pt>
                <c:pt idx="2">
                  <c:v>44.34</c:v>
                </c:pt>
                <c:pt idx="3">
                  <c:v>44.9</c:v>
                </c:pt>
                <c:pt idx="4">
                  <c:v>45.34</c:v>
                </c:pt>
                <c:pt idx="5">
                  <c:v>45.85</c:v>
                </c:pt>
                <c:pt idx="6">
                  <c:v>46.39</c:v>
                </c:pt>
                <c:pt idx="7">
                  <c:v>46.6</c:v>
                </c:pt>
                <c:pt idx="8">
                  <c:v>47.14</c:v>
                </c:pt>
                <c:pt idx="9">
                  <c:v>47.79</c:v>
                </c:pt>
                <c:pt idx="10">
                  <c:v>48.25</c:v>
                </c:pt>
                <c:pt idx="11">
                  <c:v>48.81</c:v>
                </c:pt>
                <c:pt idx="12">
                  <c:v>49.35</c:v>
                </c:pt>
                <c:pt idx="13">
                  <c:v>49.85</c:v>
                </c:pt>
                <c:pt idx="14">
                  <c:v>50.41</c:v>
                </c:pt>
                <c:pt idx="15">
                  <c:v>50.95</c:v>
                </c:pt>
                <c:pt idx="16">
                  <c:v>51.9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13-4F8C-88F7-BD9428F2D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109136"/>
        <c:axId val="1742116624"/>
      </c:scatterChart>
      <c:valAx>
        <c:axId val="174210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2116624"/>
        <c:crosses val="autoZero"/>
        <c:crossBetween val="midCat"/>
      </c:valAx>
      <c:valAx>
        <c:axId val="174211662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x(cm)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42109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光電閘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+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光電閘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橡皮筋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</a:p>
          <a:p>
            <a:pPr>
              <a:defRPr/>
            </a:pP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x-t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圖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前車質量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&lt;</a:t>
            </a: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後車質量</a:t>
            </a:r>
            <a:r>
              <a:rPr lang="en-US" altLang="zh-TW"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endParaRPr lang="zh-TW" altLang="en-US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Sheet1!$X$28:$X$247</c:f>
              <c:numCache>
                <c:formatCode>General</c:formatCode>
                <c:ptCount val="220"/>
                <c:pt idx="0">
                  <c:v>4.0640000000000001</c:v>
                </c:pt>
                <c:pt idx="1">
                  <c:v>4.117</c:v>
                </c:pt>
                <c:pt idx="2">
                  <c:v>4.1689999999999996</c:v>
                </c:pt>
                <c:pt idx="3">
                  <c:v>4.2210000000000001</c:v>
                </c:pt>
                <c:pt idx="4">
                  <c:v>4.274</c:v>
                </c:pt>
                <c:pt idx="5">
                  <c:v>4.3259999999999996</c:v>
                </c:pt>
                <c:pt idx="6">
                  <c:v>4.3780000000000001</c:v>
                </c:pt>
                <c:pt idx="7">
                  <c:v>4.43</c:v>
                </c:pt>
                <c:pt idx="8">
                  <c:v>4.4829999999999997</c:v>
                </c:pt>
                <c:pt idx="9">
                  <c:v>4.5359999999999996</c:v>
                </c:pt>
                <c:pt idx="10">
                  <c:v>4.5880000000000001</c:v>
                </c:pt>
                <c:pt idx="11">
                  <c:v>4.6399999999999997</c:v>
                </c:pt>
                <c:pt idx="12">
                  <c:v>4.6920000000000002</c:v>
                </c:pt>
                <c:pt idx="13">
                  <c:v>4.7450000000000001</c:v>
                </c:pt>
                <c:pt idx="14">
                  <c:v>4.7969999999999997</c:v>
                </c:pt>
                <c:pt idx="15">
                  <c:v>4.8490000000000002</c:v>
                </c:pt>
                <c:pt idx="16">
                  <c:v>4.9009999999999998</c:v>
                </c:pt>
                <c:pt idx="17">
                  <c:v>4.9550000000000001</c:v>
                </c:pt>
                <c:pt idx="18">
                  <c:v>5.0069999999999997</c:v>
                </c:pt>
                <c:pt idx="19">
                  <c:v>5.0590000000000002</c:v>
                </c:pt>
                <c:pt idx="20">
                  <c:v>5.1109999999999998</c:v>
                </c:pt>
                <c:pt idx="21">
                  <c:v>5.1639999999999997</c:v>
                </c:pt>
                <c:pt idx="22">
                  <c:v>5.2160000000000002</c:v>
                </c:pt>
                <c:pt idx="23">
                  <c:v>5.2679999999999998</c:v>
                </c:pt>
                <c:pt idx="24">
                  <c:v>5.32</c:v>
                </c:pt>
                <c:pt idx="25">
                  <c:v>5.3730000000000002</c:v>
                </c:pt>
                <c:pt idx="26">
                  <c:v>5.4260000000000002</c:v>
                </c:pt>
                <c:pt idx="27">
                  <c:v>5.4779999999999998</c:v>
                </c:pt>
                <c:pt idx="28">
                  <c:v>5.53</c:v>
                </c:pt>
                <c:pt idx="29">
                  <c:v>5.5819999999999999</c:v>
                </c:pt>
                <c:pt idx="30">
                  <c:v>5.6360000000000001</c:v>
                </c:pt>
                <c:pt idx="31">
                  <c:v>5.6879999999999997</c:v>
                </c:pt>
                <c:pt idx="32">
                  <c:v>5.7409999999999997</c:v>
                </c:pt>
                <c:pt idx="33">
                  <c:v>5.7939999999999996</c:v>
                </c:pt>
                <c:pt idx="34">
                  <c:v>5.8490000000000002</c:v>
                </c:pt>
                <c:pt idx="35">
                  <c:v>5.9020000000000001</c:v>
                </c:pt>
                <c:pt idx="36">
                  <c:v>5.9550000000000001</c:v>
                </c:pt>
                <c:pt idx="37">
                  <c:v>6.008</c:v>
                </c:pt>
                <c:pt idx="38">
                  <c:v>6.0629999999999997</c:v>
                </c:pt>
                <c:pt idx="39">
                  <c:v>6.1159999999999997</c:v>
                </c:pt>
                <c:pt idx="40">
                  <c:v>6.1689999999999996</c:v>
                </c:pt>
                <c:pt idx="41">
                  <c:v>6.2220000000000004</c:v>
                </c:pt>
                <c:pt idx="42">
                  <c:v>6.2759999999999998</c:v>
                </c:pt>
                <c:pt idx="43">
                  <c:v>6.3289999999999997</c:v>
                </c:pt>
                <c:pt idx="44">
                  <c:v>6.3819999999999997</c:v>
                </c:pt>
                <c:pt idx="45">
                  <c:v>6.4349999999999996</c:v>
                </c:pt>
                <c:pt idx="46">
                  <c:v>6.4889999999999999</c:v>
                </c:pt>
                <c:pt idx="47">
                  <c:v>6.5419999999999998</c:v>
                </c:pt>
                <c:pt idx="48">
                  <c:v>6.5949999999999998</c:v>
                </c:pt>
                <c:pt idx="49">
                  <c:v>6.6479999999999997</c:v>
                </c:pt>
                <c:pt idx="50">
                  <c:v>6.702</c:v>
                </c:pt>
                <c:pt idx="51">
                  <c:v>6.7549999999999999</c:v>
                </c:pt>
                <c:pt idx="52">
                  <c:v>6.8079999999999998</c:v>
                </c:pt>
                <c:pt idx="53">
                  <c:v>6.8609999999999998</c:v>
                </c:pt>
                <c:pt idx="54">
                  <c:v>6.915</c:v>
                </c:pt>
                <c:pt idx="55">
                  <c:v>6.9669999999999996</c:v>
                </c:pt>
                <c:pt idx="56">
                  <c:v>7.02</c:v>
                </c:pt>
                <c:pt idx="57">
                  <c:v>7.0730000000000004</c:v>
                </c:pt>
                <c:pt idx="58">
                  <c:v>7.1269999999999998</c:v>
                </c:pt>
                <c:pt idx="59">
                  <c:v>7.1790000000000003</c:v>
                </c:pt>
                <c:pt idx="60">
                  <c:v>7.2320000000000002</c:v>
                </c:pt>
                <c:pt idx="61">
                  <c:v>7.2839999999999998</c:v>
                </c:pt>
                <c:pt idx="62">
                  <c:v>7.3369999999999997</c:v>
                </c:pt>
                <c:pt idx="63">
                  <c:v>7.391</c:v>
                </c:pt>
                <c:pt idx="64">
                  <c:v>7.4429999999999996</c:v>
                </c:pt>
                <c:pt idx="65">
                  <c:v>7.4960000000000004</c:v>
                </c:pt>
                <c:pt idx="66">
                  <c:v>7.548</c:v>
                </c:pt>
                <c:pt idx="67">
                  <c:v>7.6020000000000003</c:v>
                </c:pt>
                <c:pt idx="68">
                  <c:v>7.6539999999999999</c:v>
                </c:pt>
                <c:pt idx="69">
                  <c:v>7.7069999999999999</c:v>
                </c:pt>
              </c:numCache>
            </c:numRef>
          </c:xVal>
          <c:yVal>
            <c:numRef>
              <c:f>Sheet1!$Z$28:$Z$247</c:f>
              <c:numCache>
                <c:formatCode>General</c:formatCode>
                <c:ptCount val="220"/>
                <c:pt idx="0">
                  <c:v>11.67</c:v>
                </c:pt>
                <c:pt idx="1">
                  <c:v>11.67</c:v>
                </c:pt>
                <c:pt idx="2">
                  <c:v>11.56</c:v>
                </c:pt>
                <c:pt idx="3">
                  <c:v>11.56</c:v>
                </c:pt>
                <c:pt idx="4">
                  <c:v>11.56</c:v>
                </c:pt>
                <c:pt idx="5">
                  <c:v>11.56</c:v>
                </c:pt>
                <c:pt idx="6">
                  <c:v>11.56</c:v>
                </c:pt>
                <c:pt idx="7">
                  <c:v>11.67</c:v>
                </c:pt>
                <c:pt idx="8">
                  <c:v>11.67</c:v>
                </c:pt>
                <c:pt idx="9">
                  <c:v>11.56</c:v>
                </c:pt>
                <c:pt idx="10">
                  <c:v>11.56</c:v>
                </c:pt>
                <c:pt idx="11">
                  <c:v>11.56</c:v>
                </c:pt>
                <c:pt idx="12">
                  <c:v>11.56</c:v>
                </c:pt>
                <c:pt idx="13">
                  <c:v>11.56</c:v>
                </c:pt>
                <c:pt idx="14">
                  <c:v>11.56</c:v>
                </c:pt>
                <c:pt idx="15">
                  <c:v>11.67</c:v>
                </c:pt>
                <c:pt idx="16">
                  <c:v>11.67</c:v>
                </c:pt>
                <c:pt idx="17">
                  <c:v>11.56</c:v>
                </c:pt>
                <c:pt idx="18">
                  <c:v>11.56</c:v>
                </c:pt>
                <c:pt idx="19">
                  <c:v>12.02</c:v>
                </c:pt>
                <c:pt idx="20">
                  <c:v>11.56</c:v>
                </c:pt>
                <c:pt idx="21">
                  <c:v>11.56</c:v>
                </c:pt>
                <c:pt idx="22">
                  <c:v>11.56</c:v>
                </c:pt>
                <c:pt idx="23">
                  <c:v>11.67</c:v>
                </c:pt>
                <c:pt idx="24">
                  <c:v>11.67</c:v>
                </c:pt>
                <c:pt idx="25">
                  <c:v>11.67</c:v>
                </c:pt>
                <c:pt idx="26">
                  <c:v>11.56</c:v>
                </c:pt>
                <c:pt idx="27">
                  <c:v>12.01</c:v>
                </c:pt>
                <c:pt idx="28">
                  <c:v>12.62</c:v>
                </c:pt>
                <c:pt idx="29">
                  <c:v>14.12</c:v>
                </c:pt>
                <c:pt idx="30">
                  <c:v>18.21</c:v>
                </c:pt>
                <c:pt idx="31">
                  <c:v>21.63</c:v>
                </c:pt>
                <c:pt idx="32">
                  <c:v>25.78</c:v>
                </c:pt>
                <c:pt idx="33">
                  <c:v>28.38</c:v>
                </c:pt>
                <c:pt idx="34">
                  <c:v>31.19</c:v>
                </c:pt>
                <c:pt idx="35">
                  <c:v>30.63</c:v>
                </c:pt>
                <c:pt idx="36">
                  <c:v>30.27</c:v>
                </c:pt>
                <c:pt idx="37">
                  <c:v>30.03</c:v>
                </c:pt>
                <c:pt idx="38">
                  <c:v>29.69</c:v>
                </c:pt>
                <c:pt idx="39">
                  <c:v>29.23</c:v>
                </c:pt>
                <c:pt idx="40">
                  <c:v>29.23</c:v>
                </c:pt>
                <c:pt idx="41">
                  <c:v>28.47</c:v>
                </c:pt>
                <c:pt idx="42">
                  <c:v>28.08</c:v>
                </c:pt>
                <c:pt idx="43">
                  <c:v>28.08</c:v>
                </c:pt>
                <c:pt idx="44">
                  <c:v>27.64</c:v>
                </c:pt>
                <c:pt idx="45">
                  <c:v>27.23</c:v>
                </c:pt>
                <c:pt idx="46">
                  <c:v>26.89</c:v>
                </c:pt>
                <c:pt idx="47">
                  <c:v>26.89</c:v>
                </c:pt>
                <c:pt idx="48">
                  <c:v>26.84</c:v>
                </c:pt>
                <c:pt idx="49">
                  <c:v>26.34</c:v>
                </c:pt>
                <c:pt idx="50">
                  <c:v>25.88</c:v>
                </c:pt>
                <c:pt idx="51">
                  <c:v>25.37</c:v>
                </c:pt>
                <c:pt idx="52">
                  <c:v>24.78</c:v>
                </c:pt>
                <c:pt idx="53">
                  <c:v>24.29</c:v>
                </c:pt>
                <c:pt idx="54">
                  <c:v>23.37</c:v>
                </c:pt>
                <c:pt idx="55">
                  <c:v>23.03</c:v>
                </c:pt>
                <c:pt idx="56">
                  <c:v>22.52</c:v>
                </c:pt>
                <c:pt idx="57">
                  <c:v>22.02</c:v>
                </c:pt>
                <c:pt idx="58">
                  <c:v>21.41</c:v>
                </c:pt>
                <c:pt idx="59">
                  <c:v>21.07</c:v>
                </c:pt>
                <c:pt idx="60">
                  <c:v>20.58</c:v>
                </c:pt>
                <c:pt idx="61">
                  <c:v>20.53</c:v>
                </c:pt>
                <c:pt idx="62">
                  <c:v>20.03</c:v>
                </c:pt>
                <c:pt idx="63">
                  <c:v>19.420000000000002</c:v>
                </c:pt>
                <c:pt idx="64">
                  <c:v>19.03</c:v>
                </c:pt>
                <c:pt idx="65">
                  <c:v>18.47</c:v>
                </c:pt>
                <c:pt idx="66">
                  <c:v>17.98</c:v>
                </c:pt>
                <c:pt idx="67">
                  <c:v>17.43</c:v>
                </c:pt>
                <c:pt idx="68">
                  <c:v>16.87</c:v>
                </c:pt>
                <c:pt idx="69">
                  <c:v>16.82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8A-4D5D-B5F6-FF1F8B4D5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76496"/>
        <c:axId val="33575248"/>
      </c:scatterChart>
      <c:valAx>
        <c:axId val="33576496"/>
        <c:scaling>
          <c:orientation val="minMax"/>
          <c:min val="3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575248"/>
        <c:crosses val="autoZero"/>
        <c:crossBetween val="midCat"/>
      </c:valAx>
      <c:valAx>
        <c:axId val="3357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x(cm)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57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光電閘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+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光電閘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橡皮筋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碰撞前</a:t>
            </a:r>
            <a:endParaRPr lang="en-US" altLang="zh-TW" sz="14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>
              <a:defRPr/>
            </a:pP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x-t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圖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前車質量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&lt;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後車質量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endParaRPr lang="zh-TW" altLang="zh-TW" sz="14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452965077852883"/>
                  <c:y val="-0.101553303872473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Sheet1!$X$56:$X$62</c:f>
              <c:numCache>
                <c:formatCode>General</c:formatCode>
                <c:ptCount val="7"/>
                <c:pt idx="0">
                  <c:v>5.53</c:v>
                </c:pt>
                <c:pt idx="1">
                  <c:v>5.5819999999999999</c:v>
                </c:pt>
                <c:pt idx="2">
                  <c:v>5.6360000000000001</c:v>
                </c:pt>
                <c:pt idx="3">
                  <c:v>5.6879999999999997</c:v>
                </c:pt>
                <c:pt idx="4">
                  <c:v>5.7409999999999997</c:v>
                </c:pt>
                <c:pt idx="5">
                  <c:v>5.7939999999999996</c:v>
                </c:pt>
                <c:pt idx="6">
                  <c:v>5.8490000000000002</c:v>
                </c:pt>
              </c:numCache>
            </c:numRef>
          </c:xVal>
          <c:yVal>
            <c:numRef>
              <c:f>Sheet1!$Z$56:$Z$62</c:f>
              <c:numCache>
                <c:formatCode>General</c:formatCode>
                <c:ptCount val="7"/>
                <c:pt idx="0">
                  <c:v>12.62</c:v>
                </c:pt>
                <c:pt idx="1">
                  <c:v>14.12</c:v>
                </c:pt>
                <c:pt idx="2">
                  <c:v>18.21</c:v>
                </c:pt>
                <c:pt idx="3">
                  <c:v>21.63</c:v>
                </c:pt>
                <c:pt idx="4">
                  <c:v>25.78</c:v>
                </c:pt>
                <c:pt idx="5">
                  <c:v>28.38</c:v>
                </c:pt>
                <c:pt idx="6">
                  <c:v>31.19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F7-4160-8A37-4E2E9FD18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81904"/>
        <c:axId val="33583152"/>
      </c:scatterChart>
      <c:valAx>
        <c:axId val="3358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583152"/>
        <c:crosses val="autoZero"/>
        <c:crossBetween val="midCat"/>
      </c:valAx>
      <c:valAx>
        <c:axId val="3358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x(cm)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58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光電閘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+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光電閘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橡皮筋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碰撞後</a:t>
            </a:r>
            <a:endParaRPr lang="en-US" altLang="zh-TW" sz="14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>
              <a:defRPr/>
            </a:pP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x-t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圖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前車質量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&lt;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後車質量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endParaRPr lang="zh-TW" altLang="zh-TW" sz="14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6419033118603794E-2"/>
                  <c:y val="-0.219476300855247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Sheet1!$X$63:$X$79</c:f>
              <c:numCache>
                <c:formatCode>General</c:formatCode>
                <c:ptCount val="17"/>
                <c:pt idx="0">
                  <c:v>5.9020000000000001</c:v>
                </c:pt>
                <c:pt idx="1">
                  <c:v>5.9550000000000001</c:v>
                </c:pt>
                <c:pt idx="2">
                  <c:v>6.008</c:v>
                </c:pt>
                <c:pt idx="3">
                  <c:v>6.0629999999999997</c:v>
                </c:pt>
                <c:pt idx="4">
                  <c:v>6.1159999999999997</c:v>
                </c:pt>
                <c:pt idx="5">
                  <c:v>6.1689999999999996</c:v>
                </c:pt>
                <c:pt idx="6">
                  <c:v>6.2220000000000004</c:v>
                </c:pt>
                <c:pt idx="7">
                  <c:v>6.2759999999999998</c:v>
                </c:pt>
                <c:pt idx="8">
                  <c:v>6.3289999999999997</c:v>
                </c:pt>
                <c:pt idx="9">
                  <c:v>6.3819999999999997</c:v>
                </c:pt>
                <c:pt idx="10">
                  <c:v>6.4349999999999996</c:v>
                </c:pt>
                <c:pt idx="11">
                  <c:v>6.4889999999999999</c:v>
                </c:pt>
                <c:pt idx="12">
                  <c:v>6.5419999999999998</c:v>
                </c:pt>
                <c:pt idx="13">
                  <c:v>6.5949999999999998</c:v>
                </c:pt>
                <c:pt idx="14">
                  <c:v>6.6479999999999997</c:v>
                </c:pt>
                <c:pt idx="15">
                  <c:v>6.702</c:v>
                </c:pt>
                <c:pt idx="16">
                  <c:v>6.7549999999999999</c:v>
                </c:pt>
              </c:numCache>
            </c:numRef>
          </c:xVal>
          <c:yVal>
            <c:numRef>
              <c:f>Sheet1!$Z$63:$Z$79</c:f>
              <c:numCache>
                <c:formatCode>General</c:formatCode>
                <c:ptCount val="17"/>
                <c:pt idx="0">
                  <c:v>30.63</c:v>
                </c:pt>
                <c:pt idx="1">
                  <c:v>30.27</c:v>
                </c:pt>
                <c:pt idx="2">
                  <c:v>30.03</c:v>
                </c:pt>
                <c:pt idx="3">
                  <c:v>29.69</c:v>
                </c:pt>
                <c:pt idx="4">
                  <c:v>29.23</c:v>
                </c:pt>
                <c:pt idx="5">
                  <c:v>29.23</c:v>
                </c:pt>
                <c:pt idx="6">
                  <c:v>28.47</c:v>
                </c:pt>
                <c:pt idx="7">
                  <c:v>28.08</c:v>
                </c:pt>
                <c:pt idx="8">
                  <c:v>28.08</c:v>
                </c:pt>
                <c:pt idx="9">
                  <c:v>27.64</c:v>
                </c:pt>
                <c:pt idx="10">
                  <c:v>27.23</c:v>
                </c:pt>
                <c:pt idx="11">
                  <c:v>26.89</c:v>
                </c:pt>
                <c:pt idx="12">
                  <c:v>26.89</c:v>
                </c:pt>
                <c:pt idx="13">
                  <c:v>26.84</c:v>
                </c:pt>
                <c:pt idx="14">
                  <c:v>26.34</c:v>
                </c:pt>
                <c:pt idx="15">
                  <c:v>25.88</c:v>
                </c:pt>
                <c:pt idx="16">
                  <c:v>25.37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F04-4398-ADF4-5FF619A5D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130064"/>
        <c:axId val="330131728"/>
      </c:scatterChart>
      <c:valAx>
        <c:axId val="330130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0131728"/>
        <c:crosses val="autoZero"/>
        <c:crossBetween val="midCat"/>
      </c:valAx>
      <c:valAx>
        <c:axId val="330131728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x(cm)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013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Arduino+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光電閘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磁鐵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</a:p>
          <a:p>
            <a:pPr>
              <a:defRPr/>
            </a:pP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x-t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圖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前車質量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&lt;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後車質量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endParaRPr lang="zh-TW" altLang="zh-TW" sz="14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Sheet1!$AD$28:$AD$87</c:f>
              <c:numCache>
                <c:formatCode>General</c:formatCode>
                <c:ptCount val="60"/>
                <c:pt idx="0">
                  <c:v>2.1789999999999998</c:v>
                </c:pt>
                <c:pt idx="1">
                  <c:v>2.23</c:v>
                </c:pt>
                <c:pt idx="2">
                  <c:v>2.2799999999999998</c:v>
                </c:pt>
                <c:pt idx="3">
                  <c:v>2.331</c:v>
                </c:pt>
                <c:pt idx="4">
                  <c:v>2.3809999999999998</c:v>
                </c:pt>
                <c:pt idx="5">
                  <c:v>2.4319999999999999</c:v>
                </c:pt>
                <c:pt idx="6">
                  <c:v>2.4830000000000001</c:v>
                </c:pt>
                <c:pt idx="7">
                  <c:v>2.5329999999999999</c:v>
                </c:pt>
                <c:pt idx="8">
                  <c:v>2.5840000000000001</c:v>
                </c:pt>
                <c:pt idx="9">
                  <c:v>2.6339999999999999</c:v>
                </c:pt>
                <c:pt idx="10">
                  <c:v>2.6850000000000001</c:v>
                </c:pt>
                <c:pt idx="11">
                  <c:v>2.7360000000000002</c:v>
                </c:pt>
                <c:pt idx="12">
                  <c:v>2.7869999999999999</c:v>
                </c:pt>
                <c:pt idx="13">
                  <c:v>2.8370000000000002</c:v>
                </c:pt>
                <c:pt idx="14">
                  <c:v>2.887</c:v>
                </c:pt>
                <c:pt idx="15">
                  <c:v>2.9380000000000002</c:v>
                </c:pt>
                <c:pt idx="16">
                  <c:v>2.9889999999999999</c:v>
                </c:pt>
                <c:pt idx="17">
                  <c:v>3.04</c:v>
                </c:pt>
                <c:pt idx="18">
                  <c:v>3.09</c:v>
                </c:pt>
                <c:pt idx="19">
                  <c:v>3.141</c:v>
                </c:pt>
                <c:pt idx="20">
                  <c:v>3.1909999999999998</c:v>
                </c:pt>
                <c:pt idx="21">
                  <c:v>3.2429999999999999</c:v>
                </c:pt>
                <c:pt idx="22">
                  <c:v>3.2930000000000001</c:v>
                </c:pt>
                <c:pt idx="23">
                  <c:v>3.343</c:v>
                </c:pt>
                <c:pt idx="24">
                  <c:v>3.3940000000000001</c:v>
                </c:pt>
                <c:pt idx="25">
                  <c:v>3.444</c:v>
                </c:pt>
                <c:pt idx="26">
                  <c:v>3.4950000000000001</c:v>
                </c:pt>
                <c:pt idx="27">
                  <c:v>3.5459999999999998</c:v>
                </c:pt>
                <c:pt idx="28">
                  <c:v>3.597</c:v>
                </c:pt>
                <c:pt idx="29">
                  <c:v>3.6469999999999998</c:v>
                </c:pt>
                <c:pt idx="30">
                  <c:v>3.698</c:v>
                </c:pt>
                <c:pt idx="31">
                  <c:v>3.7480000000000002</c:v>
                </c:pt>
                <c:pt idx="32">
                  <c:v>3.8010000000000002</c:v>
                </c:pt>
                <c:pt idx="33">
                  <c:v>3.8540000000000001</c:v>
                </c:pt>
                <c:pt idx="34">
                  <c:v>3.9060000000000001</c:v>
                </c:pt>
                <c:pt idx="35">
                  <c:v>3.9590000000000001</c:v>
                </c:pt>
                <c:pt idx="36">
                  <c:v>4.0129999999999999</c:v>
                </c:pt>
                <c:pt idx="37">
                  <c:v>4.0659999999999998</c:v>
                </c:pt>
                <c:pt idx="38">
                  <c:v>4.12</c:v>
                </c:pt>
                <c:pt idx="39">
                  <c:v>4.173</c:v>
                </c:pt>
                <c:pt idx="40">
                  <c:v>4.2279999999999998</c:v>
                </c:pt>
                <c:pt idx="41">
                  <c:v>4.2809999999999997</c:v>
                </c:pt>
                <c:pt idx="42">
                  <c:v>4.335</c:v>
                </c:pt>
                <c:pt idx="43">
                  <c:v>4.3890000000000002</c:v>
                </c:pt>
                <c:pt idx="44">
                  <c:v>4.444</c:v>
                </c:pt>
                <c:pt idx="45">
                  <c:v>4.4980000000000002</c:v>
                </c:pt>
                <c:pt idx="46">
                  <c:v>4.5519999999999996</c:v>
                </c:pt>
                <c:pt idx="47">
                  <c:v>4.6059999999999999</c:v>
                </c:pt>
                <c:pt idx="48">
                  <c:v>4.66</c:v>
                </c:pt>
                <c:pt idx="49">
                  <c:v>4.7140000000000004</c:v>
                </c:pt>
                <c:pt idx="50">
                  <c:v>4.7679999999999998</c:v>
                </c:pt>
                <c:pt idx="51">
                  <c:v>4.8230000000000004</c:v>
                </c:pt>
                <c:pt idx="52">
                  <c:v>4.8769999999999998</c:v>
                </c:pt>
                <c:pt idx="53">
                  <c:v>4.931</c:v>
                </c:pt>
                <c:pt idx="54">
                  <c:v>4.984</c:v>
                </c:pt>
                <c:pt idx="55">
                  <c:v>5.0389999999999997</c:v>
                </c:pt>
                <c:pt idx="56">
                  <c:v>5.093</c:v>
                </c:pt>
                <c:pt idx="57">
                  <c:v>5.1470000000000002</c:v>
                </c:pt>
                <c:pt idx="58">
                  <c:v>5.2</c:v>
                </c:pt>
                <c:pt idx="59">
                  <c:v>5.2549999999999999</c:v>
                </c:pt>
              </c:numCache>
            </c:numRef>
          </c:xVal>
          <c:yVal>
            <c:numRef>
              <c:f>Sheet1!$AF$28:$AF$87</c:f>
              <c:numCache>
                <c:formatCode>General</c:formatCode>
                <c:ptCount val="60"/>
                <c:pt idx="0">
                  <c:v>9.52</c:v>
                </c:pt>
                <c:pt idx="1">
                  <c:v>9.42</c:v>
                </c:pt>
                <c:pt idx="2">
                  <c:v>9.52</c:v>
                </c:pt>
                <c:pt idx="3">
                  <c:v>9.4</c:v>
                </c:pt>
                <c:pt idx="4">
                  <c:v>9.42</c:v>
                </c:pt>
                <c:pt idx="5">
                  <c:v>9.51</c:v>
                </c:pt>
                <c:pt idx="6">
                  <c:v>9.42</c:v>
                </c:pt>
                <c:pt idx="7">
                  <c:v>9.51</c:v>
                </c:pt>
                <c:pt idx="8">
                  <c:v>9.4</c:v>
                </c:pt>
                <c:pt idx="9">
                  <c:v>9.52</c:v>
                </c:pt>
                <c:pt idx="10">
                  <c:v>9.42</c:v>
                </c:pt>
                <c:pt idx="11">
                  <c:v>9.51</c:v>
                </c:pt>
                <c:pt idx="12">
                  <c:v>9.42</c:v>
                </c:pt>
                <c:pt idx="13">
                  <c:v>9.42</c:v>
                </c:pt>
                <c:pt idx="14">
                  <c:v>9.52</c:v>
                </c:pt>
                <c:pt idx="15">
                  <c:v>9.42</c:v>
                </c:pt>
                <c:pt idx="16">
                  <c:v>9.51</c:v>
                </c:pt>
                <c:pt idx="17">
                  <c:v>9.42</c:v>
                </c:pt>
                <c:pt idx="18">
                  <c:v>9.52</c:v>
                </c:pt>
                <c:pt idx="19">
                  <c:v>9.42</c:v>
                </c:pt>
                <c:pt idx="20">
                  <c:v>9.52</c:v>
                </c:pt>
                <c:pt idx="21">
                  <c:v>9.4</c:v>
                </c:pt>
                <c:pt idx="22">
                  <c:v>9.42</c:v>
                </c:pt>
                <c:pt idx="23">
                  <c:v>9.52</c:v>
                </c:pt>
                <c:pt idx="24">
                  <c:v>9.42</c:v>
                </c:pt>
                <c:pt idx="25">
                  <c:v>9.91</c:v>
                </c:pt>
                <c:pt idx="26">
                  <c:v>9.4</c:v>
                </c:pt>
                <c:pt idx="27">
                  <c:v>9.52</c:v>
                </c:pt>
                <c:pt idx="28">
                  <c:v>9.4</c:v>
                </c:pt>
                <c:pt idx="29">
                  <c:v>9.32</c:v>
                </c:pt>
                <c:pt idx="30">
                  <c:v>9.9700000000000006</c:v>
                </c:pt>
                <c:pt idx="31">
                  <c:v>11.31</c:v>
                </c:pt>
                <c:pt idx="32">
                  <c:v>13.52</c:v>
                </c:pt>
                <c:pt idx="33">
                  <c:v>16.38</c:v>
                </c:pt>
                <c:pt idx="34">
                  <c:v>19.52</c:v>
                </c:pt>
                <c:pt idx="35">
                  <c:v>22.28</c:v>
                </c:pt>
                <c:pt idx="36">
                  <c:v>26.24</c:v>
                </c:pt>
                <c:pt idx="37">
                  <c:v>28.59</c:v>
                </c:pt>
                <c:pt idx="38">
                  <c:v>30.83</c:v>
                </c:pt>
                <c:pt idx="39">
                  <c:v>34.229999999999997</c:v>
                </c:pt>
                <c:pt idx="40">
                  <c:v>38.44</c:v>
                </c:pt>
                <c:pt idx="41">
                  <c:v>40.49</c:v>
                </c:pt>
                <c:pt idx="42">
                  <c:v>42.3</c:v>
                </c:pt>
                <c:pt idx="43">
                  <c:v>42.69</c:v>
                </c:pt>
                <c:pt idx="44">
                  <c:v>42.09</c:v>
                </c:pt>
                <c:pt idx="45">
                  <c:v>41.84</c:v>
                </c:pt>
                <c:pt idx="46">
                  <c:v>41.5</c:v>
                </c:pt>
                <c:pt idx="47">
                  <c:v>41.24</c:v>
                </c:pt>
                <c:pt idx="48">
                  <c:v>41.5</c:v>
                </c:pt>
                <c:pt idx="49">
                  <c:v>41.24</c:v>
                </c:pt>
                <c:pt idx="50">
                  <c:v>41.04</c:v>
                </c:pt>
                <c:pt idx="51">
                  <c:v>40.799999999999997</c:v>
                </c:pt>
                <c:pt idx="52">
                  <c:v>40.44</c:v>
                </c:pt>
                <c:pt idx="53">
                  <c:v>40.729999999999997</c:v>
                </c:pt>
                <c:pt idx="54">
                  <c:v>40.090000000000003</c:v>
                </c:pt>
                <c:pt idx="55">
                  <c:v>40.29</c:v>
                </c:pt>
                <c:pt idx="56">
                  <c:v>39.979999999999997</c:v>
                </c:pt>
                <c:pt idx="57">
                  <c:v>39.85</c:v>
                </c:pt>
                <c:pt idx="58">
                  <c:v>40.1</c:v>
                </c:pt>
                <c:pt idx="59">
                  <c:v>39.880000000000003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FD-42B8-8770-0840A8177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740304"/>
        <c:axId val="326766512"/>
      </c:scatterChart>
      <c:valAx>
        <c:axId val="326740304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6766512"/>
        <c:crosses val="autoZero"/>
        <c:crossBetween val="midCat"/>
      </c:valAx>
      <c:valAx>
        <c:axId val="32676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x(cm)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6740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Arduino+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光電閘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磁鐵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碰撞前</a:t>
            </a:r>
            <a:endParaRPr lang="en-US" altLang="zh-TW" sz="14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>
              <a:defRPr/>
            </a:pP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x-t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圖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前車質量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&lt;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後車質量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endParaRPr lang="zh-TW" altLang="zh-TW" sz="14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514852862089007"/>
                  <c:y val="-9.8591535044330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Sheet1!$AD$59:$AD$69</c:f>
              <c:numCache>
                <c:formatCode>General</c:formatCode>
                <c:ptCount val="11"/>
                <c:pt idx="0">
                  <c:v>3.7480000000000002</c:v>
                </c:pt>
                <c:pt idx="1">
                  <c:v>3.8010000000000002</c:v>
                </c:pt>
                <c:pt idx="2">
                  <c:v>3.8540000000000001</c:v>
                </c:pt>
                <c:pt idx="3">
                  <c:v>3.9060000000000001</c:v>
                </c:pt>
                <c:pt idx="4">
                  <c:v>3.9590000000000001</c:v>
                </c:pt>
                <c:pt idx="5">
                  <c:v>4.0129999999999999</c:v>
                </c:pt>
                <c:pt idx="6">
                  <c:v>4.0659999999999998</c:v>
                </c:pt>
                <c:pt idx="7">
                  <c:v>4.12</c:v>
                </c:pt>
                <c:pt idx="8">
                  <c:v>4.173</c:v>
                </c:pt>
                <c:pt idx="9">
                  <c:v>4.2279999999999998</c:v>
                </c:pt>
                <c:pt idx="10">
                  <c:v>4.2809999999999997</c:v>
                </c:pt>
              </c:numCache>
            </c:numRef>
          </c:xVal>
          <c:yVal>
            <c:numRef>
              <c:f>Sheet1!$AF$59:$AF$69</c:f>
              <c:numCache>
                <c:formatCode>General</c:formatCode>
                <c:ptCount val="11"/>
                <c:pt idx="0">
                  <c:v>11.31</c:v>
                </c:pt>
                <c:pt idx="1">
                  <c:v>13.52</c:v>
                </c:pt>
                <c:pt idx="2">
                  <c:v>16.38</c:v>
                </c:pt>
                <c:pt idx="3">
                  <c:v>19.52</c:v>
                </c:pt>
                <c:pt idx="4">
                  <c:v>22.28</c:v>
                </c:pt>
                <c:pt idx="5">
                  <c:v>26.24</c:v>
                </c:pt>
                <c:pt idx="6">
                  <c:v>28.59</c:v>
                </c:pt>
                <c:pt idx="7">
                  <c:v>30.83</c:v>
                </c:pt>
                <c:pt idx="8">
                  <c:v>34.229999999999997</c:v>
                </c:pt>
                <c:pt idx="9">
                  <c:v>38.44</c:v>
                </c:pt>
                <c:pt idx="10">
                  <c:v>40.49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9A3-4CE8-B3AA-19887142F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874992"/>
        <c:axId val="738879568"/>
      </c:scatterChart>
      <c:valAx>
        <c:axId val="73887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8879568"/>
        <c:crosses val="autoZero"/>
        <c:crossBetween val="midCat"/>
      </c:valAx>
      <c:valAx>
        <c:axId val="73887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x(cm)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3887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Arduino+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光電閘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磁鐵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碰撞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後</a:t>
            </a:r>
            <a:endParaRPr lang="en-US" altLang="zh-TW" sz="14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>
              <a:defRPr/>
            </a:pP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x-t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圖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前車質量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&lt;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後車質量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endParaRPr lang="zh-TW" altLang="zh-TW" sz="14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247802734423573"/>
                  <c:y val="-0.554102062144475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Sheet1!$AD$71:$AD$82</c:f>
              <c:numCache>
                <c:formatCode>General</c:formatCode>
                <c:ptCount val="12"/>
                <c:pt idx="0">
                  <c:v>4.3890000000000002</c:v>
                </c:pt>
                <c:pt idx="1">
                  <c:v>4.444</c:v>
                </c:pt>
                <c:pt idx="2">
                  <c:v>4.4980000000000002</c:v>
                </c:pt>
                <c:pt idx="3">
                  <c:v>4.5519999999999996</c:v>
                </c:pt>
                <c:pt idx="4">
                  <c:v>4.6059999999999999</c:v>
                </c:pt>
                <c:pt idx="5">
                  <c:v>4.66</c:v>
                </c:pt>
                <c:pt idx="6">
                  <c:v>4.7140000000000004</c:v>
                </c:pt>
                <c:pt idx="7">
                  <c:v>4.7679999999999998</c:v>
                </c:pt>
                <c:pt idx="8">
                  <c:v>4.8230000000000004</c:v>
                </c:pt>
                <c:pt idx="9">
                  <c:v>4.8769999999999998</c:v>
                </c:pt>
                <c:pt idx="10">
                  <c:v>4.931</c:v>
                </c:pt>
                <c:pt idx="11">
                  <c:v>4.984</c:v>
                </c:pt>
              </c:numCache>
            </c:numRef>
          </c:xVal>
          <c:yVal>
            <c:numRef>
              <c:f>Sheet1!$AF$71:$AF$82</c:f>
              <c:numCache>
                <c:formatCode>General</c:formatCode>
                <c:ptCount val="12"/>
                <c:pt idx="0">
                  <c:v>42.69</c:v>
                </c:pt>
                <c:pt idx="1">
                  <c:v>42.09</c:v>
                </c:pt>
                <c:pt idx="2">
                  <c:v>41.84</c:v>
                </c:pt>
                <c:pt idx="3">
                  <c:v>41.5</c:v>
                </c:pt>
                <c:pt idx="4">
                  <c:v>41.24</c:v>
                </c:pt>
                <c:pt idx="5">
                  <c:v>41.5</c:v>
                </c:pt>
                <c:pt idx="6">
                  <c:v>41.24</c:v>
                </c:pt>
                <c:pt idx="7">
                  <c:v>41.04</c:v>
                </c:pt>
                <c:pt idx="8">
                  <c:v>40.799999999999997</c:v>
                </c:pt>
                <c:pt idx="9">
                  <c:v>40.44</c:v>
                </c:pt>
                <c:pt idx="10">
                  <c:v>40.729999999999997</c:v>
                </c:pt>
                <c:pt idx="11">
                  <c:v>40.090000000000003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E72-4B40-B5BA-9D2BF397D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801040"/>
        <c:axId val="326754448"/>
      </c:scatterChart>
      <c:valAx>
        <c:axId val="32680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6754448"/>
        <c:crosses val="autoZero"/>
        <c:crossBetween val="midCat"/>
      </c:valAx>
      <c:valAx>
        <c:axId val="32675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x(cm)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680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Arduino+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光電閘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磁鐵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</a:p>
          <a:p>
            <a:pPr>
              <a:defRPr/>
            </a:pP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x-t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圖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前車質量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~~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後車質量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endParaRPr lang="zh-TW" altLang="zh-TW" sz="14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Sheet1!$AK$28:$AK$187</c:f>
              <c:numCache>
                <c:formatCode>General</c:formatCode>
                <c:ptCount val="160"/>
                <c:pt idx="0">
                  <c:v>2.1789999999999998</c:v>
                </c:pt>
                <c:pt idx="1">
                  <c:v>2.23</c:v>
                </c:pt>
                <c:pt idx="2">
                  <c:v>2.2799999999999998</c:v>
                </c:pt>
                <c:pt idx="3">
                  <c:v>2.33</c:v>
                </c:pt>
                <c:pt idx="4">
                  <c:v>2.3809999999999998</c:v>
                </c:pt>
                <c:pt idx="5">
                  <c:v>2.4319999999999999</c:v>
                </c:pt>
                <c:pt idx="6">
                  <c:v>2.4820000000000002</c:v>
                </c:pt>
                <c:pt idx="7">
                  <c:v>2.5329999999999999</c:v>
                </c:pt>
                <c:pt idx="8">
                  <c:v>2.5830000000000002</c:v>
                </c:pt>
                <c:pt idx="9">
                  <c:v>2.6339999999999999</c:v>
                </c:pt>
                <c:pt idx="10">
                  <c:v>2.6840000000000002</c:v>
                </c:pt>
                <c:pt idx="11">
                  <c:v>2.7349999999999999</c:v>
                </c:pt>
                <c:pt idx="12">
                  <c:v>2.786</c:v>
                </c:pt>
                <c:pt idx="13">
                  <c:v>2.8359999999999999</c:v>
                </c:pt>
                <c:pt idx="14">
                  <c:v>2.887</c:v>
                </c:pt>
                <c:pt idx="15">
                  <c:v>2.9369999999999998</c:v>
                </c:pt>
                <c:pt idx="16">
                  <c:v>2.988</c:v>
                </c:pt>
                <c:pt idx="17">
                  <c:v>3.0390000000000001</c:v>
                </c:pt>
                <c:pt idx="18">
                  <c:v>3.089</c:v>
                </c:pt>
                <c:pt idx="19">
                  <c:v>3.1389999999999998</c:v>
                </c:pt>
                <c:pt idx="20">
                  <c:v>3.19</c:v>
                </c:pt>
                <c:pt idx="21">
                  <c:v>3.24</c:v>
                </c:pt>
                <c:pt idx="22">
                  <c:v>3.2919999999999998</c:v>
                </c:pt>
                <c:pt idx="23">
                  <c:v>3.3420000000000001</c:v>
                </c:pt>
                <c:pt idx="24">
                  <c:v>3.3929999999999998</c:v>
                </c:pt>
                <c:pt idx="25">
                  <c:v>3.4449999999999998</c:v>
                </c:pt>
                <c:pt idx="26">
                  <c:v>3.4969999999999999</c:v>
                </c:pt>
                <c:pt idx="27">
                  <c:v>3.5510000000000002</c:v>
                </c:pt>
                <c:pt idx="28">
                  <c:v>3.6030000000000002</c:v>
                </c:pt>
                <c:pt idx="29">
                  <c:v>3.6560000000000001</c:v>
                </c:pt>
                <c:pt idx="30">
                  <c:v>3.7090000000000001</c:v>
                </c:pt>
                <c:pt idx="31">
                  <c:v>3.7629999999999999</c:v>
                </c:pt>
                <c:pt idx="32">
                  <c:v>3.8159999999999998</c:v>
                </c:pt>
                <c:pt idx="33">
                  <c:v>3.87</c:v>
                </c:pt>
                <c:pt idx="34">
                  <c:v>3.923</c:v>
                </c:pt>
                <c:pt idx="35">
                  <c:v>3.9780000000000002</c:v>
                </c:pt>
                <c:pt idx="36">
                  <c:v>4.0309999999999997</c:v>
                </c:pt>
                <c:pt idx="37">
                  <c:v>4.085</c:v>
                </c:pt>
                <c:pt idx="38">
                  <c:v>4.1399999999999997</c:v>
                </c:pt>
                <c:pt idx="39">
                  <c:v>4.194</c:v>
                </c:pt>
                <c:pt idx="40">
                  <c:v>4.2480000000000002</c:v>
                </c:pt>
                <c:pt idx="41">
                  <c:v>4.3019999999999996</c:v>
                </c:pt>
                <c:pt idx="42">
                  <c:v>4.3559999999999999</c:v>
                </c:pt>
                <c:pt idx="43">
                  <c:v>4.41</c:v>
                </c:pt>
                <c:pt idx="44">
                  <c:v>4.4640000000000004</c:v>
                </c:pt>
                <c:pt idx="45">
                  <c:v>4.5179999999999998</c:v>
                </c:pt>
                <c:pt idx="46">
                  <c:v>4.5730000000000004</c:v>
                </c:pt>
                <c:pt idx="47">
                  <c:v>4.6269999999999998</c:v>
                </c:pt>
                <c:pt idx="48">
                  <c:v>4.681</c:v>
                </c:pt>
                <c:pt idx="49">
                  <c:v>4.734</c:v>
                </c:pt>
                <c:pt idx="50">
                  <c:v>4.7889999999999997</c:v>
                </c:pt>
                <c:pt idx="51">
                  <c:v>4.843</c:v>
                </c:pt>
                <c:pt idx="52">
                  <c:v>4.8970000000000002</c:v>
                </c:pt>
                <c:pt idx="53">
                  <c:v>4.952</c:v>
                </c:pt>
                <c:pt idx="54">
                  <c:v>5.0060000000000002</c:v>
                </c:pt>
                <c:pt idx="55">
                  <c:v>5.0599999999999996</c:v>
                </c:pt>
                <c:pt idx="56">
                  <c:v>5.1139999999999999</c:v>
                </c:pt>
                <c:pt idx="57">
                  <c:v>5.1680000000000001</c:v>
                </c:pt>
                <c:pt idx="58">
                  <c:v>5.2220000000000004</c:v>
                </c:pt>
                <c:pt idx="59">
                  <c:v>5.2759999999999998</c:v>
                </c:pt>
                <c:pt idx="60">
                  <c:v>5.33</c:v>
                </c:pt>
                <c:pt idx="61">
                  <c:v>5.3849999999999998</c:v>
                </c:pt>
                <c:pt idx="62">
                  <c:v>5.4390000000000001</c:v>
                </c:pt>
                <c:pt idx="63">
                  <c:v>5.4930000000000003</c:v>
                </c:pt>
                <c:pt idx="64">
                  <c:v>5.548</c:v>
                </c:pt>
                <c:pt idx="65">
                  <c:v>5.6020000000000003</c:v>
                </c:pt>
                <c:pt idx="66">
                  <c:v>5.6559999999999997</c:v>
                </c:pt>
                <c:pt idx="67">
                  <c:v>5.71</c:v>
                </c:pt>
                <c:pt idx="68">
                  <c:v>5.7649999999999997</c:v>
                </c:pt>
                <c:pt idx="69">
                  <c:v>5.819</c:v>
                </c:pt>
                <c:pt idx="70">
                  <c:v>5.8730000000000002</c:v>
                </c:pt>
                <c:pt idx="71">
                  <c:v>5.9269999999999996</c:v>
                </c:pt>
                <c:pt idx="72">
                  <c:v>5.9820000000000002</c:v>
                </c:pt>
                <c:pt idx="73">
                  <c:v>6.0359999999999996</c:v>
                </c:pt>
              </c:numCache>
            </c:numRef>
          </c:xVal>
          <c:yVal>
            <c:numRef>
              <c:f>Sheet1!$AM$28:$AM$187</c:f>
              <c:numCache>
                <c:formatCode>General</c:formatCode>
                <c:ptCount val="160"/>
                <c:pt idx="0">
                  <c:v>8.42</c:v>
                </c:pt>
                <c:pt idx="1">
                  <c:v>8.32</c:v>
                </c:pt>
                <c:pt idx="2">
                  <c:v>8.32</c:v>
                </c:pt>
                <c:pt idx="3">
                  <c:v>8.42</c:v>
                </c:pt>
                <c:pt idx="4">
                  <c:v>8.32</c:v>
                </c:pt>
                <c:pt idx="5">
                  <c:v>8.42</c:v>
                </c:pt>
                <c:pt idx="6">
                  <c:v>8.42</c:v>
                </c:pt>
                <c:pt idx="7">
                  <c:v>8.32</c:v>
                </c:pt>
                <c:pt idx="8">
                  <c:v>8.42</c:v>
                </c:pt>
                <c:pt idx="9">
                  <c:v>8.32</c:v>
                </c:pt>
                <c:pt idx="10">
                  <c:v>8.32</c:v>
                </c:pt>
                <c:pt idx="11">
                  <c:v>8.42</c:v>
                </c:pt>
                <c:pt idx="12">
                  <c:v>8.32</c:v>
                </c:pt>
                <c:pt idx="13">
                  <c:v>8.42</c:v>
                </c:pt>
                <c:pt idx="14">
                  <c:v>8.32</c:v>
                </c:pt>
                <c:pt idx="15">
                  <c:v>8.32</c:v>
                </c:pt>
                <c:pt idx="16">
                  <c:v>8.42</c:v>
                </c:pt>
                <c:pt idx="17">
                  <c:v>8.32</c:v>
                </c:pt>
                <c:pt idx="18">
                  <c:v>8.42</c:v>
                </c:pt>
                <c:pt idx="19">
                  <c:v>8.42</c:v>
                </c:pt>
                <c:pt idx="20">
                  <c:v>8.32</c:v>
                </c:pt>
                <c:pt idx="21">
                  <c:v>8.42</c:v>
                </c:pt>
                <c:pt idx="22">
                  <c:v>8.32</c:v>
                </c:pt>
                <c:pt idx="23">
                  <c:v>9.81</c:v>
                </c:pt>
                <c:pt idx="24">
                  <c:v>11.17</c:v>
                </c:pt>
                <c:pt idx="25">
                  <c:v>13.52</c:v>
                </c:pt>
                <c:pt idx="26">
                  <c:v>15.92</c:v>
                </c:pt>
                <c:pt idx="27">
                  <c:v>18.37</c:v>
                </c:pt>
                <c:pt idx="28">
                  <c:v>20.48</c:v>
                </c:pt>
                <c:pt idx="29">
                  <c:v>22.89</c:v>
                </c:pt>
                <c:pt idx="30">
                  <c:v>25.68</c:v>
                </c:pt>
                <c:pt idx="31">
                  <c:v>27.77</c:v>
                </c:pt>
                <c:pt idx="32">
                  <c:v>29.78</c:v>
                </c:pt>
                <c:pt idx="33">
                  <c:v>31.89</c:v>
                </c:pt>
                <c:pt idx="34">
                  <c:v>34.729999999999997</c:v>
                </c:pt>
                <c:pt idx="35">
                  <c:v>37.93</c:v>
                </c:pt>
                <c:pt idx="36">
                  <c:v>40.15</c:v>
                </c:pt>
                <c:pt idx="37">
                  <c:v>40.94</c:v>
                </c:pt>
                <c:pt idx="38">
                  <c:v>41.14</c:v>
                </c:pt>
                <c:pt idx="39">
                  <c:v>41.19</c:v>
                </c:pt>
                <c:pt idx="40">
                  <c:v>41.14</c:v>
                </c:pt>
                <c:pt idx="41">
                  <c:v>41.14</c:v>
                </c:pt>
                <c:pt idx="42">
                  <c:v>41.29</c:v>
                </c:pt>
                <c:pt idx="43">
                  <c:v>41.34</c:v>
                </c:pt>
                <c:pt idx="44">
                  <c:v>41.39</c:v>
                </c:pt>
                <c:pt idx="45">
                  <c:v>41.45</c:v>
                </c:pt>
                <c:pt idx="46">
                  <c:v>41.43</c:v>
                </c:pt>
                <c:pt idx="47">
                  <c:v>41.5</c:v>
                </c:pt>
                <c:pt idx="48">
                  <c:v>41.63</c:v>
                </c:pt>
                <c:pt idx="49">
                  <c:v>41.75</c:v>
                </c:pt>
                <c:pt idx="50">
                  <c:v>41.84</c:v>
                </c:pt>
                <c:pt idx="51">
                  <c:v>41.89</c:v>
                </c:pt>
                <c:pt idx="52">
                  <c:v>41.99</c:v>
                </c:pt>
                <c:pt idx="53">
                  <c:v>41.97</c:v>
                </c:pt>
                <c:pt idx="54">
                  <c:v>42.09</c:v>
                </c:pt>
                <c:pt idx="55">
                  <c:v>42.19</c:v>
                </c:pt>
                <c:pt idx="56">
                  <c:v>42.4</c:v>
                </c:pt>
                <c:pt idx="57">
                  <c:v>42.43</c:v>
                </c:pt>
                <c:pt idx="58">
                  <c:v>42.53</c:v>
                </c:pt>
                <c:pt idx="59">
                  <c:v>42.64</c:v>
                </c:pt>
                <c:pt idx="60">
                  <c:v>42.69</c:v>
                </c:pt>
                <c:pt idx="61">
                  <c:v>42.79</c:v>
                </c:pt>
                <c:pt idx="62">
                  <c:v>42.84</c:v>
                </c:pt>
                <c:pt idx="63">
                  <c:v>42.84</c:v>
                </c:pt>
                <c:pt idx="64">
                  <c:v>42.94</c:v>
                </c:pt>
                <c:pt idx="65">
                  <c:v>43.04</c:v>
                </c:pt>
                <c:pt idx="66">
                  <c:v>43.15</c:v>
                </c:pt>
                <c:pt idx="67">
                  <c:v>43.23</c:v>
                </c:pt>
                <c:pt idx="68">
                  <c:v>43.33</c:v>
                </c:pt>
                <c:pt idx="69">
                  <c:v>43.45</c:v>
                </c:pt>
                <c:pt idx="70">
                  <c:v>43.59</c:v>
                </c:pt>
                <c:pt idx="71">
                  <c:v>43.69</c:v>
                </c:pt>
                <c:pt idx="72">
                  <c:v>43.79</c:v>
                </c:pt>
                <c:pt idx="73">
                  <c:v>43.95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D0-4057-B52B-0A5F0476A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040256"/>
        <c:axId val="763018624"/>
      </c:scatterChart>
      <c:valAx>
        <c:axId val="763040256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63018624"/>
        <c:crosses val="autoZero"/>
        <c:crossBetween val="midCat"/>
      </c:valAx>
      <c:valAx>
        <c:axId val="76301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x(cm)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6304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Arduino+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光電閘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磁鐵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碰撞前</a:t>
            </a:r>
            <a:endParaRPr lang="zh-TW" altLang="zh-TW" sz="14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>
              <a:defRPr/>
            </a:pP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x-t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圖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前車質量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~~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後車質量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endParaRPr lang="zh-TW" altLang="zh-TW" sz="14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309722648521261E-2"/>
                  <c:y val="-0.13007001153580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Sheet1!$AK$50:$AK$64</c:f>
              <c:numCache>
                <c:formatCode>General</c:formatCode>
                <c:ptCount val="15"/>
                <c:pt idx="0">
                  <c:v>3.2919999999999998</c:v>
                </c:pt>
                <c:pt idx="1">
                  <c:v>3.3420000000000001</c:v>
                </c:pt>
                <c:pt idx="2">
                  <c:v>3.3929999999999998</c:v>
                </c:pt>
                <c:pt idx="3">
                  <c:v>3.4449999999999998</c:v>
                </c:pt>
                <c:pt idx="4">
                  <c:v>3.4969999999999999</c:v>
                </c:pt>
                <c:pt idx="5">
                  <c:v>3.5510000000000002</c:v>
                </c:pt>
                <c:pt idx="6">
                  <c:v>3.6030000000000002</c:v>
                </c:pt>
                <c:pt idx="7">
                  <c:v>3.6560000000000001</c:v>
                </c:pt>
                <c:pt idx="8">
                  <c:v>3.7090000000000001</c:v>
                </c:pt>
                <c:pt idx="9">
                  <c:v>3.7629999999999999</c:v>
                </c:pt>
                <c:pt idx="10">
                  <c:v>3.8159999999999998</c:v>
                </c:pt>
                <c:pt idx="11">
                  <c:v>3.87</c:v>
                </c:pt>
                <c:pt idx="12">
                  <c:v>3.923</c:v>
                </c:pt>
                <c:pt idx="13">
                  <c:v>3.9780000000000002</c:v>
                </c:pt>
                <c:pt idx="14">
                  <c:v>4.0309999999999997</c:v>
                </c:pt>
              </c:numCache>
            </c:numRef>
          </c:xVal>
          <c:yVal>
            <c:numRef>
              <c:f>Sheet1!$AM$50:$AM$64</c:f>
              <c:numCache>
                <c:formatCode>General</c:formatCode>
                <c:ptCount val="15"/>
                <c:pt idx="0">
                  <c:v>8.32</c:v>
                </c:pt>
                <c:pt idx="1">
                  <c:v>9.81</c:v>
                </c:pt>
                <c:pt idx="2">
                  <c:v>11.17</c:v>
                </c:pt>
                <c:pt idx="3">
                  <c:v>13.52</c:v>
                </c:pt>
                <c:pt idx="4">
                  <c:v>15.92</c:v>
                </c:pt>
                <c:pt idx="5">
                  <c:v>18.37</c:v>
                </c:pt>
                <c:pt idx="6">
                  <c:v>20.48</c:v>
                </c:pt>
                <c:pt idx="7">
                  <c:v>22.89</c:v>
                </c:pt>
                <c:pt idx="8">
                  <c:v>25.68</c:v>
                </c:pt>
                <c:pt idx="9">
                  <c:v>27.77</c:v>
                </c:pt>
                <c:pt idx="10">
                  <c:v>29.78</c:v>
                </c:pt>
                <c:pt idx="11">
                  <c:v>31.89</c:v>
                </c:pt>
                <c:pt idx="12">
                  <c:v>34.729999999999997</c:v>
                </c:pt>
                <c:pt idx="13">
                  <c:v>37.93</c:v>
                </c:pt>
                <c:pt idx="14">
                  <c:v>40.15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83C-4EEF-8870-D8A5BDEA7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758192"/>
        <c:axId val="326755696"/>
      </c:scatterChart>
      <c:valAx>
        <c:axId val="326758192"/>
        <c:scaling>
          <c:orientation val="minMax"/>
          <c:min val="3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6755696"/>
        <c:crosses val="autoZero"/>
        <c:crossBetween val="midCat"/>
      </c:valAx>
      <c:valAx>
        <c:axId val="32675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x(cm)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675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Arduino+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光電閘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磁鐵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碰撞後</a:t>
            </a:r>
            <a:endParaRPr lang="zh-TW" altLang="zh-TW" sz="14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>
              <a:defRPr/>
            </a:pP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x-t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圖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前車質量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~~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後車質量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endParaRPr lang="zh-TW" altLang="zh-TW" sz="14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265960885356126E-2"/>
                  <c:y val="-0.176479392285017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Sheet1!$AK$70:$AK$83</c:f>
              <c:numCache>
                <c:formatCode>General</c:formatCode>
                <c:ptCount val="14"/>
                <c:pt idx="0">
                  <c:v>4.3559999999999999</c:v>
                </c:pt>
                <c:pt idx="1">
                  <c:v>4.41</c:v>
                </c:pt>
                <c:pt idx="2">
                  <c:v>4.4640000000000004</c:v>
                </c:pt>
                <c:pt idx="3">
                  <c:v>4.5179999999999998</c:v>
                </c:pt>
                <c:pt idx="4">
                  <c:v>4.5730000000000004</c:v>
                </c:pt>
                <c:pt idx="5">
                  <c:v>4.6269999999999998</c:v>
                </c:pt>
                <c:pt idx="6">
                  <c:v>4.681</c:v>
                </c:pt>
                <c:pt idx="7">
                  <c:v>4.734</c:v>
                </c:pt>
                <c:pt idx="8">
                  <c:v>4.7889999999999997</c:v>
                </c:pt>
                <c:pt idx="9">
                  <c:v>4.843</c:v>
                </c:pt>
                <c:pt idx="10">
                  <c:v>4.8970000000000002</c:v>
                </c:pt>
                <c:pt idx="11">
                  <c:v>4.952</c:v>
                </c:pt>
                <c:pt idx="12">
                  <c:v>5.0060000000000002</c:v>
                </c:pt>
                <c:pt idx="13">
                  <c:v>5.0599999999999996</c:v>
                </c:pt>
              </c:numCache>
            </c:numRef>
          </c:xVal>
          <c:yVal>
            <c:numRef>
              <c:f>Sheet1!$AM$70:$AM$83</c:f>
              <c:numCache>
                <c:formatCode>General</c:formatCode>
                <c:ptCount val="14"/>
                <c:pt idx="0">
                  <c:v>41.29</c:v>
                </c:pt>
                <c:pt idx="1">
                  <c:v>41.34</c:v>
                </c:pt>
                <c:pt idx="2">
                  <c:v>41.39</c:v>
                </c:pt>
                <c:pt idx="3">
                  <c:v>41.45</c:v>
                </c:pt>
                <c:pt idx="4">
                  <c:v>41.43</c:v>
                </c:pt>
                <c:pt idx="5">
                  <c:v>41.5</c:v>
                </c:pt>
                <c:pt idx="6">
                  <c:v>41.63</c:v>
                </c:pt>
                <c:pt idx="7">
                  <c:v>41.75</c:v>
                </c:pt>
                <c:pt idx="8">
                  <c:v>41.84</c:v>
                </c:pt>
                <c:pt idx="9">
                  <c:v>41.89</c:v>
                </c:pt>
                <c:pt idx="10">
                  <c:v>41.99</c:v>
                </c:pt>
                <c:pt idx="11">
                  <c:v>41.97</c:v>
                </c:pt>
                <c:pt idx="12">
                  <c:v>42.09</c:v>
                </c:pt>
                <c:pt idx="13">
                  <c:v>42.19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1BB-4409-B86A-785B0B80B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780656"/>
        <c:axId val="326777328"/>
      </c:scatterChart>
      <c:valAx>
        <c:axId val="32678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6777328"/>
        <c:crosses val="autoZero"/>
        <c:crossBetween val="midCat"/>
      </c:valAx>
      <c:valAx>
        <c:axId val="32677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x(cm)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678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Arduino+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光電閘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磁鐵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endParaRPr lang="zh-TW" altLang="zh-TW" sz="14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>
              <a:defRPr/>
            </a:pP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x-t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圖</a:t>
            </a:r>
            <a:r>
              <a:rPr lang="en-US" altLang="zh-TW" sz="1400" b="0" i="0" u="none" strike="noStrike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zh-TW" sz="1400" b="0" i="0" u="none" strike="noStrike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前車質量</a:t>
            </a:r>
            <a:r>
              <a:rPr lang="en-US" altLang="zh-TW" sz="1400" b="0" i="0" u="none" strike="noStrike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&gt;</a:t>
            </a:r>
            <a:r>
              <a:rPr lang="zh-TW" altLang="zh-TW" sz="1400" b="0" i="0" u="none" strike="noStrike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後車質量</a:t>
            </a:r>
            <a:r>
              <a:rPr lang="en-US" altLang="zh-TW" sz="1400" b="0" i="0" u="none" strike="noStrike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endParaRPr lang="zh-TW" altLang="zh-TW" sz="14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Sheet1!$AQ$28:$AQ$170</c:f>
              <c:numCache>
                <c:formatCode>General</c:formatCode>
                <c:ptCount val="143"/>
                <c:pt idx="0">
                  <c:v>4.1470000000000002</c:v>
                </c:pt>
                <c:pt idx="1">
                  <c:v>4.1989999999999998</c:v>
                </c:pt>
                <c:pt idx="2">
                  <c:v>4.2510000000000003</c:v>
                </c:pt>
                <c:pt idx="3">
                  <c:v>4.3029999999999999</c:v>
                </c:pt>
                <c:pt idx="4">
                  <c:v>4.3570000000000002</c:v>
                </c:pt>
                <c:pt idx="5">
                  <c:v>4.4089999999999998</c:v>
                </c:pt>
                <c:pt idx="6">
                  <c:v>4.4619999999999997</c:v>
                </c:pt>
                <c:pt idx="7">
                  <c:v>4.5149999999999997</c:v>
                </c:pt>
                <c:pt idx="8">
                  <c:v>4.569</c:v>
                </c:pt>
                <c:pt idx="9">
                  <c:v>4.6230000000000002</c:v>
                </c:pt>
                <c:pt idx="10">
                  <c:v>4.6760000000000002</c:v>
                </c:pt>
                <c:pt idx="11">
                  <c:v>4.7300000000000004</c:v>
                </c:pt>
                <c:pt idx="12">
                  <c:v>4.7850000000000001</c:v>
                </c:pt>
                <c:pt idx="13">
                  <c:v>4.8390000000000004</c:v>
                </c:pt>
                <c:pt idx="14">
                  <c:v>4.8929999999999998</c:v>
                </c:pt>
                <c:pt idx="15">
                  <c:v>4.9470000000000001</c:v>
                </c:pt>
                <c:pt idx="16">
                  <c:v>5.0019999999999998</c:v>
                </c:pt>
                <c:pt idx="17">
                  <c:v>5.056</c:v>
                </c:pt>
                <c:pt idx="18">
                  <c:v>5.1100000000000003</c:v>
                </c:pt>
                <c:pt idx="19">
                  <c:v>5.165</c:v>
                </c:pt>
                <c:pt idx="20">
                  <c:v>5.2190000000000003</c:v>
                </c:pt>
                <c:pt idx="21">
                  <c:v>5.2729999999999997</c:v>
                </c:pt>
                <c:pt idx="22">
                  <c:v>5.327</c:v>
                </c:pt>
                <c:pt idx="23">
                  <c:v>5.3819999999999997</c:v>
                </c:pt>
                <c:pt idx="24">
                  <c:v>5.4359999999999999</c:v>
                </c:pt>
                <c:pt idx="25">
                  <c:v>5.4909999999999997</c:v>
                </c:pt>
                <c:pt idx="26">
                  <c:v>5.5449999999999999</c:v>
                </c:pt>
                <c:pt idx="27">
                  <c:v>5.6</c:v>
                </c:pt>
                <c:pt idx="28">
                  <c:v>5.6539999999999999</c:v>
                </c:pt>
                <c:pt idx="29">
                  <c:v>5.7089999999999996</c:v>
                </c:pt>
                <c:pt idx="30">
                  <c:v>5.7640000000000002</c:v>
                </c:pt>
                <c:pt idx="31">
                  <c:v>5.8179999999999996</c:v>
                </c:pt>
                <c:pt idx="32">
                  <c:v>5.8730000000000002</c:v>
                </c:pt>
                <c:pt idx="33">
                  <c:v>5.9269999999999996</c:v>
                </c:pt>
                <c:pt idx="34">
                  <c:v>5.9829999999999997</c:v>
                </c:pt>
                <c:pt idx="35">
                  <c:v>6.0369999999999999</c:v>
                </c:pt>
                <c:pt idx="36">
                  <c:v>6.0919999999999996</c:v>
                </c:pt>
                <c:pt idx="37">
                  <c:v>6.1470000000000002</c:v>
                </c:pt>
                <c:pt idx="38">
                  <c:v>6.202</c:v>
                </c:pt>
                <c:pt idx="39">
                  <c:v>6.2560000000000002</c:v>
                </c:pt>
                <c:pt idx="40">
                  <c:v>6.3109999999999999</c:v>
                </c:pt>
                <c:pt idx="41">
                  <c:v>6.367</c:v>
                </c:pt>
                <c:pt idx="42">
                  <c:v>6.4210000000000003</c:v>
                </c:pt>
                <c:pt idx="43">
                  <c:v>6.476</c:v>
                </c:pt>
                <c:pt idx="44">
                  <c:v>6.532</c:v>
                </c:pt>
                <c:pt idx="45">
                  <c:v>6.5860000000000003</c:v>
                </c:pt>
                <c:pt idx="46">
                  <c:v>6.641</c:v>
                </c:pt>
                <c:pt idx="47">
                  <c:v>6.6959999999999997</c:v>
                </c:pt>
                <c:pt idx="48">
                  <c:v>6.7519999999999998</c:v>
                </c:pt>
                <c:pt idx="49">
                  <c:v>6.8070000000000004</c:v>
                </c:pt>
                <c:pt idx="50">
                  <c:v>6.8620000000000001</c:v>
                </c:pt>
                <c:pt idx="51">
                  <c:v>6.9169999999999998</c:v>
                </c:pt>
                <c:pt idx="52">
                  <c:v>6.9720000000000004</c:v>
                </c:pt>
                <c:pt idx="53">
                  <c:v>7.0270000000000001</c:v>
                </c:pt>
                <c:pt idx="54">
                  <c:v>7.0839999999999996</c:v>
                </c:pt>
                <c:pt idx="55">
                  <c:v>7.1390000000000002</c:v>
                </c:pt>
                <c:pt idx="56">
                  <c:v>7.194</c:v>
                </c:pt>
                <c:pt idx="57">
                  <c:v>7.2489999999999997</c:v>
                </c:pt>
                <c:pt idx="58">
                  <c:v>7.3049999999999997</c:v>
                </c:pt>
                <c:pt idx="59">
                  <c:v>7.36</c:v>
                </c:pt>
                <c:pt idx="60">
                  <c:v>7.415</c:v>
                </c:pt>
                <c:pt idx="61">
                  <c:v>7.4720000000000004</c:v>
                </c:pt>
                <c:pt idx="62">
                  <c:v>7.5270000000000001</c:v>
                </c:pt>
                <c:pt idx="63">
                  <c:v>7.5819999999999999</c:v>
                </c:pt>
                <c:pt idx="64">
                  <c:v>7.6390000000000002</c:v>
                </c:pt>
                <c:pt idx="65">
                  <c:v>7.694</c:v>
                </c:pt>
                <c:pt idx="66">
                  <c:v>7.75</c:v>
                </c:pt>
                <c:pt idx="67">
                  <c:v>7.8049999999999997</c:v>
                </c:pt>
                <c:pt idx="68">
                  <c:v>7.8620000000000001</c:v>
                </c:pt>
                <c:pt idx="69">
                  <c:v>7.9169999999999998</c:v>
                </c:pt>
                <c:pt idx="70">
                  <c:v>7.9729999999999999</c:v>
                </c:pt>
                <c:pt idx="71">
                  <c:v>8.0289999999999999</c:v>
                </c:pt>
                <c:pt idx="72">
                  <c:v>8.0850000000000009</c:v>
                </c:pt>
                <c:pt idx="73">
                  <c:v>8.141</c:v>
                </c:pt>
                <c:pt idx="74">
                  <c:v>8.1969999999999992</c:v>
                </c:pt>
                <c:pt idx="75">
                  <c:v>8.2530000000000001</c:v>
                </c:pt>
                <c:pt idx="76">
                  <c:v>8.3089999999999993</c:v>
                </c:pt>
                <c:pt idx="77">
                  <c:v>8.3659999999999997</c:v>
                </c:pt>
                <c:pt idx="78">
                  <c:v>8.4209999999999994</c:v>
                </c:pt>
                <c:pt idx="79">
                  <c:v>8.4770000000000003</c:v>
                </c:pt>
                <c:pt idx="80">
                  <c:v>8.5340000000000007</c:v>
                </c:pt>
                <c:pt idx="81">
                  <c:v>8.59</c:v>
                </c:pt>
                <c:pt idx="82">
                  <c:v>8.6460000000000008</c:v>
                </c:pt>
                <c:pt idx="83">
                  <c:v>8.702</c:v>
                </c:pt>
              </c:numCache>
            </c:numRef>
          </c:xVal>
          <c:yVal>
            <c:numRef>
              <c:f>Sheet1!$AS$28:$AS$170</c:f>
              <c:numCache>
                <c:formatCode>General</c:formatCode>
                <c:ptCount val="143"/>
                <c:pt idx="0">
                  <c:v>10.71</c:v>
                </c:pt>
                <c:pt idx="1">
                  <c:v>10.82</c:v>
                </c:pt>
                <c:pt idx="2">
                  <c:v>12.82</c:v>
                </c:pt>
                <c:pt idx="3">
                  <c:v>16.170000000000002</c:v>
                </c:pt>
                <c:pt idx="4">
                  <c:v>18.72</c:v>
                </c:pt>
                <c:pt idx="5">
                  <c:v>21.28</c:v>
                </c:pt>
                <c:pt idx="6">
                  <c:v>24.63</c:v>
                </c:pt>
                <c:pt idx="7">
                  <c:v>26.89</c:v>
                </c:pt>
                <c:pt idx="8">
                  <c:v>29.44</c:v>
                </c:pt>
                <c:pt idx="9">
                  <c:v>32.299999999999997</c:v>
                </c:pt>
                <c:pt idx="10">
                  <c:v>36.5</c:v>
                </c:pt>
                <c:pt idx="11">
                  <c:v>39.69</c:v>
                </c:pt>
                <c:pt idx="12">
                  <c:v>41.63</c:v>
                </c:pt>
                <c:pt idx="13">
                  <c:v>43.1</c:v>
                </c:pt>
                <c:pt idx="14">
                  <c:v>43.15</c:v>
                </c:pt>
                <c:pt idx="15">
                  <c:v>43.89</c:v>
                </c:pt>
                <c:pt idx="16">
                  <c:v>43.89</c:v>
                </c:pt>
                <c:pt idx="17">
                  <c:v>44.64</c:v>
                </c:pt>
                <c:pt idx="18">
                  <c:v>44.64</c:v>
                </c:pt>
                <c:pt idx="19">
                  <c:v>45.44</c:v>
                </c:pt>
                <c:pt idx="20">
                  <c:v>45.49</c:v>
                </c:pt>
                <c:pt idx="21">
                  <c:v>45.88</c:v>
                </c:pt>
                <c:pt idx="22">
                  <c:v>46.68</c:v>
                </c:pt>
                <c:pt idx="23">
                  <c:v>46.75</c:v>
                </c:pt>
                <c:pt idx="24">
                  <c:v>47.3</c:v>
                </c:pt>
                <c:pt idx="25">
                  <c:v>47.59</c:v>
                </c:pt>
                <c:pt idx="26">
                  <c:v>48.04</c:v>
                </c:pt>
                <c:pt idx="27">
                  <c:v>48.84</c:v>
                </c:pt>
                <c:pt idx="28">
                  <c:v>48.89</c:v>
                </c:pt>
                <c:pt idx="29">
                  <c:v>49.35</c:v>
                </c:pt>
                <c:pt idx="30">
                  <c:v>49.8</c:v>
                </c:pt>
                <c:pt idx="31">
                  <c:v>50.26</c:v>
                </c:pt>
                <c:pt idx="32">
                  <c:v>51.09</c:v>
                </c:pt>
                <c:pt idx="33">
                  <c:v>51.55</c:v>
                </c:pt>
                <c:pt idx="34">
                  <c:v>51.96</c:v>
                </c:pt>
                <c:pt idx="35">
                  <c:v>52.4</c:v>
                </c:pt>
                <c:pt idx="36">
                  <c:v>52.86</c:v>
                </c:pt>
                <c:pt idx="37">
                  <c:v>53.25</c:v>
                </c:pt>
                <c:pt idx="38">
                  <c:v>53.66</c:v>
                </c:pt>
                <c:pt idx="39">
                  <c:v>54.1</c:v>
                </c:pt>
                <c:pt idx="40">
                  <c:v>54.56</c:v>
                </c:pt>
                <c:pt idx="41">
                  <c:v>55.31</c:v>
                </c:pt>
                <c:pt idx="42">
                  <c:v>55.87</c:v>
                </c:pt>
                <c:pt idx="43">
                  <c:v>55.56</c:v>
                </c:pt>
                <c:pt idx="44">
                  <c:v>55.9</c:v>
                </c:pt>
                <c:pt idx="45">
                  <c:v>56.9</c:v>
                </c:pt>
                <c:pt idx="46">
                  <c:v>57.86</c:v>
                </c:pt>
                <c:pt idx="47">
                  <c:v>58.35</c:v>
                </c:pt>
                <c:pt idx="48">
                  <c:v>58.35</c:v>
                </c:pt>
                <c:pt idx="49">
                  <c:v>58.86</c:v>
                </c:pt>
                <c:pt idx="50">
                  <c:v>59.91</c:v>
                </c:pt>
                <c:pt idx="51">
                  <c:v>60.46</c:v>
                </c:pt>
                <c:pt idx="52">
                  <c:v>60.56</c:v>
                </c:pt>
                <c:pt idx="53">
                  <c:v>61.46</c:v>
                </c:pt>
                <c:pt idx="54">
                  <c:v>62.41</c:v>
                </c:pt>
                <c:pt idx="55">
                  <c:v>62.47</c:v>
                </c:pt>
                <c:pt idx="56">
                  <c:v>63.81</c:v>
                </c:pt>
                <c:pt idx="57">
                  <c:v>63.91</c:v>
                </c:pt>
                <c:pt idx="58">
                  <c:v>64.849999999999994</c:v>
                </c:pt>
                <c:pt idx="59">
                  <c:v>64.95</c:v>
                </c:pt>
                <c:pt idx="60">
                  <c:v>65.56</c:v>
                </c:pt>
                <c:pt idx="61">
                  <c:v>66.41</c:v>
                </c:pt>
                <c:pt idx="62">
                  <c:v>67.36</c:v>
                </c:pt>
                <c:pt idx="63">
                  <c:v>67.91</c:v>
                </c:pt>
                <c:pt idx="64">
                  <c:v>68.06</c:v>
                </c:pt>
                <c:pt idx="65">
                  <c:v>69.06</c:v>
                </c:pt>
                <c:pt idx="66">
                  <c:v>69.22</c:v>
                </c:pt>
                <c:pt idx="67">
                  <c:v>69.81</c:v>
                </c:pt>
                <c:pt idx="68">
                  <c:v>70.430000000000007</c:v>
                </c:pt>
                <c:pt idx="69">
                  <c:v>70.97</c:v>
                </c:pt>
                <c:pt idx="70">
                  <c:v>71.17</c:v>
                </c:pt>
                <c:pt idx="71">
                  <c:v>71.72</c:v>
                </c:pt>
                <c:pt idx="72">
                  <c:v>72.31</c:v>
                </c:pt>
                <c:pt idx="73">
                  <c:v>72.41</c:v>
                </c:pt>
                <c:pt idx="74">
                  <c:v>73.52</c:v>
                </c:pt>
                <c:pt idx="75">
                  <c:v>74.12</c:v>
                </c:pt>
                <c:pt idx="76">
                  <c:v>74.56</c:v>
                </c:pt>
                <c:pt idx="77">
                  <c:v>74.760000000000005</c:v>
                </c:pt>
                <c:pt idx="78">
                  <c:v>75.83</c:v>
                </c:pt>
                <c:pt idx="79">
                  <c:v>76.02</c:v>
                </c:pt>
                <c:pt idx="80">
                  <c:v>76.56</c:v>
                </c:pt>
                <c:pt idx="81">
                  <c:v>77.569999999999993</c:v>
                </c:pt>
                <c:pt idx="82">
                  <c:v>77.930000000000007</c:v>
                </c:pt>
                <c:pt idx="83">
                  <c:v>77.819999999999993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DF9-43EA-A3CE-1DBC07F58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041504"/>
        <c:axId val="763038176"/>
      </c:scatterChart>
      <c:valAx>
        <c:axId val="763041504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63038176"/>
        <c:crosses val="autoZero"/>
        <c:crossBetween val="midCat"/>
      </c:valAx>
      <c:valAx>
        <c:axId val="76303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x(cm)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63041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Arduino+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光電閘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磁鐵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碰撞前</a:t>
            </a:r>
            <a:endParaRPr lang="zh-TW" altLang="zh-TW" sz="14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>
              <a:defRPr/>
            </a:pP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x-t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圖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前車質量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&gt;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後車質量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endParaRPr lang="zh-TW" altLang="zh-TW" sz="14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321941111304851"/>
                  <c:y val="-0.123492395913882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Sheet1!$AQ$30:$AQ$40</c:f>
              <c:numCache>
                <c:formatCode>General</c:formatCode>
                <c:ptCount val="11"/>
                <c:pt idx="0">
                  <c:v>4.2510000000000003</c:v>
                </c:pt>
                <c:pt idx="1">
                  <c:v>4.3029999999999999</c:v>
                </c:pt>
                <c:pt idx="2">
                  <c:v>4.3570000000000002</c:v>
                </c:pt>
                <c:pt idx="3">
                  <c:v>4.4089999999999998</c:v>
                </c:pt>
                <c:pt idx="4">
                  <c:v>4.4619999999999997</c:v>
                </c:pt>
                <c:pt idx="5">
                  <c:v>4.5149999999999997</c:v>
                </c:pt>
                <c:pt idx="6">
                  <c:v>4.569</c:v>
                </c:pt>
                <c:pt idx="7">
                  <c:v>4.6230000000000002</c:v>
                </c:pt>
                <c:pt idx="8">
                  <c:v>4.6760000000000002</c:v>
                </c:pt>
                <c:pt idx="9">
                  <c:v>4.7300000000000004</c:v>
                </c:pt>
                <c:pt idx="10">
                  <c:v>4.7850000000000001</c:v>
                </c:pt>
              </c:numCache>
            </c:numRef>
          </c:xVal>
          <c:yVal>
            <c:numRef>
              <c:f>Sheet1!$AS$30:$AS$40</c:f>
              <c:numCache>
                <c:formatCode>General</c:formatCode>
                <c:ptCount val="11"/>
                <c:pt idx="0">
                  <c:v>12.82</c:v>
                </c:pt>
                <c:pt idx="1">
                  <c:v>16.170000000000002</c:v>
                </c:pt>
                <c:pt idx="2">
                  <c:v>18.72</c:v>
                </c:pt>
                <c:pt idx="3">
                  <c:v>21.28</c:v>
                </c:pt>
                <c:pt idx="4">
                  <c:v>24.63</c:v>
                </c:pt>
                <c:pt idx="5">
                  <c:v>26.89</c:v>
                </c:pt>
                <c:pt idx="6">
                  <c:v>29.44</c:v>
                </c:pt>
                <c:pt idx="7">
                  <c:v>32.299999999999997</c:v>
                </c:pt>
                <c:pt idx="8">
                  <c:v>36.5</c:v>
                </c:pt>
                <c:pt idx="9">
                  <c:v>39.69</c:v>
                </c:pt>
                <c:pt idx="10">
                  <c:v>41.63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C9-4A76-B854-5D7EBAF7E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113424"/>
        <c:axId val="330107600"/>
      </c:scatterChart>
      <c:valAx>
        <c:axId val="33011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0107600"/>
        <c:crosses val="autoZero"/>
        <c:crossBetween val="midCat"/>
      </c:valAx>
      <c:valAx>
        <c:axId val="33010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x(cm)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011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Arduino+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光電閘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磁鐵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碰撞後</a:t>
            </a:r>
            <a:endParaRPr lang="zh-TW" altLang="zh-TW" sz="14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>
              <a:defRPr/>
            </a:pP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x-t</a:t>
            </a:r>
            <a:r>
              <a:rPr lang="zh-TW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圖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(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前車質量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&gt;</a:t>
            </a:r>
            <a:r>
              <a:rPr lang="zh-TW" altLang="en-US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後車質量</a:t>
            </a:r>
            <a:r>
              <a:rPr lang="en-US" altLang="zh-TW" sz="14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endParaRPr lang="zh-TW" altLang="zh-TW" sz="14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0354784404970977E-2"/>
                  <c:y val="-0.113904402527251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Sheet1!$AQ$43:$AQ$54</c:f>
              <c:numCache>
                <c:formatCode>General</c:formatCode>
                <c:ptCount val="12"/>
                <c:pt idx="0">
                  <c:v>4.9470000000000001</c:v>
                </c:pt>
                <c:pt idx="1">
                  <c:v>5.0019999999999998</c:v>
                </c:pt>
                <c:pt idx="2">
                  <c:v>5.056</c:v>
                </c:pt>
                <c:pt idx="3">
                  <c:v>5.1100000000000003</c:v>
                </c:pt>
                <c:pt idx="4">
                  <c:v>5.165</c:v>
                </c:pt>
                <c:pt idx="5">
                  <c:v>5.2190000000000003</c:v>
                </c:pt>
                <c:pt idx="6">
                  <c:v>5.2729999999999997</c:v>
                </c:pt>
                <c:pt idx="7">
                  <c:v>5.327</c:v>
                </c:pt>
                <c:pt idx="8">
                  <c:v>5.3819999999999997</c:v>
                </c:pt>
                <c:pt idx="9">
                  <c:v>5.4359999999999999</c:v>
                </c:pt>
                <c:pt idx="10">
                  <c:v>5.4909999999999997</c:v>
                </c:pt>
                <c:pt idx="11">
                  <c:v>5.5449999999999999</c:v>
                </c:pt>
              </c:numCache>
            </c:numRef>
          </c:xVal>
          <c:yVal>
            <c:numRef>
              <c:f>Sheet1!$AS$43:$AS$54</c:f>
              <c:numCache>
                <c:formatCode>General</c:formatCode>
                <c:ptCount val="12"/>
                <c:pt idx="0">
                  <c:v>43.89</c:v>
                </c:pt>
                <c:pt idx="1">
                  <c:v>43.89</c:v>
                </c:pt>
                <c:pt idx="2">
                  <c:v>44.64</c:v>
                </c:pt>
                <c:pt idx="3">
                  <c:v>44.64</c:v>
                </c:pt>
                <c:pt idx="4">
                  <c:v>45.44</c:v>
                </c:pt>
                <c:pt idx="5">
                  <c:v>45.49</c:v>
                </c:pt>
                <c:pt idx="6">
                  <c:v>45.88</c:v>
                </c:pt>
                <c:pt idx="7">
                  <c:v>46.68</c:v>
                </c:pt>
                <c:pt idx="8">
                  <c:v>46.75</c:v>
                </c:pt>
                <c:pt idx="9">
                  <c:v>47.3</c:v>
                </c:pt>
                <c:pt idx="10">
                  <c:v>47.59</c:v>
                </c:pt>
                <c:pt idx="11">
                  <c:v>48.04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B2-4679-867D-79F01904B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777744"/>
        <c:axId val="326784816"/>
      </c:scatterChart>
      <c:valAx>
        <c:axId val="3267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6784816"/>
        <c:crosses val="autoZero"/>
        <c:crossBetween val="midCat"/>
      </c:valAx>
      <c:valAx>
        <c:axId val="32678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x(cm)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67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74544</xdr:colOff>
      <xdr:row>31</xdr:row>
      <xdr:rowOff>138656</xdr:rowOff>
    </xdr:from>
    <xdr:to>
      <xdr:col>8</xdr:col>
      <xdr:colOff>184977</xdr:colOff>
      <xdr:row>46</xdr:row>
      <xdr:rowOff>79265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BE4F2F5-529B-496F-8225-6E645C7B8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184579</xdr:colOff>
      <xdr:row>48</xdr:row>
      <xdr:rowOff>22567</xdr:rowOff>
    </xdr:from>
    <xdr:to>
      <xdr:col>8</xdr:col>
      <xdr:colOff>290798</xdr:colOff>
      <xdr:row>62</xdr:row>
      <xdr:rowOff>152000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A5B039B-DAF2-4E0B-9840-3411E5A2E2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231214</xdr:colOff>
      <xdr:row>67</xdr:row>
      <xdr:rowOff>120194</xdr:rowOff>
    </xdr:from>
    <xdr:to>
      <xdr:col>8</xdr:col>
      <xdr:colOff>369759</xdr:colOff>
      <xdr:row>82</xdr:row>
      <xdr:rowOff>155149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9B19CEB-AEA6-45C8-8D4B-D35459DF5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436144</xdr:colOff>
      <xdr:row>33</xdr:row>
      <xdr:rowOff>42230</xdr:rowOff>
    </xdr:from>
    <xdr:to>
      <xdr:col>20</xdr:col>
      <xdr:colOff>508716</xdr:colOff>
      <xdr:row>48</xdr:row>
      <xdr:rowOff>6111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3D01D1C2-F223-4C7C-8228-C5569AC665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241229</xdr:colOff>
      <xdr:row>50</xdr:row>
      <xdr:rowOff>90213</xdr:rowOff>
    </xdr:from>
    <xdr:to>
      <xdr:col>20</xdr:col>
      <xdr:colOff>313801</xdr:colOff>
      <xdr:row>65</xdr:row>
      <xdr:rowOff>56242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6A6281C8-1DCF-4E9B-9057-C673431647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17476</xdr:colOff>
      <xdr:row>69</xdr:row>
      <xdr:rowOff>170903</xdr:rowOff>
    </xdr:from>
    <xdr:to>
      <xdr:col>19</xdr:col>
      <xdr:colOff>90047</xdr:colOff>
      <xdr:row>85</xdr:row>
      <xdr:rowOff>23231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C8E54351-D096-428E-B066-9D3FE31839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277274</xdr:colOff>
      <xdr:row>29</xdr:row>
      <xdr:rowOff>40528</xdr:rowOff>
    </xdr:from>
    <xdr:to>
      <xdr:col>27</xdr:col>
      <xdr:colOff>349845</xdr:colOff>
      <xdr:row>43</xdr:row>
      <xdr:rowOff>183676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2E77AE9E-6A20-4B61-8F7A-32DCB70F9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558422</xdr:colOff>
      <xdr:row>47</xdr:row>
      <xdr:rowOff>11684</xdr:rowOff>
    </xdr:from>
    <xdr:to>
      <xdr:col>28</xdr:col>
      <xdr:colOff>18081</xdr:colOff>
      <xdr:row>62</xdr:row>
      <xdr:rowOff>190606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1F814652-0EB5-46C8-99E0-8DFCC76AD7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523124</xdr:colOff>
      <xdr:row>65</xdr:row>
      <xdr:rowOff>4381</xdr:rowOff>
    </xdr:from>
    <xdr:to>
      <xdr:col>27</xdr:col>
      <xdr:colOff>595694</xdr:colOff>
      <xdr:row>80</xdr:row>
      <xdr:rowOff>84131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A430B230-3D97-4A5A-A8B9-5A5E57D262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482642</xdr:colOff>
      <xdr:row>30</xdr:row>
      <xdr:rowOff>124677</xdr:rowOff>
    </xdr:from>
    <xdr:to>
      <xdr:col>33</xdr:col>
      <xdr:colOff>555215</xdr:colOff>
      <xdr:row>45</xdr:row>
      <xdr:rowOff>101091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96827781-378D-4865-80E9-C2E36E4574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26</xdr:col>
      <xdr:colOff>477038</xdr:colOff>
      <xdr:row>49</xdr:row>
      <xdr:rowOff>111773</xdr:rowOff>
    </xdr:from>
    <xdr:to>
      <xdr:col>34</xdr:col>
      <xdr:colOff>549610</xdr:colOff>
      <xdr:row>64</xdr:row>
      <xdr:rowOff>70045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AEFD955F-A9A5-45AE-A7DC-6974A8A7C5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269716</xdr:colOff>
      <xdr:row>63</xdr:row>
      <xdr:rowOff>137551</xdr:rowOff>
    </xdr:from>
    <xdr:to>
      <xdr:col>33</xdr:col>
      <xdr:colOff>392773</xdr:colOff>
      <xdr:row>78</xdr:row>
      <xdr:rowOff>80401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80E9069C-528B-453C-ADF9-192CEC958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33</xdr:col>
      <xdr:colOff>605024</xdr:colOff>
      <xdr:row>24</xdr:row>
      <xdr:rowOff>45574</xdr:rowOff>
    </xdr:from>
    <xdr:to>
      <xdr:col>42</xdr:col>
      <xdr:colOff>67996</xdr:colOff>
      <xdr:row>39</xdr:row>
      <xdr:rowOff>31060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248A9CB5-D590-48B3-AD2D-B2EBF3BDC4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33</xdr:col>
      <xdr:colOff>72976</xdr:colOff>
      <xdr:row>45</xdr:row>
      <xdr:rowOff>135498</xdr:rowOff>
    </xdr:from>
    <xdr:to>
      <xdr:col>41</xdr:col>
      <xdr:colOff>197231</xdr:colOff>
      <xdr:row>60</xdr:row>
      <xdr:rowOff>93770</xdr:rowOff>
    </xdr:to>
    <xdr:graphicFrame macro="">
      <xdr:nvGraphicFramePr>
        <xdr:cNvPr id="16" name="圖表 15">
          <a:extLst>
            <a:ext uri="{FF2B5EF4-FFF2-40B4-BE49-F238E27FC236}">
              <a16:creationId xmlns:a16="http://schemas.microsoft.com/office/drawing/2014/main" id="{0A5A4865-5977-4F08-88FB-02E8A6FBE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32</xdr:col>
      <xdr:colOff>530680</xdr:colOff>
      <xdr:row>67</xdr:row>
      <xdr:rowOff>70757</xdr:rowOff>
    </xdr:from>
    <xdr:to>
      <xdr:col>41</xdr:col>
      <xdr:colOff>40823</xdr:colOff>
      <xdr:row>82</xdr:row>
      <xdr:rowOff>1814</xdr:rowOff>
    </xdr:to>
    <xdr:graphicFrame macro="">
      <xdr:nvGraphicFramePr>
        <xdr:cNvPr id="17" name="圖表 16">
          <a:extLst>
            <a:ext uri="{FF2B5EF4-FFF2-40B4-BE49-F238E27FC236}">
              <a16:creationId xmlns:a16="http://schemas.microsoft.com/office/drawing/2014/main" id="{93D86EDF-CE96-4906-AD5A-6385B786BC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41</xdr:col>
      <xdr:colOff>570569</xdr:colOff>
      <xdr:row>20</xdr:row>
      <xdr:rowOff>159299</xdr:rowOff>
    </xdr:from>
    <xdr:to>
      <xdr:col>50</xdr:col>
      <xdr:colOff>33540</xdr:colOff>
      <xdr:row>35</xdr:row>
      <xdr:rowOff>168037</xdr:rowOff>
    </xdr:to>
    <xdr:graphicFrame macro="">
      <xdr:nvGraphicFramePr>
        <xdr:cNvPr id="18" name="圖表 17">
          <a:extLst>
            <a:ext uri="{FF2B5EF4-FFF2-40B4-BE49-F238E27FC236}">
              <a16:creationId xmlns:a16="http://schemas.microsoft.com/office/drawing/2014/main" id="{98B55100-7AAC-4AD6-A6B8-7BB5D6134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42</xdr:col>
      <xdr:colOff>450110</xdr:colOff>
      <xdr:row>45</xdr:row>
      <xdr:rowOff>15636</xdr:rowOff>
    </xdr:from>
    <xdr:to>
      <xdr:col>50</xdr:col>
      <xdr:colOff>522681</xdr:colOff>
      <xdr:row>60</xdr:row>
      <xdr:rowOff>10192</xdr:rowOff>
    </xdr:to>
    <xdr:graphicFrame macro="">
      <xdr:nvGraphicFramePr>
        <xdr:cNvPr id="19" name="圖表 18">
          <a:extLst>
            <a:ext uri="{FF2B5EF4-FFF2-40B4-BE49-F238E27FC236}">
              <a16:creationId xmlns:a16="http://schemas.microsoft.com/office/drawing/2014/main" id="{D8EA42E2-76A5-412B-9CA4-4641B0E1D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40</xdr:col>
      <xdr:colOff>548559</xdr:colOff>
      <xdr:row>63</xdr:row>
      <xdr:rowOff>140679</xdr:rowOff>
    </xdr:from>
    <xdr:to>
      <xdr:col>49</xdr:col>
      <xdr:colOff>11531</xdr:colOff>
      <xdr:row>78</xdr:row>
      <xdr:rowOff>138172</xdr:rowOff>
    </xdr:to>
    <xdr:graphicFrame macro="">
      <xdr:nvGraphicFramePr>
        <xdr:cNvPr id="20" name="圖表 19">
          <a:extLst>
            <a:ext uri="{FF2B5EF4-FFF2-40B4-BE49-F238E27FC236}">
              <a16:creationId xmlns:a16="http://schemas.microsoft.com/office/drawing/2014/main" id="{29825EDD-354F-4F1B-BFD9-781ECC8B5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AW179"/>
  <sheetViews>
    <sheetView tabSelected="1" topLeftCell="R67" zoomScaleNormal="100" workbookViewId="0">
      <selection activeCell="AC28" sqref="AC28"/>
    </sheetView>
  </sheetViews>
  <sheetFormatPr defaultRowHeight="14.5" x14ac:dyDescent="0.3"/>
  <cols>
    <col min="13" max="13" width="13.59765625" bestFit="1" customWidth="1"/>
    <col min="24" max="24" width="9.8984375" bestFit="1" customWidth="1"/>
  </cols>
  <sheetData>
    <row r="1" spans="12:38" x14ac:dyDescent="0.3">
      <c r="L1" t="s">
        <v>49</v>
      </c>
      <c r="M1">
        <f xml:space="preserve"> AL3</f>
        <v>2.2803508501979472E-2</v>
      </c>
      <c r="N1">
        <f xml:space="preserve"> AL3</f>
        <v>2.2803508501979472E-2</v>
      </c>
      <c r="O1">
        <f>SQRT(AL3^2 + AL11^2 +AL13^2)</f>
        <v>3.563705936240992E-2</v>
      </c>
      <c r="P1">
        <f>SQRT(M1^2+AL4^2+AL14^2)</f>
        <v>2.8460498941512969E-2</v>
      </c>
      <c r="Q1">
        <f>SQRT(N1^2+AL4^2+AL14^2)</f>
        <v>2.8460498941512969E-2</v>
      </c>
      <c r="R1">
        <f>SQRT(O1^2+AL4^2+AL14^2)</f>
        <v>3.9496835316262226E-2</v>
      </c>
      <c r="T1">
        <f>SQRT(AL3^2+AL6^2+AL7^2)</f>
        <v>3.3615472627940922E-2</v>
      </c>
      <c r="U1">
        <f>SQRT(AL3^2+AL6^2+AL7^2)</f>
        <v>3.3615472627940922E-2</v>
      </c>
      <c r="V1">
        <f>SQRT(AL3^2+AL11^2+AL13^2+AL6^2+AL7^2)</f>
        <v>4.3358966777356719E-2</v>
      </c>
      <c r="W1">
        <f>SQRT(T1^2+AL4^2+AL14^2)</f>
        <v>3.7682887362831631E-2</v>
      </c>
      <c r="X1">
        <f>SQRT(U1^2+AL4^2+AL14^2)</f>
        <v>3.7682887362831631E-2</v>
      </c>
      <c r="Y1">
        <f>SQRT(V1^2+AL4^2+AL14^2)</f>
        <v>4.6583258795407763E-2</v>
      </c>
      <c r="AA1">
        <f>SQRT(P1^2+AL6^2+AL9^2)</f>
        <v>3.5496478698595464E-2</v>
      </c>
      <c r="AB1">
        <f>SQRT(Q1^2+AL6^2+AL9^2)</f>
        <v>3.5496478698595464E-2</v>
      </c>
      <c r="AC1">
        <f>SQRT(R1^2+AL6^2+AL9^2)</f>
        <v>4.4833023542918897E-2</v>
      </c>
      <c r="AF1">
        <v>1</v>
      </c>
      <c r="AG1">
        <v>2</v>
      </c>
      <c r="AH1">
        <v>3</v>
      </c>
      <c r="AI1">
        <v>4</v>
      </c>
      <c r="AJ1">
        <v>5</v>
      </c>
      <c r="AK1" t="s">
        <v>20</v>
      </c>
      <c r="AL1" t="s">
        <v>48</v>
      </c>
    </row>
    <row r="2" spans="12:38" x14ac:dyDescent="0.3">
      <c r="L2" t="s">
        <v>50</v>
      </c>
      <c r="M2">
        <f>SQRT(AL2^2 + AL12^2 + AL13^2 + AL11^2)</f>
        <v>3.049590136395992E-2</v>
      </c>
      <c r="N2">
        <f>SQRT(AL2^2+AL12^2)</f>
        <v>1.3416407865009706E-2</v>
      </c>
      <c r="O2">
        <f>SQRT(AL2^2+AL12^2)</f>
        <v>1.3416407865009706E-2</v>
      </c>
      <c r="P2">
        <f>M2</f>
        <v>3.049590136395992E-2</v>
      </c>
      <c r="Q2">
        <f>N2</f>
        <v>1.3416407865009706E-2</v>
      </c>
      <c r="R2">
        <f>O2</f>
        <v>1.3416407865009706E-2</v>
      </c>
      <c r="T2">
        <f>SQRT(AL2^2+AL12^2+AL13^2+AL11^2+AL5^2+AL8^2)</f>
        <v>3.660601043545101E-2</v>
      </c>
      <c r="U2">
        <f>SQRT(AL2^2+AL12^2+AL5^2+AL8^2)</f>
        <v>2.428991560298779E-2</v>
      </c>
      <c r="V2">
        <f>SQRT(AL2^2+AL12^2+AL5^2+AL8^2)</f>
        <v>2.428991560298779E-2</v>
      </c>
      <c r="W2">
        <f>T2</f>
        <v>3.660601043545101E-2</v>
      </c>
      <c r="X2">
        <f>U2</f>
        <v>2.428991560298779E-2</v>
      </c>
      <c r="Y2">
        <f>SQRT(AL2^2+AL12^2+AL5^2+AL8^2)</f>
        <v>2.428991560298779E-2</v>
      </c>
      <c r="AA2">
        <f>SQRT(P1^2+AL14^2+AL5^2+AL10^2)</f>
        <v>3.8600518131235689E-2</v>
      </c>
      <c r="AB2">
        <f>SQRT(Q1^2+AL14^2+AL5^2+AL10^2)</f>
        <v>3.8600518131235689E-2</v>
      </c>
      <c r="AC2">
        <f>SQRT(R1^2+AL14^2+AL5^2+AL10^2)</f>
        <v>4.7328638264796219E-2</v>
      </c>
      <c r="AE2" t="s">
        <v>41</v>
      </c>
      <c r="AF2">
        <v>391.45</v>
      </c>
      <c r="AG2">
        <v>391.48</v>
      </c>
      <c r="AH2">
        <v>391.47</v>
      </c>
      <c r="AI2">
        <v>391.47</v>
      </c>
      <c r="AJ2">
        <v>391.48</v>
      </c>
      <c r="AK2">
        <f>AVERAGE(AF2:AJ2)</f>
        <v>391.47</v>
      </c>
      <c r="AL2">
        <f>STDEV(AF2:AJ2)</f>
        <v>1.2247448713927958E-2</v>
      </c>
    </row>
    <row r="3" spans="12:38" x14ac:dyDescent="0.3">
      <c r="L3" t="s">
        <v>51</v>
      </c>
      <c r="M3">
        <f>SQRT(M1^2+M2^2)</f>
        <v>3.8078865529322464E-2</v>
      </c>
      <c r="N3">
        <f t="shared" ref="N3:AC3" si="0">SQRT(N1^2+N2^2)</f>
        <v>2.6457513110648635E-2</v>
      </c>
      <c r="O3">
        <f t="shared" si="0"/>
        <v>3.8078865529322464E-2</v>
      </c>
      <c r="P3">
        <f t="shared" si="0"/>
        <v>4.1713307229231215E-2</v>
      </c>
      <c r="Q3">
        <f t="shared" si="0"/>
        <v>3.1464265445107012E-2</v>
      </c>
      <c r="R3">
        <f t="shared" si="0"/>
        <v>4.1713307229231215E-2</v>
      </c>
      <c r="T3">
        <f t="shared" si="0"/>
        <v>4.9699094559158656E-2</v>
      </c>
      <c r="U3">
        <f t="shared" si="0"/>
        <v>4.1472882706656833E-2</v>
      </c>
      <c r="V3">
        <f t="shared" si="0"/>
        <v>4.9699094559158656E-2</v>
      </c>
      <c r="W3">
        <f t="shared" si="0"/>
        <v>5.2535702146256733E-2</v>
      </c>
      <c r="X3">
        <f t="shared" si="0"/>
        <v>4.4833023542921187E-2</v>
      </c>
      <c r="Y3">
        <f t="shared" si="0"/>
        <v>5.2535702146256733E-2</v>
      </c>
      <c r="AA3">
        <f t="shared" si="0"/>
        <v>5.2440442408504685E-2</v>
      </c>
      <c r="AB3">
        <f t="shared" si="0"/>
        <v>5.2440442408504685E-2</v>
      </c>
      <c r="AC3">
        <f t="shared" si="0"/>
        <v>6.5192024052025357E-2</v>
      </c>
      <c r="AE3" t="s">
        <v>42</v>
      </c>
      <c r="AF3">
        <v>404.1</v>
      </c>
      <c r="AG3">
        <v>404.14</v>
      </c>
      <c r="AH3">
        <v>404.12</v>
      </c>
      <c r="AI3">
        <v>404.08</v>
      </c>
      <c r="AJ3">
        <v>404.1</v>
      </c>
      <c r="AK3">
        <f t="shared" ref="AK3:AK10" si="1">AVERAGE(AF3:AJ3)</f>
        <v>404.108</v>
      </c>
      <c r="AL3">
        <f t="shared" ref="AL3:AL14" si="2">STDEV(AF3:AJ3)</f>
        <v>2.2803508501979472E-2</v>
      </c>
    </row>
    <row r="4" spans="12:38" x14ac:dyDescent="0.3">
      <c r="L4" t="s">
        <v>52</v>
      </c>
      <c r="AA4">
        <f>(AA2/AA10)^(2)+(AA3/((AA1+AA2)/2))</f>
        <v>1.4154539288923966</v>
      </c>
      <c r="AB4">
        <f t="shared" ref="AB4:AC4" si="3">(AB2/AB10)^(2)+(AB3/((AB1+AB2)/2))</f>
        <v>1.41545393255489</v>
      </c>
      <c r="AC4">
        <f t="shared" si="3"/>
        <v>1.4147319712271971</v>
      </c>
      <c r="AE4" t="s">
        <v>21</v>
      </c>
      <c r="AF4">
        <v>14.9</v>
      </c>
      <c r="AG4">
        <v>14.91</v>
      </c>
      <c r="AH4">
        <v>14.9</v>
      </c>
      <c r="AI4">
        <v>14.9</v>
      </c>
      <c r="AJ4">
        <v>14.88</v>
      </c>
      <c r="AK4">
        <f t="shared" si="1"/>
        <v>14.898</v>
      </c>
      <c r="AL4">
        <f t="shared" si="2"/>
        <v>1.0954451150103088E-2</v>
      </c>
    </row>
    <row r="5" spans="12:38" x14ac:dyDescent="0.3">
      <c r="Z5" t="s">
        <v>47</v>
      </c>
      <c r="AA5">
        <f>AA10/(AA9+AA10)</f>
        <v>0.54796575368651634</v>
      </c>
      <c r="AB5">
        <f t="shared" ref="AB5:AC5" si="4">AB10/(AB9+AB10)</f>
        <v>0.49064158249243578</v>
      </c>
      <c r="AC5">
        <f t="shared" si="4"/>
        <v>0.4354238397340896</v>
      </c>
      <c r="AE5" t="s">
        <v>22</v>
      </c>
      <c r="AF5">
        <v>11.12</v>
      </c>
      <c r="AG5">
        <v>11.12</v>
      </c>
      <c r="AH5">
        <v>11.1</v>
      </c>
      <c r="AI5">
        <v>11.08</v>
      </c>
      <c r="AJ5">
        <v>11.1</v>
      </c>
      <c r="AK5">
        <f t="shared" si="1"/>
        <v>11.103999999999999</v>
      </c>
      <c r="AL5">
        <f t="shared" si="2"/>
        <v>1.6733200530681155E-2</v>
      </c>
    </row>
    <row r="6" spans="12:38" x14ac:dyDescent="0.3">
      <c r="M6" s="11" t="s">
        <v>14</v>
      </c>
      <c r="N6" s="11"/>
      <c r="O6" s="11"/>
      <c r="P6" s="11"/>
      <c r="Q6" s="11"/>
      <c r="R6" s="11"/>
      <c r="T6" s="11" t="s">
        <v>0</v>
      </c>
      <c r="U6" s="11"/>
      <c r="V6" s="11"/>
      <c r="W6" s="11"/>
      <c r="X6" s="11"/>
      <c r="Y6" s="11"/>
      <c r="AA6" s="11" t="s">
        <v>16</v>
      </c>
      <c r="AB6" s="11"/>
      <c r="AC6" s="11"/>
      <c r="AE6" t="s">
        <v>23</v>
      </c>
      <c r="AF6">
        <v>9.9</v>
      </c>
      <c r="AG6">
        <v>9.91</v>
      </c>
      <c r="AH6">
        <v>9.93</v>
      </c>
      <c r="AI6">
        <v>9.89</v>
      </c>
      <c r="AJ6">
        <v>9.9</v>
      </c>
      <c r="AK6">
        <f t="shared" si="1"/>
        <v>9.9060000000000006</v>
      </c>
      <c r="AL6">
        <f t="shared" si="2"/>
        <v>1.5165750888102777E-2</v>
      </c>
    </row>
    <row r="7" spans="12:38" x14ac:dyDescent="0.3">
      <c r="M7" s="11" t="s">
        <v>40</v>
      </c>
      <c r="N7" s="11"/>
      <c r="O7" s="11"/>
      <c r="P7" s="11" t="s">
        <v>13</v>
      </c>
      <c r="Q7" s="11"/>
      <c r="R7" s="11"/>
      <c r="T7" s="11" t="s">
        <v>15</v>
      </c>
      <c r="U7" s="11"/>
      <c r="V7" s="11"/>
      <c r="W7" s="11" t="s">
        <v>13</v>
      </c>
      <c r="X7" s="11"/>
      <c r="Y7" s="11"/>
      <c r="AA7" s="11" t="s">
        <v>17</v>
      </c>
      <c r="AB7" s="11"/>
      <c r="AC7" s="11"/>
      <c r="AE7" t="s">
        <v>24</v>
      </c>
      <c r="AF7">
        <v>30.2</v>
      </c>
      <c r="AG7">
        <v>30.22</v>
      </c>
      <c r="AH7">
        <v>30.23</v>
      </c>
      <c r="AI7">
        <v>30.18</v>
      </c>
      <c r="AJ7">
        <v>30.2</v>
      </c>
      <c r="AK7">
        <f t="shared" si="1"/>
        <v>30.206</v>
      </c>
      <c r="AL7">
        <f t="shared" si="2"/>
        <v>1.949358868961806E-2</v>
      </c>
    </row>
    <row r="8" spans="12:38" x14ac:dyDescent="0.3">
      <c r="M8" s="10" t="s">
        <v>11</v>
      </c>
      <c r="N8" t="s">
        <v>18</v>
      </c>
      <c r="O8" t="s">
        <v>12</v>
      </c>
      <c r="P8" t="s">
        <v>11</v>
      </c>
      <c r="Q8" t="s">
        <v>19</v>
      </c>
      <c r="R8" t="s">
        <v>12</v>
      </c>
      <c r="T8" t="s">
        <v>11</v>
      </c>
      <c r="U8" s="10" t="s">
        <v>18</v>
      </c>
      <c r="V8" s="10" t="s">
        <v>12</v>
      </c>
      <c r="W8" t="s">
        <v>11</v>
      </c>
      <c r="X8" t="s">
        <v>19</v>
      </c>
      <c r="Y8" t="s">
        <v>12</v>
      </c>
      <c r="AA8" t="s">
        <v>11</v>
      </c>
      <c r="AB8" t="s">
        <v>18</v>
      </c>
      <c r="AC8" t="s">
        <v>12</v>
      </c>
      <c r="AE8" t="s">
        <v>25</v>
      </c>
      <c r="AF8">
        <v>30.2</v>
      </c>
      <c r="AG8">
        <v>30.21</v>
      </c>
      <c r="AH8">
        <v>30.19</v>
      </c>
      <c r="AI8">
        <v>30.22</v>
      </c>
      <c r="AJ8">
        <v>30.2</v>
      </c>
      <c r="AK8">
        <f t="shared" si="1"/>
        <v>30.203999999999997</v>
      </c>
      <c r="AL8">
        <f t="shared" si="2"/>
        <v>1.1401754250990825E-2</v>
      </c>
    </row>
    <row r="9" spans="12:38" x14ac:dyDescent="0.3">
      <c r="L9" t="s">
        <v>45</v>
      </c>
      <c r="M9">
        <f>AK3</f>
        <v>404.108</v>
      </c>
      <c r="N9">
        <f>AK3</f>
        <v>404.108</v>
      </c>
      <c r="O9">
        <f>AK3+AK11+AK13</f>
        <v>504.19400000000002</v>
      </c>
      <c r="P9">
        <f>M9-AK4+AK14</f>
        <v>401.91199999999998</v>
      </c>
      <c r="Q9">
        <f>N9-AK4+AK14</f>
        <v>401.91199999999998</v>
      </c>
      <c r="R9">
        <f>O9-AK4+AK14</f>
        <v>501.99799999999999</v>
      </c>
      <c r="T9">
        <f>AK3-AK6+AK7</f>
        <v>424.40800000000002</v>
      </c>
      <c r="U9">
        <f>AK3-AK6+AK7</f>
        <v>424.40800000000002</v>
      </c>
      <c r="V9">
        <f>AK3+AK11+AK13-AK6+AK7</f>
        <v>524.49400000000003</v>
      </c>
      <c r="W9">
        <f>T9-AK4+AK14</f>
        <v>422.21199999999999</v>
      </c>
      <c r="X9">
        <f>U9-AK4+AK14</f>
        <v>422.21199999999999</v>
      </c>
      <c r="Y9">
        <f>V9-AK4+AK14</f>
        <v>522.298</v>
      </c>
      <c r="AA9">
        <f>P9-AK6+AK9</f>
        <v>402.00399999999996</v>
      </c>
      <c r="AB9">
        <f>Q9-AK6+AK9</f>
        <v>402.00399999999996</v>
      </c>
      <c r="AC9">
        <f>R9-AK6+AK9</f>
        <v>502.09</v>
      </c>
      <c r="AE9" t="s">
        <v>26</v>
      </c>
      <c r="AF9">
        <v>10</v>
      </c>
      <c r="AG9">
        <v>9.98</v>
      </c>
      <c r="AH9">
        <v>10.02</v>
      </c>
      <c r="AI9">
        <v>10</v>
      </c>
      <c r="AJ9">
        <v>9.99</v>
      </c>
      <c r="AK9">
        <f t="shared" si="1"/>
        <v>9.9980000000000011</v>
      </c>
      <c r="AL9">
        <f t="shared" si="2"/>
        <v>1.4832396974191009E-2</v>
      </c>
    </row>
    <row r="10" spans="12:38" x14ac:dyDescent="0.3">
      <c r="L10" t="s">
        <v>46</v>
      </c>
      <c r="M10">
        <f>AK2+AK12+AK13+AK11</f>
        <v>501.70000000000005</v>
      </c>
      <c r="N10">
        <f>AK2+AK12</f>
        <v>401.61400000000003</v>
      </c>
      <c r="O10">
        <f>AK2+AK12</f>
        <v>401.61400000000003</v>
      </c>
      <c r="P10">
        <f>M10</f>
        <v>501.70000000000005</v>
      </c>
      <c r="Q10">
        <f>N10</f>
        <v>401.61400000000003</v>
      </c>
      <c r="R10">
        <f>O10</f>
        <v>401.61400000000003</v>
      </c>
      <c r="T10">
        <f>AK2+AK12+AK13+AK11-AK5+AK8</f>
        <v>520.80000000000007</v>
      </c>
      <c r="U10">
        <f>AK2+AK12-AK5+AK8</f>
        <v>420.71400000000006</v>
      </c>
      <c r="V10">
        <f>AK2+AK12-AK5+AK8</f>
        <v>420.71400000000006</v>
      </c>
      <c r="W10">
        <f>T10</f>
        <v>520.80000000000007</v>
      </c>
      <c r="X10">
        <f>U10</f>
        <v>420.71400000000006</v>
      </c>
      <c r="Y10">
        <f>AK2+AK12-AK5+AK8</f>
        <v>420.71400000000006</v>
      </c>
      <c r="AA10">
        <f>P10-AK14-AK5+AK10</f>
        <v>487.31800000000004</v>
      </c>
      <c r="AB10">
        <f>Q10-AK14-AK5+AK10</f>
        <v>387.23200000000003</v>
      </c>
      <c r="AC10">
        <f>R10-AK14-AK5+AK10</f>
        <v>387.23200000000003</v>
      </c>
      <c r="AE10" t="s">
        <v>29</v>
      </c>
      <c r="AF10">
        <v>9.43</v>
      </c>
      <c r="AG10">
        <v>9.42</v>
      </c>
      <c r="AH10">
        <v>9.4</v>
      </c>
      <c r="AI10">
        <v>9.44</v>
      </c>
      <c r="AJ10">
        <v>9.43</v>
      </c>
      <c r="AK10">
        <f t="shared" si="1"/>
        <v>9.4239999999999995</v>
      </c>
      <c r="AL10">
        <f t="shared" si="2"/>
        <v>1.5165750888102777E-2</v>
      </c>
    </row>
    <row r="11" spans="12:38" x14ac:dyDescent="0.3">
      <c r="L11" t="s">
        <v>30</v>
      </c>
      <c r="M11">
        <v>61.771999999999998</v>
      </c>
      <c r="N11">
        <v>59.978999999999999</v>
      </c>
      <c r="O11">
        <v>68.662000000000006</v>
      </c>
      <c r="P11">
        <v>70.75</v>
      </c>
      <c r="Q11">
        <v>57.18</v>
      </c>
      <c r="R11">
        <v>74.48</v>
      </c>
      <c r="T11">
        <v>55.94</v>
      </c>
      <c r="U11">
        <v>43.747999999999998</v>
      </c>
      <c r="V11">
        <v>54.228999999999999</v>
      </c>
      <c r="W11">
        <v>39.29</v>
      </c>
      <c r="X11">
        <v>55.91</v>
      </c>
      <c r="Y11">
        <v>46.13</v>
      </c>
      <c r="AA11">
        <v>126.1</v>
      </c>
      <c r="AB11">
        <v>112.06</v>
      </c>
      <c r="AC11">
        <v>119.28</v>
      </c>
      <c r="AE11" t="s">
        <v>27</v>
      </c>
      <c r="AF11">
        <v>50</v>
      </c>
      <c r="AG11">
        <v>50.02</v>
      </c>
      <c r="AH11">
        <v>50.02</v>
      </c>
      <c r="AI11">
        <v>49.97</v>
      </c>
      <c r="AJ11">
        <v>50</v>
      </c>
      <c r="AK11">
        <f t="shared" ref="AK11:AK14" si="5">AVERAGE(AF11:AJ11)</f>
        <v>50.002000000000002</v>
      </c>
      <c r="AL11">
        <f t="shared" si="2"/>
        <v>2.0493901531921016E-2</v>
      </c>
    </row>
    <row r="12" spans="12:38" x14ac:dyDescent="0.3">
      <c r="L12" t="s">
        <v>31</v>
      </c>
      <c r="M12">
        <v>-5.9085999999999999</v>
      </c>
      <c r="N12">
        <v>2.4300000000000002</v>
      </c>
      <c r="O12">
        <v>9.468</v>
      </c>
      <c r="P12">
        <v>-6.52</v>
      </c>
      <c r="Q12">
        <v>0</v>
      </c>
      <c r="R12">
        <v>8.3000000000000007</v>
      </c>
      <c r="T12">
        <v>-3.5543</v>
      </c>
      <c r="U12">
        <v>1.3142</v>
      </c>
      <c r="V12">
        <v>7.2221000000000002</v>
      </c>
      <c r="W12">
        <v>-3.27</v>
      </c>
      <c r="X12">
        <v>0</v>
      </c>
      <c r="Y12">
        <v>7.05</v>
      </c>
      <c r="AA12">
        <v>51.79</v>
      </c>
      <c r="AB12">
        <v>51.64</v>
      </c>
      <c r="AC12">
        <v>62.33</v>
      </c>
      <c r="AE12" t="s">
        <v>28</v>
      </c>
      <c r="AF12">
        <v>10.15</v>
      </c>
      <c r="AG12">
        <v>10.14</v>
      </c>
      <c r="AH12">
        <v>10.14</v>
      </c>
      <c r="AI12">
        <v>10.14</v>
      </c>
      <c r="AJ12">
        <v>10.15</v>
      </c>
      <c r="AK12">
        <f t="shared" si="5"/>
        <v>10.144</v>
      </c>
      <c r="AL12">
        <f t="shared" si="2"/>
        <v>5.4772255750515442E-3</v>
      </c>
    </row>
    <row r="13" spans="12:38" x14ac:dyDescent="0.3">
      <c r="L13" t="s">
        <v>32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>
        <v>0</v>
      </c>
      <c r="AB13">
        <v>0</v>
      </c>
      <c r="AC13">
        <v>0</v>
      </c>
      <c r="AE13" t="s">
        <v>39</v>
      </c>
      <c r="AF13">
        <v>50.07</v>
      </c>
      <c r="AG13">
        <v>50.1</v>
      </c>
      <c r="AH13">
        <v>50.09</v>
      </c>
      <c r="AI13">
        <v>50.1</v>
      </c>
      <c r="AJ13">
        <v>50.06</v>
      </c>
      <c r="AK13">
        <f t="shared" si="5"/>
        <v>50.083999999999996</v>
      </c>
      <c r="AL13">
        <f t="shared" si="2"/>
        <v>1.8165902124585052E-2</v>
      </c>
    </row>
    <row r="14" spans="12:38" x14ac:dyDescent="0.3">
      <c r="L14" t="s">
        <v>36</v>
      </c>
      <c r="M14">
        <v>53.2</v>
      </c>
      <c r="N14">
        <v>56.64</v>
      </c>
      <c r="O14">
        <v>72.33</v>
      </c>
      <c r="P14">
        <v>59.45</v>
      </c>
      <c r="Q14">
        <v>53.11</v>
      </c>
      <c r="R14">
        <v>80.13</v>
      </c>
      <c r="T14">
        <v>46.78</v>
      </c>
      <c r="U14">
        <v>41.85</v>
      </c>
      <c r="V14">
        <v>56.29</v>
      </c>
      <c r="W14">
        <v>33.89</v>
      </c>
      <c r="X14">
        <v>55.25</v>
      </c>
      <c r="Y14">
        <v>47.42</v>
      </c>
      <c r="AA14">
        <v>51.79</v>
      </c>
      <c r="AB14">
        <v>51.64</v>
      </c>
      <c r="AC14">
        <v>62.33</v>
      </c>
      <c r="AE14" t="s">
        <v>44</v>
      </c>
      <c r="AF14">
        <v>12.7</v>
      </c>
      <c r="AG14">
        <v>12.72</v>
      </c>
      <c r="AH14">
        <v>12.71</v>
      </c>
      <c r="AI14">
        <v>12.69</v>
      </c>
      <c r="AJ14">
        <v>12.69</v>
      </c>
      <c r="AK14">
        <f t="shared" si="5"/>
        <v>12.702</v>
      </c>
      <c r="AL14">
        <f t="shared" si="2"/>
        <v>1.3038404810405906E-2</v>
      </c>
    </row>
    <row r="15" spans="12:38" x14ac:dyDescent="0.3">
      <c r="L15" t="s">
        <v>4</v>
      </c>
      <c r="M15">
        <f t="shared" ref="M15:R15" si="6">ABS(M14-M12)/(M11-M13)</f>
        <v>0.95688337758207609</v>
      </c>
      <c r="N15">
        <f>ABS(N14-N12)/(N11-N13)</f>
        <v>0.9038163357175012</v>
      </c>
      <c r="O15">
        <f t="shared" si="6"/>
        <v>0.91552823978328612</v>
      </c>
      <c r="P15">
        <f t="shared" si="6"/>
        <v>0.93243816254416956</v>
      </c>
      <c r="Q15">
        <f>ABS(Q14-Q12)/(Q11-Q13)</f>
        <v>0.92882126617698491</v>
      </c>
      <c r="R15">
        <f t="shared" si="6"/>
        <v>0.96441997851772276</v>
      </c>
      <c r="T15">
        <f t="shared" ref="T15" si="7">ABS(T14-T12)/(T11-T13)</f>
        <v>0.89979084733643189</v>
      </c>
      <c r="U15">
        <f t="shared" ref="U15" si="8">ABS(U14-U12)/(U11-U13)</f>
        <v>0.92657492913961792</v>
      </c>
      <c r="V15">
        <f t="shared" ref="V15" si="9">ABS(V14-V12)/(V11-V13)</f>
        <v>0.904827675229121</v>
      </c>
      <c r="W15">
        <f>ABS(W14-W12)/(W11-W13)</f>
        <v>0.94578773224739132</v>
      </c>
      <c r="X15">
        <f>ABS(X14-X12)/(X11-X13)</f>
        <v>0.98819531389733506</v>
      </c>
      <c r="Y15">
        <f t="shared" ref="Y15:AC15" si="10">ABS(Y14-Y12)/(Y11-Y13)</f>
        <v>0.87513548666811192</v>
      </c>
      <c r="AA15">
        <f t="shared" si="10"/>
        <v>0</v>
      </c>
      <c r="AB15">
        <f t="shared" si="10"/>
        <v>0</v>
      </c>
      <c r="AC15">
        <f t="shared" si="10"/>
        <v>0</v>
      </c>
    </row>
    <row r="16" spans="12:38" x14ac:dyDescent="0.3">
      <c r="L16" t="s">
        <v>1</v>
      </c>
      <c r="M16">
        <f>M11*M9+M10*M13</f>
        <v>24962.559376000001</v>
      </c>
      <c r="N16">
        <f t="shared" ref="N16:AC16" si="11">N11*N9+N10*N13</f>
        <v>24237.993731999999</v>
      </c>
      <c r="O16">
        <f t="shared" si="11"/>
        <v>34618.968428000007</v>
      </c>
      <c r="P16">
        <f t="shared" si="11"/>
        <v>28435.273999999998</v>
      </c>
      <c r="Q16">
        <f t="shared" si="11"/>
        <v>22981.328159999997</v>
      </c>
      <c r="R16">
        <f t="shared" si="11"/>
        <v>37388.811040000001</v>
      </c>
      <c r="T16">
        <f t="shared" si="11"/>
        <v>23741.383519999999</v>
      </c>
      <c r="U16">
        <f t="shared" si="11"/>
        <v>18567.001184000001</v>
      </c>
      <c r="V16">
        <f t="shared" si="11"/>
        <v>28442.785126000002</v>
      </c>
      <c r="W16">
        <f>W11*W9+W10*W13</f>
        <v>16588.709479999998</v>
      </c>
      <c r="X16">
        <f>X11*X9+X10*X13</f>
        <v>23605.872919999998</v>
      </c>
      <c r="Y16">
        <f t="shared" si="11"/>
        <v>24093.606740000003</v>
      </c>
      <c r="AA16">
        <f t="shared" si="11"/>
        <v>50692.704399999995</v>
      </c>
      <c r="AB16">
        <f t="shared" si="11"/>
        <v>45048.568239999993</v>
      </c>
      <c r="AC16">
        <f t="shared" si="11"/>
        <v>59889.2952</v>
      </c>
    </row>
    <row r="17" spans="10:45" x14ac:dyDescent="0.3">
      <c r="L17" t="s">
        <v>2</v>
      </c>
      <c r="M17">
        <f>M10*M14+M9*M12</f>
        <v>24302.727471200003</v>
      </c>
      <c r="N17">
        <f t="shared" ref="N17:AC17" si="12">N10*N14+N9*N12</f>
        <v>23729.399400000002</v>
      </c>
      <c r="O17">
        <f t="shared" si="12"/>
        <v>33822.449412000002</v>
      </c>
      <c r="P17">
        <f t="shared" si="12"/>
        <v>27205.598760000001</v>
      </c>
      <c r="Q17">
        <f t="shared" si="12"/>
        <v>21329.719540000002</v>
      </c>
      <c r="R17">
        <f t="shared" si="12"/>
        <v>36347.913220000002</v>
      </c>
      <c r="T17">
        <f t="shared" si="12"/>
        <v>22854.550645600004</v>
      </c>
      <c r="U17">
        <f t="shared" si="12"/>
        <v>18164.637893600004</v>
      </c>
      <c r="V17">
        <f t="shared" si="12"/>
        <v>27469.939177400003</v>
      </c>
      <c r="W17">
        <f>W10*W14+W9*W12</f>
        <v>16269.278760000005</v>
      </c>
      <c r="X17">
        <f>X10*X14+X9*X12</f>
        <v>23244.448500000002</v>
      </c>
      <c r="Y17">
        <f t="shared" si="12"/>
        <v>23632.458780000004</v>
      </c>
      <c r="AA17">
        <f t="shared" si="12"/>
        <v>46057.986380000002</v>
      </c>
      <c r="AB17">
        <f t="shared" si="12"/>
        <v>40756.147039999996</v>
      </c>
      <c r="AC17">
        <f t="shared" si="12"/>
        <v>55431.440260000003</v>
      </c>
    </row>
    <row r="18" spans="10:45" x14ac:dyDescent="0.3">
      <c r="L18" t="s">
        <v>3</v>
      </c>
      <c r="M18">
        <f>(M16-M17)*10^(-6)</f>
        <v>6.5983190479999756E-4</v>
      </c>
      <c r="N18">
        <f t="shared" ref="N18:AC18" si="13">(N16-N17)*10^(-6)</f>
        <v>5.0859433199999696E-4</v>
      </c>
      <c r="O18">
        <f t="shared" si="13"/>
        <v>7.9651901600000566E-4</v>
      </c>
      <c r="P18">
        <f t="shared" si="13"/>
        <v>1.2296752399999968E-3</v>
      </c>
      <c r="Q18">
        <f t="shared" si="13"/>
        <v>1.6516086199999953E-3</v>
      </c>
      <c r="R18">
        <f t="shared" si="13"/>
        <v>1.0408978199999983E-3</v>
      </c>
      <c r="T18">
        <f t="shared" si="13"/>
        <v>8.8683287439999549E-4</v>
      </c>
      <c r="U18">
        <f t="shared" si="13"/>
        <v>4.0236329039999689E-4</v>
      </c>
      <c r="V18">
        <f t="shared" si="13"/>
        <v>9.7284594859999918E-4</v>
      </c>
      <c r="W18">
        <f t="shared" si="13"/>
        <v>3.19430719999993E-4</v>
      </c>
      <c r="X18">
        <f t="shared" si="13"/>
        <v>3.6142441999999572E-4</v>
      </c>
      <c r="Y18">
        <f t="shared" si="13"/>
        <v>4.6114795999999841E-4</v>
      </c>
      <c r="AA18">
        <f t="shared" si="13"/>
        <v>4.6347180199999925E-3</v>
      </c>
      <c r="AB18">
        <f t="shared" si="13"/>
        <v>4.2924211999999969E-3</v>
      </c>
      <c r="AC18">
        <f t="shared" si="13"/>
        <v>4.4578549399999969E-3</v>
      </c>
    </row>
    <row r="19" spans="10:45" x14ac:dyDescent="0.3">
      <c r="L19" t="s">
        <v>5</v>
      </c>
      <c r="M19">
        <f>M16</f>
        <v>24962.559376000001</v>
      </c>
      <c r="N19">
        <f t="shared" ref="N19:R19" si="14">N16</f>
        <v>24237.993731999999</v>
      </c>
      <c r="O19">
        <f t="shared" si="14"/>
        <v>34618.968428000007</v>
      </c>
      <c r="P19">
        <f t="shared" si="14"/>
        <v>28435.273999999998</v>
      </c>
      <c r="Q19">
        <f t="shared" si="14"/>
        <v>22981.328159999997</v>
      </c>
      <c r="R19">
        <f t="shared" si="14"/>
        <v>37388.811040000001</v>
      </c>
      <c r="T19">
        <f>T16</f>
        <v>23741.383519999999</v>
      </c>
      <c r="U19">
        <f t="shared" ref="U19:Y19" si="15">U16</f>
        <v>18567.001184000001</v>
      </c>
      <c r="V19">
        <f t="shared" si="15"/>
        <v>28442.785126000002</v>
      </c>
      <c r="W19">
        <f t="shared" si="15"/>
        <v>16588.709479999998</v>
      </c>
      <c r="X19">
        <f t="shared" si="15"/>
        <v>23605.872919999998</v>
      </c>
      <c r="Y19">
        <f t="shared" si="15"/>
        <v>24093.606740000003</v>
      </c>
      <c r="AA19">
        <f>AA16</f>
        <v>50692.704399999995</v>
      </c>
      <c r="AB19">
        <f t="shared" ref="AB19:AC19" si="16">AB16</f>
        <v>45048.568239999993</v>
      </c>
      <c r="AC19">
        <f t="shared" si="16"/>
        <v>59889.2952</v>
      </c>
    </row>
    <row r="20" spans="10:45" x14ac:dyDescent="0.3">
      <c r="L20" t="s">
        <v>6</v>
      </c>
      <c r="M20">
        <f>ABS(M16-M17)/M16</f>
        <v>2.643286270695409E-2</v>
      </c>
      <c r="N20">
        <f>ABS(N16-N17)/N16</f>
        <v>2.0983351081922664E-2</v>
      </c>
      <c r="O20">
        <f>ABS(O16-O17)/O16</f>
        <v>2.3008167261153189E-2</v>
      </c>
      <c r="P20">
        <f t="shared" ref="P20:R20" si="17">ABS(P16-P17)/P16</f>
        <v>4.3244712183888118E-2</v>
      </c>
      <c r="Q20">
        <f t="shared" si="17"/>
        <v>7.1867413776140768E-2</v>
      </c>
      <c r="R20">
        <f t="shared" si="17"/>
        <v>2.783982135421224E-2</v>
      </c>
      <c r="T20">
        <f>ABS(T16-T17)/T16</f>
        <v>3.7353883511165968E-2</v>
      </c>
      <c r="U20">
        <f t="shared" ref="U20:AC20" si="18">ABS(U16-U17)/U16</f>
        <v>2.1670881927165007E-2</v>
      </c>
      <c r="V20">
        <f t="shared" si="18"/>
        <v>3.4203610662259139E-2</v>
      </c>
      <c r="W20">
        <f t="shared" si="18"/>
        <v>1.925591140076998E-2</v>
      </c>
      <c r="X20">
        <f t="shared" si="18"/>
        <v>1.5310783940287169E-2</v>
      </c>
      <c r="Y20">
        <f t="shared" si="18"/>
        <v>1.9139847552770272E-2</v>
      </c>
      <c r="AA20">
        <f t="shared" si="18"/>
        <v>9.1427712820939838E-2</v>
      </c>
      <c r="AB20">
        <f t="shared" si="18"/>
        <v>9.5284297985493482E-2</v>
      </c>
      <c r="AC20">
        <f t="shared" si="18"/>
        <v>7.443492071684954E-2</v>
      </c>
    </row>
    <row r="21" spans="10:45" x14ac:dyDescent="0.3">
      <c r="L21" t="s">
        <v>7</v>
      </c>
      <c r="M21">
        <f>0.5*M9*M11*M11</f>
        <v>770993.60888713598</v>
      </c>
      <c r="N21">
        <f>0.5*N9*N11*N11</f>
        <v>726885.31302581402</v>
      </c>
      <c r="O21">
        <f t="shared" ref="O21:AC21" si="19">0.5*O9*O11*O11</f>
        <v>1188503.8051016685</v>
      </c>
      <c r="P21">
        <f t="shared" si="19"/>
        <v>1005897.8177499999</v>
      </c>
      <c r="Q21">
        <f t="shared" si="19"/>
        <v>657036.17209439992</v>
      </c>
      <c r="R21">
        <f t="shared" si="19"/>
        <v>1392359.3231296001</v>
      </c>
      <c r="T21">
        <f t="shared" si="19"/>
        <v>664046.49705439992</v>
      </c>
      <c r="U21">
        <f t="shared" si="19"/>
        <v>406134.58389881597</v>
      </c>
      <c r="V21">
        <f t="shared" si="19"/>
        <v>771211.89729892707</v>
      </c>
      <c r="W21">
        <f>0.5*W9*W11*W11</f>
        <v>325885.19773459993</v>
      </c>
      <c r="X21">
        <f t="shared" ref="X21:Y21" si="20">0.5*X9*X11*X11</f>
        <v>659902.17747859994</v>
      </c>
      <c r="Y21">
        <f t="shared" si="20"/>
        <v>555719.0394581001</v>
      </c>
      <c r="AA21">
        <f t="shared" si="19"/>
        <v>3196175.0124199996</v>
      </c>
      <c r="AB21">
        <f>0.5*AB9*AB11*AB11</f>
        <v>2524071.2784871995</v>
      </c>
      <c r="AC21">
        <f t="shared" si="19"/>
        <v>3571797.5657279999</v>
      </c>
    </row>
    <row r="22" spans="10:45" x14ac:dyDescent="0.3">
      <c r="L22" t="s">
        <v>8</v>
      </c>
      <c r="M22">
        <f>0.5*M10*M14*M14+0.5*M9*M12*M12</f>
        <v>717019.723123834</v>
      </c>
      <c r="N22">
        <f t="shared" ref="N22:AC22" si="21">0.5*N10*N14*N14+0.5*N9*N12*N12</f>
        <v>645399.95697180007</v>
      </c>
      <c r="O22">
        <f t="shared" si="21"/>
        <v>1073146.441943628</v>
      </c>
      <c r="P22">
        <f>0.5*P10*P14*P14+0.5*P9*P12*P12</f>
        <v>895122.50206740014</v>
      </c>
      <c r="Q22">
        <f>0.5*Q10*Q14*Q14+0.5*Q9*Q12*Q12</f>
        <v>566410.70238470007</v>
      </c>
      <c r="R22">
        <f>0.5*R10*R14*R14+0.5*R9*R12*R12</f>
        <v>1306636.3003482998</v>
      </c>
      <c r="T22">
        <f t="shared" si="21"/>
        <v>572531.91478177207</v>
      </c>
      <c r="U22">
        <f t="shared" si="21"/>
        <v>368790.48495299462</v>
      </c>
      <c r="V22">
        <f t="shared" si="21"/>
        <v>680208.1084330373</v>
      </c>
      <c r="W22">
        <f>0.5*W10*W14*W14+0.5*W9*W12*W12</f>
        <v>301335.09418740007</v>
      </c>
      <c r="X22">
        <f>0.5*X10*X14*X14+0.5*X9*X12*X12</f>
        <v>642127.8898125001</v>
      </c>
      <c r="Y22">
        <f t="shared" si="21"/>
        <v>486000.37250730011</v>
      </c>
      <c r="AA22">
        <f t="shared" si="21"/>
        <v>1192671.5573100999</v>
      </c>
      <c r="AB22">
        <f t="shared" si="21"/>
        <v>1052323.7165728</v>
      </c>
      <c r="AC22">
        <f t="shared" si="21"/>
        <v>1727520.8357028998</v>
      </c>
    </row>
    <row r="23" spans="10:45" x14ac:dyDescent="0.3">
      <c r="L23" t="s">
        <v>9</v>
      </c>
      <c r="M23">
        <f>(M21-M22)</f>
        <v>53973.88576330198</v>
      </c>
      <c r="N23">
        <f t="shared" ref="N23:AC23" si="22">(N21-N22)</f>
        <v>81485.356054013944</v>
      </c>
      <c r="O23">
        <f t="shared" si="22"/>
        <v>115357.36315804045</v>
      </c>
      <c r="P23">
        <f t="shared" si="22"/>
        <v>110775.31568259979</v>
      </c>
      <c r="Q23">
        <f t="shared" si="22"/>
        <v>90625.469709699857</v>
      </c>
      <c r="R23">
        <f t="shared" si="22"/>
        <v>85723.022781300358</v>
      </c>
      <c r="T23">
        <f t="shared" si="22"/>
        <v>91514.582272627857</v>
      </c>
      <c r="U23">
        <f t="shared" si="22"/>
        <v>37344.098945821344</v>
      </c>
      <c r="V23">
        <f t="shared" si="22"/>
        <v>91003.788865889772</v>
      </c>
      <c r="W23">
        <f t="shared" si="22"/>
        <v>24550.103547199862</v>
      </c>
      <c r="X23">
        <f t="shared" si="22"/>
        <v>17774.287666099845</v>
      </c>
      <c r="Y23">
        <f t="shared" si="22"/>
        <v>69718.66695079999</v>
      </c>
      <c r="AA23">
        <f t="shared" si="22"/>
        <v>2003503.4551098996</v>
      </c>
      <c r="AB23">
        <f t="shared" si="22"/>
        <v>1471747.5619143995</v>
      </c>
      <c r="AC23">
        <f t="shared" si="22"/>
        <v>1844276.7300251001</v>
      </c>
    </row>
    <row r="24" spans="10:45" x14ac:dyDescent="0.3">
      <c r="L24" t="s">
        <v>5</v>
      </c>
      <c r="M24">
        <f>M21</f>
        <v>770993.60888713598</v>
      </c>
      <c r="N24">
        <f t="shared" ref="N24:R24" si="23">N21</f>
        <v>726885.31302581402</v>
      </c>
      <c r="O24">
        <f t="shared" si="23"/>
        <v>1188503.8051016685</v>
      </c>
      <c r="P24">
        <f t="shared" si="23"/>
        <v>1005897.8177499999</v>
      </c>
      <c r="Q24">
        <f t="shared" si="23"/>
        <v>657036.17209439992</v>
      </c>
      <c r="R24">
        <f t="shared" si="23"/>
        <v>1392359.3231296001</v>
      </c>
      <c r="T24">
        <f>T21</f>
        <v>664046.49705439992</v>
      </c>
      <c r="U24">
        <f t="shared" ref="U24:Y24" si="24">U21</f>
        <v>406134.58389881597</v>
      </c>
      <c r="V24">
        <f t="shared" si="24"/>
        <v>771211.89729892707</v>
      </c>
      <c r="W24">
        <f t="shared" si="24"/>
        <v>325885.19773459993</v>
      </c>
      <c r="X24">
        <f t="shared" si="24"/>
        <v>659902.17747859994</v>
      </c>
      <c r="Y24">
        <f t="shared" si="24"/>
        <v>555719.0394581001</v>
      </c>
      <c r="AA24">
        <f>AA21*AA10/(AA9+AA10)</f>
        <v>1751394.4495947354</v>
      </c>
      <c r="AB24">
        <f>AB21*AB10/(AB9+AB10)</f>
        <v>1238414.3264006651</v>
      </c>
      <c r="AC24">
        <f>AC21*AC10/(AC9+AC10)</f>
        <v>1555245.81082216</v>
      </c>
    </row>
    <row r="25" spans="10:45" x14ac:dyDescent="0.3">
      <c r="L25" t="s">
        <v>10</v>
      </c>
      <c r="M25">
        <f>(ABS(M21-M22)/M21)</f>
        <v>7.0005620203789642E-2</v>
      </c>
      <c r="N25">
        <f>(ABS(N21-N22)/N21)</f>
        <v>0.11210208074615498</v>
      </c>
      <c r="O25">
        <f>(ABS(O21-O22)/O21)</f>
        <v>9.706099607158801E-2</v>
      </c>
      <c r="P25">
        <f t="shared" ref="P25:R25" si="25">(ABS(P21-P22)/P21)</f>
        <v>0.11012581370380431</v>
      </c>
      <c r="Q25">
        <f t="shared" si="25"/>
        <v>0.13793071608343538</v>
      </c>
      <c r="R25">
        <f t="shared" si="25"/>
        <v>6.156673881324045E-2</v>
      </c>
      <c r="T25">
        <f>ABS(T21-T22)/T21</f>
        <v>0.1378135155874948</v>
      </c>
      <c r="U25">
        <f t="shared" ref="U25:AC25" si="26">ABS(U21-U22)/U21</f>
        <v>9.1950058986173963E-2</v>
      </c>
      <c r="V25">
        <f t="shared" si="26"/>
        <v>0.11800101785854072</v>
      </c>
      <c r="W25">
        <f t="shared" si="26"/>
        <v>7.5333595136755499E-2</v>
      </c>
      <c r="X25">
        <f t="shared" si="26"/>
        <v>2.6934731044551297E-2</v>
      </c>
      <c r="Y25">
        <f t="shared" si="26"/>
        <v>0.1254566822450153</v>
      </c>
      <c r="AA25">
        <f t="shared" si="26"/>
        <v>0.62684410187943285</v>
      </c>
      <c r="AB25">
        <f t="shared" si="26"/>
        <v>0.58308478625710225</v>
      </c>
      <c r="AC25">
        <f t="shared" si="26"/>
        <v>0.51634413655500699</v>
      </c>
    </row>
    <row r="26" spans="10:45" x14ac:dyDescent="0.3">
      <c r="M26">
        <f>M23*10^(-9)</f>
        <v>5.3973885763301986E-5</v>
      </c>
      <c r="N26">
        <f t="shared" ref="N26:AC26" si="27">N23*10^(-9)</f>
        <v>8.1485356054013946E-5</v>
      </c>
      <c r="O26">
        <f t="shared" si="27"/>
        <v>1.1535736315804045E-4</v>
      </c>
      <c r="P26">
        <f t="shared" si="27"/>
        <v>1.1077531568259979E-4</v>
      </c>
      <c r="Q26">
        <f t="shared" si="27"/>
        <v>9.0625469709699867E-5</v>
      </c>
      <c r="R26">
        <f t="shared" si="27"/>
        <v>8.5723022781300357E-5</v>
      </c>
      <c r="T26">
        <f t="shared" si="27"/>
        <v>9.1514582272627865E-5</v>
      </c>
      <c r="U26">
        <f t="shared" si="27"/>
        <v>3.7344098945821344E-5</v>
      </c>
      <c r="V26">
        <f t="shared" si="27"/>
        <v>9.1003788865889776E-5</v>
      </c>
      <c r="W26">
        <f t="shared" si="27"/>
        <v>2.4550103547199864E-5</v>
      </c>
      <c r="X26">
        <f t="shared" si="27"/>
        <v>1.7774287666099847E-5</v>
      </c>
      <c r="Y26">
        <f t="shared" si="27"/>
        <v>6.9718666950799993E-5</v>
      </c>
      <c r="AA26">
        <f t="shared" si="27"/>
        <v>2.0035034551098996E-3</v>
      </c>
      <c r="AB26">
        <f t="shared" si="27"/>
        <v>1.4717475619143996E-3</v>
      </c>
      <c r="AC26">
        <f t="shared" si="27"/>
        <v>1.8442767300251002E-3</v>
      </c>
    </row>
    <row r="27" spans="10:45" x14ac:dyDescent="0.3">
      <c r="J27" t="s">
        <v>35</v>
      </c>
      <c r="K27" t="s">
        <v>33</v>
      </c>
      <c r="L27" t="s">
        <v>34</v>
      </c>
      <c r="P27" t="s">
        <v>35</v>
      </c>
      <c r="Q27" t="s">
        <v>33</v>
      </c>
      <c r="R27" t="s">
        <v>34</v>
      </c>
      <c r="X27" t="s">
        <v>35</v>
      </c>
      <c r="Y27" t="s">
        <v>33</v>
      </c>
      <c r="Z27" t="s">
        <v>34</v>
      </c>
      <c r="AA27">
        <f t="shared" ref="AA27:AB27" si="28">ABS(AA25-AA5)</f>
        <v>7.8878348192916503E-2</v>
      </c>
      <c r="AB27">
        <f t="shared" si="28"/>
        <v>9.2443203764666471E-2</v>
      </c>
      <c r="AC27">
        <f>ABS(AC25-AC5)</f>
        <v>8.0920296820917392E-2</v>
      </c>
      <c r="AD27" t="s">
        <v>35</v>
      </c>
      <c r="AE27" t="s">
        <v>33</v>
      </c>
      <c r="AF27" t="s">
        <v>34</v>
      </c>
      <c r="AK27" t="s">
        <v>35</v>
      </c>
      <c r="AL27" t="s">
        <v>33</v>
      </c>
      <c r="AM27" t="s">
        <v>34</v>
      </c>
      <c r="AQ27" t="s">
        <v>35</v>
      </c>
      <c r="AR27" t="s">
        <v>33</v>
      </c>
      <c r="AS27" t="s">
        <v>34</v>
      </c>
    </row>
    <row r="28" spans="10:45" x14ac:dyDescent="0.3">
      <c r="J28" s="4">
        <f t="shared" ref="J28:J59" si="29">K28/1000</f>
        <v>3.0190000000000001</v>
      </c>
      <c r="K28" s="5">
        <v>3019</v>
      </c>
      <c r="L28" s="6">
        <v>14.61</v>
      </c>
      <c r="P28">
        <f t="shared" ref="P28:P59" si="30">Q28/1000</f>
        <v>3.7589999999999999</v>
      </c>
      <c r="Q28">
        <v>3759</v>
      </c>
      <c r="R28">
        <v>16.22</v>
      </c>
      <c r="X28" s="4">
        <f t="shared" ref="X28:X59" si="31">Y28/1000</f>
        <v>4.0640000000000001</v>
      </c>
      <c r="Y28" s="5">
        <v>4064</v>
      </c>
      <c r="Z28" s="6">
        <v>11.67</v>
      </c>
      <c r="AA28">
        <f>AA5*AA21</f>
        <v>1751394.4495947359</v>
      </c>
      <c r="AB28">
        <f t="shared" ref="AB28:AC28" si="32">AB5*AB21</f>
        <v>1238414.3264006651</v>
      </c>
      <c r="AC28">
        <f t="shared" si="32"/>
        <v>1555245.81082216</v>
      </c>
      <c r="AD28">
        <f>AE28/1000</f>
        <v>2.1789999999999998</v>
      </c>
      <c r="AE28">
        <v>2179</v>
      </c>
      <c r="AF28">
        <v>9.52</v>
      </c>
      <c r="AK28">
        <f>AL28/1000</f>
        <v>2.1789999999999998</v>
      </c>
      <c r="AL28">
        <v>2179</v>
      </c>
      <c r="AM28">
        <v>8.42</v>
      </c>
      <c r="AQ28" s="4">
        <f t="shared" ref="AQ28:AQ55" si="33">AR28/1000</f>
        <v>4.1470000000000002</v>
      </c>
      <c r="AR28" s="5">
        <v>4147</v>
      </c>
      <c r="AS28" s="6">
        <v>10.71</v>
      </c>
    </row>
    <row r="29" spans="10:45" x14ac:dyDescent="0.3">
      <c r="J29" s="4">
        <f t="shared" si="29"/>
        <v>3.073</v>
      </c>
      <c r="K29" s="5">
        <v>3073</v>
      </c>
      <c r="L29" s="6">
        <v>14.73</v>
      </c>
      <c r="P29">
        <f t="shared" si="30"/>
        <v>3.8109999999999999</v>
      </c>
      <c r="Q29">
        <v>3811</v>
      </c>
      <c r="R29">
        <v>16.22</v>
      </c>
      <c r="X29" s="4">
        <f t="shared" si="31"/>
        <v>4.117</v>
      </c>
      <c r="Y29" s="5">
        <v>4117</v>
      </c>
      <c r="Z29" s="6">
        <v>11.67</v>
      </c>
      <c r="AD29">
        <f t="shared" ref="AD29:AD87" si="34">AE29/1000</f>
        <v>2.23</v>
      </c>
      <c r="AE29">
        <v>2230</v>
      </c>
      <c r="AF29">
        <v>9.42</v>
      </c>
      <c r="AK29">
        <f t="shared" ref="AK29:AK92" si="35">AL29/1000</f>
        <v>2.23</v>
      </c>
      <c r="AL29">
        <v>2230</v>
      </c>
      <c r="AM29">
        <v>8.32</v>
      </c>
      <c r="AQ29" s="4">
        <f t="shared" si="33"/>
        <v>4.1989999999999998</v>
      </c>
      <c r="AR29" s="5">
        <v>4199</v>
      </c>
      <c r="AS29" s="6">
        <v>10.82</v>
      </c>
    </row>
    <row r="30" spans="10:45" ht="15" thickBot="1" x14ac:dyDescent="0.35">
      <c r="J30" s="7">
        <f t="shared" si="29"/>
        <v>3.125</v>
      </c>
      <c r="K30" s="8">
        <v>3125</v>
      </c>
      <c r="L30" s="9">
        <v>14.17</v>
      </c>
      <c r="P30">
        <f t="shared" si="30"/>
        <v>3.863</v>
      </c>
      <c r="Q30">
        <v>3863</v>
      </c>
      <c r="R30">
        <v>16.22</v>
      </c>
      <c r="X30" s="4">
        <f t="shared" si="31"/>
        <v>4.1689999999999996</v>
      </c>
      <c r="Y30" s="5">
        <v>4169</v>
      </c>
      <c r="Z30" s="6">
        <v>11.56</v>
      </c>
      <c r="AD30">
        <f t="shared" si="34"/>
        <v>2.2799999999999998</v>
      </c>
      <c r="AE30">
        <v>2280</v>
      </c>
      <c r="AF30">
        <v>9.52</v>
      </c>
      <c r="AK30">
        <f t="shared" si="35"/>
        <v>2.2799999999999998</v>
      </c>
      <c r="AL30">
        <v>2280</v>
      </c>
      <c r="AM30">
        <v>8.32</v>
      </c>
      <c r="AQ30" s="4">
        <f t="shared" si="33"/>
        <v>4.2510000000000003</v>
      </c>
      <c r="AR30" s="5">
        <v>4251</v>
      </c>
      <c r="AS30" s="6">
        <v>12.82</v>
      </c>
    </row>
    <row r="31" spans="10:45" x14ac:dyDescent="0.3">
      <c r="J31">
        <f t="shared" si="29"/>
        <v>3.177</v>
      </c>
      <c r="K31">
        <v>3177</v>
      </c>
      <c r="L31">
        <v>14.17</v>
      </c>
      <c r="P31">
        <f t="shared" si="30"/>
        <v>3.9159999999999999</v>
      </c>
      <c r="Q31">
        <v>3916</v>
      </c>
      <c r="R31">
        <v>16.22</v>
      </c>
      <c r="X31" s="4">
        <f t="shared" si="31"/>
        <v>4.2210000000000001</v>
      </c>
      <c r="Y31" s="5">
        <v>4221</v>
      </c>
      <c r="Z31" s="6">
        <v>11.56</v>
      </c>
      <c r="AD31">
        <f t="shared" si="34"/>
        <v>2.331</v>
      </c>
      <c r="AE31">
        <v>2331</v>
      </c>
      <c r="AF31">
        <v>9.4</v>
      </c>
      <c r="AK31">
        <f t="shared" si="35"/>
        <v>2.33</v>
      </c>
      <c r="AL31">
        <v>2330</v>
      </c>
      <c r="AM31">
        <v>8.42</v>
      </c>
      <c r="AQ31" s="4">
        <f t="shared" si="33"/>
        <v>4.3029999999999999</v>
      </c>
      <c r="AR31" s="5">
        <v>4303</v>
      </c>
      <c r="AS31" s="6">
        <v>16.170000000000002</v>
      </c>
    </row>
    <row r="32" spans="10:45" x14ac:dyDescent="0.3">
      <c r="J32">
        <f t="shared" si="29"/>
        <v>3.2290000000000001</v>
      </c>
      <c r="K32">
        <v>3229</v>
      </c>
      <c r="L32">
        <v>14.61</v>
      </c>
      <c r="P32">
        <f t="shared" si="30"/>
        <v>3.9689999999999999</v>
      </c>
      <c r="Q32">
        <v>3969</v>
      </c>
      <c r="R32">
        <v>16.22</v>
      </c>
      <c r="X32" s="4">
        <f t="shared" si="31"/>
        <v>4.274</v>
      </c>
      <c r="Y32" s="5">
        <v>4274</v>
      </c>
      <c r="Z32" s="6">
        <v>11.56</v>
      </c>
      <c r="AD32">
        <f t="shared" si="34"/>
        <v>2.3809999999999998</v>
      </c>
      <c r="AE32">
        <v>2381</v>
      </c>
      <c r="AF32">
        <v>9.42</v>
      </c>
      <c r="AK32">
        <f t="shared" si="35"/>
        <v>2.3809999999999998</v>
      </c>
      <c r="AL32">
        <v>2381</v>
      </c>
      <c r="AM32">
        <v>8.32</v>
      </c>
      <c r="AQ32" s="4">
        <f t="shared" si="33"/>
        <v>4.3570000000000002</v>
      </c>
      <c r="AR32" s="5">
        <v>4357</v>
      </c>
      <c r="AS32" s="6">
        <v>18.72</v>
      </c>
    </row>
    <row r="33" spans="10:49" x14ac:dyDescent="0.3">
      <c r="J33">
        <f t="shared" si="29"/>
        <v>3.282</v>
      </c>
      <c r="K33">
        <v>3282</v>
      </c>
      <c r="L33">
        <v>14.17</v>
      </c>
      <c r="P33">
        <f t="shared" si="30"/>
        <v>4.0220000000000002</v>
      </c>
      <c r="Q33">
        <v>4022</v>
      </c>
      <c r="R33">
        <v>16.329999999999998</v>
      </c>
      <c r="X33" s="4">
        <f t="shared" si="31"/>
        <v>4.3259999999999996</v>
      </c>
      <c r="Y33" s="5">
        <v>4326</v>
      </c>
      <c r="Z33" s="6">
        <v>11.56</v>
      </c>
      <c r="AD33">
        <f t="shared" si="34"/>
        <v>2.4319999999999999</v>
      </c>
      <c r="AE33">
        <v>2432</v>
      </c>
      <c r="AF33">
        <v>9.51</v>
      </c>
      <c r="AK33">
        <f t="shared" si="35"/>
        <v>2.4319999999999999</v>
      </c>
      <c r="AL33">
        <v>2432</v>
      </c>
      <c r="AM33">
        <v>8.42</v>
      </c>
      <c r="AQ33" s="4">
        <f t="shared" si="33"/>
        <v>4.4089999999999998</v>
      </c>
      <c r="AR33" s="5">
        <v>4409</v>
      </c>
      <c r="AS33" s="6">
        <v>21.28</v>
      </c>
    </row>
    <row r="34" spans="10:49" x14ac:dyDescent="0.3">
      <c r="J34">
        <f t="shared" si="29"/>
        <v>3.335</v>
      </c>
      <c r="K34">
        <v>3335</v>
      </c>
      <c r="L34">
        <v>14.63</v>
      </c>
      <c r="P34">
        <f t="shared" si="30"/>
        <v>4.0739999999999998</v>
      </c>
      <c r="Q34">
        <v>4074</v>
      </c>
      <c r="R34">
        <v>16.22</v>
      </c>
      <c r="X34" s="4">
        <f t="shared" si="31"/>
        <v>4.3780000000000001</v>
      </c>
      <c r="Y34" s="5">
        <v>4378</v>
      </c>
      <c r="Z34" s="6">
        <v>11.56</v>
      </c>
      <c r="AD34">
        <f t="shared" si="34"/>
        <v>2.4830000000000001</v>
      </c>
      <c r="AE34">
        <v>2483</v>
      </c>
      <c r="AF34">
        <v>9.42</v>
      </c>
      <c r="AK34">
        <f t="shared" si="35"/>
        <v>2.4820000000000002</v>
      </c>
      <c r="AL34">
        <v>2482</v>
      </c>
      <c r="AM34">
        <v>8.42</v>
      </c>
      <c r="AQ34" s="4">
        <f t="shared" si="33"/>
        <v>4.4619999999999997</v>
      </c>
      <c r="AR34" s="5">
        <v>4462</v>
      </c>
      <c r="AS34" s="6">
        <v>24.63</v>
      </c>
    </row>
    <row r="35" spans="10:49" x14ac:dyDescent="0.3">
      <c r="J35">
        <f t="shared" si="29"/>
        <v>3.387</v>
      </c>
      <c r="K35">
        <v>3387</v>
      </c>
      <c r="L35">
        <v>14.17</v>
      </c>
      <c r="P35">
        <f t="shared" si="30"/>
        <v>4.1260000000000003</v>
      </c>
      <c r="Q35">
        <v>4126</v>
      </c>
      <c r="R35">
        <v>16.22</v>
      </c>
      <c r="X35" s="4">
        <f t="shared" si="31"/>
        <v>4.43</v>
      </c>
      <c r="Y35" s="5">
        <v>4430</v>
      </c>
      <c r="Z35" s="6">
        <v>11.67</v>
      </c>
      <c r="AD35">
        <f t="shared" si="34"/>
        <v>2.5329999999999999</v>
      </c>
      <c r="AE35">
        <v>2533</v>
      </c>
      <c r="AF35">
        <v>9.51</v>
      </c>
      <c r="AK35">
        <f t="shared" si="35"/>
        <v>2.5329999999999999</v>
      </c>
      <c r="AL35">
        <v>2533</v>
      </c>
      <c r="AM35">
        <v>8.32</v>
      </c>
      <c r="AQ35" s="4">
        <f t="shared" si="33"/>
        <v>4.5149999999999997</v>
      </c>
      <c r="AR35" s="5">
        <v>4515</v>
      </c>
      <c r="AS35" s="6">
        <v>26.89</v>
      </c>
    </row>
    <row r="36" spans="10:49" ht="15" thickBot="1" x14ac:dyDescent="0.35">
      <c r="J36">
        <f t="shared" si="29"/>
        <v>3.4390000000000001</v>
      </c>
      <c r="K36">
        <v>3439</v>
      </c>
      <c r="L36">
        <v>14.27</v>
      </c>
      <c r="P36">
        <f t="shared" si="30"/>
        <v>4.1790000000000003</v>
      </c>
      <c r="Q36">
        <v>4179</v>
      </c>
      <c r="R36">
        <v>16.22</v>
      </c>
      <c r="X36" s="4">
        <f t="shared" si="31"/>
        <v>4.4829999999999997</v>
      </c>
      <c r="Y36" s="5">
        <v>4483</v>
      </c>
      <c r="Z36" s="6">
        <v>11.67</v>
      </c>
      <c r="AD36">
        <f t="shared" si="34"/>
        <v>2.5840000000000001</v>
      </c>
      <c r="AE36">
        <v>2584</v>
      </c>
      <c r="AF36">
        <v>9.4</v>
      </c>
      <c r="AK36">
        <f t="shared" si="35"/>
        <v>2.5830000000000002</v>
      </c>
      <c r="AL36">
        <v>2583</v>
      </c>
      <c r="AM36">
        <v>8.42</v>
      </c>
      <c r="AQ36" s="4">
        <f t="shared" si="33"/>
        <v>4.569</v>
      </c>
      <c r="AR36" s="5">
        <v>4569</v>
      </c>
      <c r="AS36" s="6">
        <v>29.44</v>
      </c>
    </row>
    <row r="37" spans="10:49" x14ac:dyDescent="0.3">
      <c r="J37">
        <f t="shared" si="29"/>
        <v>3.492</v>
      </c>
      <c r="K37">
        <v>3492</v>
      </c>
      <c r="L37">
        <v>14.61</v>
      </c>
      <c r="P37">
        <f t="shared" si="30"/>
        <v>4.2320000000000002</v>
      </c>
      <c r="Q37">
        <v>4232</v>
      </c>
      <c r="R37">
        <v>16.22</v>
      </c>
      <c r="X37" s="4">
        <f t="shared" si="31"/>
        <v>4.5359999999999996</v>
      </c>
      <c r="Y37" s="5">
        <v>4536</v>
      </c>
      <c r="Z37" s="6">
        <v>11.56</v>
      </c>
      <c r="AD37">
        <f t="shared" si="34"/>
        <v>2.6339999999999999</v>
      </c>
      <c r="AE37">
        <v>2634</v>
      </c>
      <c r="AF37">
        <v>9.52</v>
      </c>
      <c r="AK37" s="1">
        <f t="shared" si="35"/>
        <v>2.6339999999999999</v>
      </c>
      <c r="AL37" s="2">
        <v>2634</v>
      </c>
      <c r="AM37" s="3">
        <v>8.32</v>
      </c>
      <c r="AQ37" s="4">
        <f t="shared" si="33"/>
        <v>4.6230000000000002</v>
      </c>
      <c r="AR37" s="5">
        <v>4623</v>
      </c>
      <c r="AS37" s="6">
        <v>32.299999999999997</v>
      </c>
    </row>
    <row r="38" spans="10:49" ht="15" thickBot="1" x14ac:dyDescent="0.35">
      <c r="J38">
        <f t="shared" si="29"/>
        <v>3.5449999999999999</v>
      </c>
      <c r="K38">
        <v>3545</v>
      </c>
      <c r="L38">
        <v>14.17</v>
      </c>
      <c r="P38">
        <f t="shared" si="30"/>
        <v>4.2850000000000001</v>
      </c>
      <c r="Q38">
        <v>4285</v>
      </c>
      <c r="R38">
        <v>16.329999999999998</v>
      </c>
      <c r="X38" s="4">
        <f t="shared" si="31"/>
        <v>4.5880000000000001</v>
      </c>
      <c r="Y38" s="5">
        <v>4588</v>
      </c>
      <c r="Z38" s="6">
        <v>11.56</v>
      </c>
      <c r="AD38">
        <f t="shared" si="34"/>
        <v>2.6850000000000001</v>
      </c>
      <c r="AE38">
        <v>2685</v>
      </c>
      <c r="AF38">
        <v>9.42</v>
      </c>
      <c r="AK38" s="4">
        <f t="shared" si="35"/>
        <v>2.6840000000000002</v>
      </c>
      <c r="AL38" s="5">
        <v>2684</v>
      </c>
      <c r="AM38" s="6">
        <v>8.32</v>
      </c>
      <c r="AQ38" s="4">
        <f t="shared" si="33"/>
        <v>4.6760000000000002</v>
      </c>
      <c r="AR38" s="5">
        <v>4676</v>
      </c>
      <c r="AS38" s="6">
        <v>36.5</v>
      </c>
      <c r="AW38" t="s">
        <v>43</v>
      </c>
    </row>
    <row r="39" spans="10:49" ht="15" thickBot="1" x14ac:dyDescent="0.35">
      <c r="J39">
        <f t="shared" si="29"/>
        <v>3.597</v>
      </c>
      <c r="K39">
        <v>3597</v>
      </c>
      <c r="L39">
        <v>14.17</v>
      </c>
      <c r="P39">
        <f t="shared" si="30"/>
        <v>4.3369999999999997</v>
      </c>
      <c r="Q39">
        <v>4337</v>
      </c>
      <c r="R39">
        <v>16.22</v>
      </c>
      <c r="X39" s="7">
        <f t="shared" si="31"/>
        <v>4.6399999999999997</v>
      </c>
      <c r="Y39" s="8">
        <v>4640</v>
      </c>
      <c r="Z39" s="9">
        <v>11.56</v>
      </c>
      <c r="AD39" s="1">
        <f t="shared" si="34"/>
        <v>2.7360000000000002</v>
      </c>
      <c r="AE39" s="2">
        <v>2736</v>
      </c>
      <c r="AF39" s="3">
        <v>9.51</v>
      </c>
      <c r="AK39" s="4">
        <f t="shared" si="35"/>
        <v>2.7349999999999999</v>
      </c>
      <c r="AL39" s="5">
        <v>2735</v>
      </c>
      <c r="AM39" s="6">
        <v>8.42</v>
      </c>
      <c r="AQ39" s="4">
        <f t="shared" si="33"/>
        <v>4.7300000000000004</v>
      </c>
      <c r="AR39" s="5">
        <v>4730</v>
      </c>
      <c r="AS39" s="6">
        <v>39.69</v>
      </c>
    </row>
    <row r="40" spans="10:49" x14ac:dyDescent="0.3">
      <c r="J40">
        <f t="shared" si="29"/>
        <v>3.65</v>
      </c>
      <c r="K40">
        <v>3650</v>
      </c>
      <c r="L40">
        <v>14.17</v>
      </c>
      <c r="P40">
        <f t="shared" si="30"/>
        <v>4.3890000000000002</v>
      </c>
      <c r="Q40">
        <v>4389</v>
      </c>
      <c r="R40">
        <v>16.22</v>
      </c>
      <c r="X40">
        <f t="shared" si="31"/>
        <v>4.6920000000000002</v>
      </c>
      <c r="Y40">
        <v>4692</v>
      </c>
      <c r="Z40">
        <v>11.56</v>
      </c>
      <c r="AD40" s="4">
        <f t="shared" si="34"/>
        <v>2.7869999999999999</v>
      </c>
      <c r="AE40" s="5">
        <v>2787</v>
      </c>
      <c r="AF40" s="6">
        <v>9.42</v>
      </c>
      <c r="AK40" s="4">
        <f t="shared" si="35"/>
        <v>2.786</v>
      </c>
      <c r="AL40" s="5">
        <v>2786</v>
      </c>
      <c r="AM40" s="6">
        <v>8.32</v>
      </c>
      <c r="AQ40" s="4">
        <f t="shared" si="33"/>
        <v>4.7850000000000001</v>
      </c>
      <c r="AR40" s="5">
        <v>4785</v>
      </c>
      <c r="AS40" s="6">
        <v>41.63</v>
      </c>
    </row>
    <row r="41" spans="10:49" ht="15" thickBot="1" x14ac:dyDescent="0.35">
      <c r="J41">
        <f t="shared" si="29"/>
        <v>3.702</v>
      </c>
      <c r="K41">
        <v>3702</v>
      </c>
      <c r="L41">
        <v>14.63</v>
      </c>
      <c r="P41">
        <f t="shared" si="30"/>
        <v>4.4429999999999996</v>
      </c>
      <c r="Q41">
        <v>4443</v>
      </c>
      <c r="R41">
        <v>16.22</v>
      </c>
      <c r="X41">
        <f t="shared" si="31"/>
        <v>4.7450000000000001</v>
      </c>
      <c r="Y41">
        <v>4745</v>
      </c>
      <c r="Z41">
        <v>11.56</v>
      </c>
      <c r="AD41" s="4">
        <f t="shared" si="34"/>
        <v>2.8370000000000002</v>
      </c>
      <c r="AE41" s="5">
        <v>2837</v>
      </c>
      <c r="AF41" s="6">
        <v>9.42</v>
      </c>
      <c r="AK41" s="4">
        <f t="shared" si="35"/>
        <v>2.8359999999999999</v>
      </c>
      <c r="AL41" s="5">
        <v>2836</v>
      </c>
      <c r="AM41" s="6">
        <v>8.42</v>
      </c>
      <c r="AQ41" s="7">
        <f t="shared" si="33"/>
        <v>4.8390000000000004</v>
      </c>
      <c r="AR41" s="8">
        <v>4839</v>
      </c>
      <c r="AS41" s="9">
        <v>43.1</v>
      </c>
    </row>
    <row r="42" spans="10:49" x14ac:dyDescent="0.3">
      <c r="J42">
        <f t="shared" si="29"/>
        <v>3.7549999999999999</v>
      </c>
      <c r="K42">
        <v>3755</v>
      </c>
      <c r="L42">
        <v>14.61</v>
      </c>
      <c r="P42">
        <f t="shared" si="30"/>
        <v>4.4950000000000001</v>
      </c>
      <c r="Q42">
        <v>4495</v>
      </c>
      <c r="R42">
        <v>16.22</v>
      </c>
      <c r="X42">
        <f t="shared" si="31"/>
        <v>4.7969999999999997</v>
      </c>
      <c r="Y42">
        <v>4797</v>
      </c>
      <c r="Z42">
        <v>11.56</v>
      </c>
      <c r="AD42" s="4">
        <f t="shared" si="34"/>
        <v>2.887</v>
      </c>
      <c r="AE42" s="5">
        <v>2887</v>
      </c>
      <c r="AF42" s="6">
        <v>9.52</v>
      </c>
      <c r="AK42" s="4">
        <f t="shared" si="35"/>
        <v>2.887</v>
      </c>
      <c r="AL42" s="5">
        <v>2887</v>
      </c>
      <c r="AM42" s="6">
        <v>8.32</v>
      </c>
      <c r="AQ42">
        <f t="shared" si="33"/>
        <v>4.8929999999999998</v>
      </c>
      <c r="AR42">
        <v>4893</v>
      </c>
      <c r="AS42">
        <v>43.15</v>
      </c>
    </row>
    <row r="43" spans="10:49" x14ac:dyDescent="0.3">
      <c r="J43">
        <f t="shared" si="29"/>
        <v>3.8069999999999999</v>
      </c>
      <c r="K43">
        <v>3807</v>
      </c>
      <c r="L43">
        <v>14.73</v>
      </c>
      <c r="P43">
        <f t="shared" si="30"/>
        <v>4.548</v>
      </c>
      <c r="Q43">
        <v>4548</v>
      </c>
      <c r="R43">
        <v>16.329999999999998</v>
      </c>
      <c r="X43">
        <f t="shared" si="31"/>
        <v>4.8490000000000002</v>
      </c>
      <c r="Y43">
        <v>4849</v>
      </c>
      <c r="Z43">
        <v>11.67</v>
      </c>
      <c r="AD43" s="4">
        <f t="shared" si="34"/>
        <v>2.9380000000000002</v>
      </c>
      <c r="AE43" s="5">
        <v>2938</v>
      </c>
      <c r="AF43" s="6">
        <v>9.42</v>
      </c>
      <c r="AK43" s="4">
        <f t="shared" si="35"/>
        <v>2.9369999999999998</v>
      </c>
      <c r="AL43" s="5">
        <v>2937</v>
      </c>
      <c r="AM43" s="6">
        <v>8.32</v>
      </c>
      <c r="AQ43">
        <f t="shared" si="33"/>
        <v>4.9470000000000001</v>
      </c>
      <c r="AR43">
        <v>4947</v>
      </c>
      <c r="AS43">
        <v>43.89</v>
      </c>
    </row>
    <row r="44" spans="10:49" x14ac:dyDescent="0.3">
      <c r="J44">
        <f t="shared" si="29"/>
        <v>3.86</v>
      </c>
      <c r="K44">
        <v>3860</v>
      </c>
      <c r="L44">
        <v>14.17</v>
      </c>
      <c r="P44">
        <f t="shared" si="30"/>
        <v>4.5999999999999996</v>
      </c>
      <c r="Q44">
        <v>4600</v>
      </c>
      <c r="R44">
        <v>16.62</v>
      </c>
      <c r="X44">
        <f t="shared" si="31"/>
        <v>4.9009999999999998</v>
      </c>
      <c r="Y44">
        <v>4901</v>
      </c>
      <c r="Z44">
        <v>11.67</v>
      </c>
      <c r="AD44" s="4">
        <f t="shared" si="34"/>
        <v>2.9889999999999999</v>
      </c>
      <c r="AE44" s="5">
        <v>2989</v>
      </c>
      <c r="AF44" s="6">
        <v>9.51</v>
      </c>
      <c r="AK44" s="4">
        <f t="shared" si="35"/>
        <v>2.988</v>
      </c>
      <c r="AL44" s="5">
        <v>2988</v>
      </c>
      <c r="AM44" s="6">
        <v>8.42</v>
      </c>
      <c r="AQ44">
        <f t="shared" si="33"/>
        <v>5.0019999999999998</v>
      </c>
      <c r="AR44">
        <v>5002</v>
      </c>
      <c r="AS44">
        <v>43.89</v>
      </c>
    </row>
    <row r="45" spans="10:49" x14ac:dyDescent="0.3">
      <c r="J45">
        <f t="shared" si="29"/>
        <v>3.9119999999999999</v>
      </c>
      <c r="K45">
        <v>3912</v>
      </c>
      <c r="L45">
        <v>14.63</v>
      </c>
      <c r="P45">
        <f t="shared" si="30"/>
        <v>4.6529999999999996</v>
      </c>
      <c r="Q45">
        <v>4653</v>
      </c>
      <c r="R45">
        <v>17.93</v>
      </c>
      <c r="X45">
        <f t="shared" si="31"/>
        <v>4.9550000000000001</v>
      </c>
      <c r="Y45">
        <v>4955</v>
      </c>
      <c r="Z45">
        <v>11.56</v>
      </c>
      <c r="AD45" s="4">
        <f t="shared" si="34"/>
        <v>3.04</v>
      </c>
      <c r="AE45" s="5">
        <v>3040</v>
      </c>
      <c r="AF45" s="6">
        <v>9.42</v>
      </c>
      <c r="AK45" s="4">
        <f t="shared" si="35"/>
        <v>3.0390000000000001</v>
      </c>
      <c r="AL45" s="5">
        <v>3039</v>
      </c>
      <c r="AM45" s="6">
        <v>8.32</v>
      </c>
      <c r="AQ45">
        <f t="shared" si="33"/>
        <v>5.056</v>
      </c>
      <c r="AR45">
        <v>5056</v>
      </c>
      <c r="AS45">
        <v>44.64</v>
      </c>
    </row>
    <row r="46" spans="10:49" x14ac:dyDescent="0.3">
      <c r="J46">
        <f t="shared" si="29"/>
        <v>3.964</v>
      </c>
      <c r="K46">
        <v>3964</v>
      </c>
      <c r="L46">
        <v>14.61</v>
      </c>
      <c r="P46">
        <f t="shared" si="30"/>
        <v>4.7060000000000004</v>
      </c>
      <c r="Q46">
        <v>4706</v>
      </c>
      <c r="R46">
        <v>21.07</v>
      </c>
      <c r="X46">
        <f t="shared" si="31"/>
        <v>5.0069999999999997</v>
      </c>
      <c r="Y46">
        <v>5007</v>
      </c>
      <c r="Z46">
        <v>11.56</v>
      </c>
      <c r="AD46" s="4">
        <f t="shared" si="34"/>
        <v>3.09</v>
      </c>
      <c r="AE46" s="5">
        <v>3090</v>
      </c>
      <c r="AF46" s="6">
        <v>9.52</v>
      </c>
      <c r="AK46" s="4">
        <f t="shared" si="35"/>
        <v>3.089</v>
      </c>
      <c r="AL46" s="5">
        <v>3089</v>
      </c>
      <c r="AM46" s="6">
        <v>8.42</v>
      </c>
      <c r="AQ46">
        <f t="shared" si="33"/>
        <v>5.1100000000000003</v>
      </c>
      <c r="AR46">
        <v>5110</v>
      </c>
      <c r="AS46">
        <v>44.64</v>
      </c>
    </row>
    <row r="47" spans="10:49" x14ac:dyDescent="0.3">
      <c r="J47">
        <f t="shared" si="29"/>
        <v>4.0179999999999998</v>
      </c>
      <c r="K47">
        <v>4018</v>
      </c>
      <c r="L47">
        <v>14.68</v>
      </c>
      <c r="P47">
        <f t="shared" si="30"/>
        <v>4.7590000000000003</v>
      </c>
      <c r="Q47">
        <v>4759</v>
      </c>
      <c r="R47">
        <v>25.73</v>
      </c>
      <c r="X47">
        <f t="shared" si="31"/>
        <v>5.0590000000000002</v>
      </c>
      <c r="Y47">
        <v>5059</v>
      </c>
      <c r="Z47">
        <v>12.02</v>
      </c>
      <c r="AD47" s="4">
        <f t="shared" si="34"/>
        <v>3.141</v>
      </c>
      <c r="AE47" s="5">
        <v>3141</v>
      </c>
      <c r="AF47" s="6">
        <v>9.42</v>
      </c>
      <c r="AK47" s="4">
        <f t="shared" si="35"/>
        <v>3.1389999999999998</v>
      </c>
      <c r="AL47" s="5">
        <v>3139</v>
      </c>
      <c r="AM47" s="6">
        <v>8.42</v>
      </c>
      <c r="AQ47">
        <f t="shared" si="33"/>
        <v>5.165</v>
      </c>
      <c r="AR47">
        <v>5165</v>
      </c>
      <c r="AS47">
        <v>45.44</v>
      </c>
    </row>
    <row r="48" spans="10:49" x14ac:dyDescent="0.3">
      <c r="J48">
        <f t="shared" si="29"/>
        <v>4.07</v>
      </c>
      <c r="K48">
        <v>4070</v>
      </c>
      <c r="L48">
        <v>16.12</v>
      </c>
      <c r="P48">
        <f t="shared" si="30"/>
        <v>4.8120000000000003</v>
      </c>
      <c r="Q48">
        <v>4812</v>
      </c>
      <c r="R48">
        <v>28.33</v>
      </c>
      <c r="X48">
        <f t="shared" si="31"/>
        <v>5.1109999999999998</v>
      </c>
      <c r="Y48">
        <v>5111</v>
      </c>
      <c r="Z48">
        <v>11.56</v>
      </c>
      <c r="AD48" s="4">
        <f t="shared" si="34"/>
        <v>3.1909999999999998</v>
      </c>
      <c r="AE48" s="5">
        <v>3191</v>
      </c>
      <c r="AF48" s="6">
        <v>9.52</v>
      </c>
      <c r="AK48" s="4">
        <f t="shared" si="35"/>
        <v>3.19</v>
      </c>
      <c r="AL48" s="5">
        <v>3190</v>
      </c>
      <c r="AM48" s="6">
        <v>8.32</v>
      </c>
      <c r="AQ48">
        <f t="shared" si="33"/>
        <v>5.2190000000000003</v>
      </c>
      <c r="AR48">
        <v>5219</v>
      </c>
      <c r="AS48">
        <v>45.49</v>
      </c>
    </row>
    <row r="49" spans="10:45" x14ac:dyDescent="0.3">
      <c r="J49">
        <f t="shared" si="29"/>
        <v>4.1230000000000002</v>
      </c>
      <c r="K49">
        <v>4123</v>
      </c>
      <c r="L49">
        <v>19.059999999999999</v>
      </c>
      <c r="P49">
        <f t="shared" si="30"/>
        <v>4.8659999999999997</v>
      </c>
      <c r="Q49">
        <v>4866</v>
      </c>
      <c r="R49">
        <v>32.04</v>
      </c>
      <c r="X49">
        <f t="shared" si="31"/>
        <v>5.1639999999999997</v>
      </c>
      <c r="Y49">
        <v>5164</v>
      </c>
      <c r="Z49">
        <v>11.56</v>
      </c>
      <c r="AD49" s="4">
        <f t="shared" si="34"/>
        <v>3.2429999999999999</v>
      </c>
      <c r="AE49" s="5">
        <v>3243</v>
      </c>
      <c r="AF49" s="6">
        <v>9.4</v>
      </c>
      <c r="AK49" s="4">
        <f t="shared" si="35"/>
        <v>3.24</v>
      </c>
      <c r="AL49" s="5">
        <v>3240</v>
      </c>
      <c r="AM49" s="6">
        <v>8.42</v>
      </c>
      <c r="AQ49">
        <f t="shared" si="33"/>
        <v>5.2729999999999997</v>
      </c>
      <c r="AR49">
        <v>5273</v>
      </c>
      <c r="AS49">
        <v>45.88</v>
      </c>
    </row>
    <row r="50" spans="10:45" x14ac:dyDescent="0.3">
      <c r="J50">
        <f t="shared" si="29"/>
        <v>4.1749999999999998</v>
      </c>
      <c r="K50">
        <v>4175</v>
      </c>
      <c r="L50">
        <v>21.68</v>
      </c>
      <c r="P50">
        <f t="shared" si="30"/>
        <v>4.92</v>
      </c>
      <c r="Q50">
        <v>4920</v>
      </c>
      <c r="R50">
        <v>36.450000000000003</v>
      </c>
      <c r="X50">
        <f t="shared" si="31"/>
        <v>5.2160000000000002</v>
      </c>
      <c r="Y50">
        <v>5216</v>
      </c>
      <c r="Z50">
        <v>11.56</v>
      </c>
      <c r="AD50" s="4">
        <f t="shared" si="34"/>
        <v>3.2930000000000001</v>
      </c>
      <c r="AE50" s="5">
        <v>3293</v>
      </c>
      <c r="AF50" s="6">
        <v>9.42</v>
      </c>
      <c r="AK50" s="4">
        <f t="shared" si="35"/>
        <v>3.2919999999999998</v>
      </c>
      <c r="AL50" s="5">
        <v>3292</v>
      </c>
      <c r="AM50" s="6">
        <v>8.32</v>
      </c>
      <c r="AN50" t="s">
        <v>37</v>
      </c>
      <c r="AQ50">
        <f t="shared" si="33"/>
        <v>5.327</v>
      </c>
      <c r="AR50">
        <v>5327</v>
      </c>
      <c r="AS50">
        <v>46.68</v>
      </c>
    </row>
    <row r="51" spans="10:45" x14ac:dyDescent="0.3">
      <c r="J51">
        <f t="shared" si="29"/>
        <v>4.2290000000000001</v>
      </c>
      <c r="K51">
        <v>4229</v>
      </c>
      <c r="L51">
        <v>25.44</v>
      </c>
      <c r="P51">
        <f t="shared" si="30"/>
        <v>4.9740000000000002</v>
      </c>
      <c r="Q51">
        <v>4974</v>
      </c>
      <c r="R51">
        <v>42.3</v>
      </c>
      <c r="X51">
        <f t="shared" si="31"/>
        <v>5.2679999999999998</v>
      </c>
      <c r="Y51">
        <v>5268</v>
      </c>
      <c r="Z51">
        <v>11.67</v>
      </c>
      <c r="AD51" s="4">
        <f t="shared" si="34"/>
        <v>3.343</v>
      </c>
      <c r="AE51" s="5">
        <v>3343</v>
      </c>
      <c r="AF51" s="6">
        <v>9.52</v>
      </c>
      <c r="AK51" s="4">
        <f t="shared" si="35"/>
        <v>3.3420000000000001</v>
      </c>
      <c r="AL51" s="5">
        <v>3342</v>
      </c>
      <c r="AM51" s="6">
        <v>9.81</v>
      </c>
      <c r="AQ51">
        <f t="shared" si="33"/>
        <v>5.3819999999999997</v>
      </c>
      <c r="AR51">
        <v>5382</v>
      </c>
      <c r="AS51">
        <v>46.75</v>
      </c>
    </row>
    <row r="52" spans="10:45" x14ac:dyDescent="0.3">
      <c r="J52">
        <f t="shared" si="29"/>
        <v>4.282</v>
      </c>
      <c r="K52">
        <v>4282</v>
      </c>
      <c r="L52">
        <v>28.38</v>
      </c>
      <c r="P52">
        <f t="shared" si="30"/>
        <v>5.0279999999999996</v>
      </c>
      <c r="Q52">
        <v>5028</v>
      </c>
      <c r="R52">
        <v>41.89</v>
      </c>
      <c r="X52">
        <f t="shared" si="31"/>
        <v>5.32</v>
      </c>
      <c r="Y52">
        <v>5320</v>
      </c>
      <c r="Z52">
        <v>11.67</v>
      </c>
      <c r="AD52" s="4">
        <f t="shared" si="34"/>
        <v>3.3940000000000001</v>
      </c>
      <c r="AE52" s="5">
        <v>3394</v>
      </c>
      <c r="AF52" s="6">
        <v>9.42</v>
      </c>
      <c r="AK52" s="4">
        <f t="shared" si="35"/>
        <v>3.3929999999999998</v>
      </c>
      <c r="AL52" s="5">
        <v>3393</v>
      </c>
      <c r="AM52" s="6">
        <v>11.17</v>
      </c>
      <c r="AQ52">
        <f t="shared" si="33"/>
        <v>5.4359999999999999</v>
      </c>
      <c r="AR52">
        <v>5436</v>
      </c>
      <c r="AS52">
        <v>47.3</v>
      </c>
    </row>
    <row r="53" spans="10:45" x14ac:dyDescent="0.3">
      <c r="J53">
        <f t="shared" si="29"/>
        <v>4.3360000000000003</v>
      </c>
      <c r="K53">
        <v>4336</v>
      </c>
      <c r="L53">
        <v>31.29</v>
      </c>
      <c r="P53">
        <f t="shared" si="30"/>
        <v>5.0819999999999999</v>
      </c>
      <c r="Q53">
        <v>5082</v>
      </c>
      <c r="R53">
        <v>39.49</v>
      </c>
      <c r="X53">
        <f t="shared" si="31"/>
        <v>5.3730000000000002</v>
      </c>
      <c r="Y53">
        <v>5373</v>
      </c>
      <c r="Z53">
        <v>11.67</v>
      </c>
      <c r="AD53" s="4">
        <f t="shared" si="34"/>
        <v>3.444</v>
      </c>
      <c r="AE53" s="5">
        <v>3444</v>
      </c>
      <c r="AF53" s="6">
        <v>9.91</v>
      </c>
      <c r="AK53" s="4">
        <f t="shared" si="35"/>
        <v>3.4449999999999998</v>
      </c>
      <c r="AL53" s="5">
        <v>3445</v>
      </c>
      <c r="AM53" s="6">
        <v>13.52</v>
      </c>
      <c r="AQ53">
        <f t="shared" si="33"/>
        <v>5.4909999999999997</v>
      </c>
      <c r="AR53">
        <v>5491</v>
      </c>
      <c r="AS53">
        <v>47.59</v>
      </c>
    </row>
    <row r="54" spans="10:45" ht="15" thickBot="1" x14ac:dyDescent="0.35">
      <c r="J54">
        <f t="shared" si="29"/>
        <v>4.3890000000000002</v>
      </c>
      <c r="K54">
        <v>4389</v>
      </c>
      <c r="L54">
        <v>35.65</v>
      </c>
      <c r="P54">
        <f t="shared" si="30"/>
        <v>5.1360000000000001</v>
      </c>
      <c r="Q54">
        <v>5136</v>
      </c>
      <c r="R54">
        <v>39.54</v>
      </c>
      <c r="X54">
        <f t="shared" si="31"/>
        <v>5.4260000000000002</v>
      </c>
      <c r="Y54">
        <v>5426</v>
      </c>
      <c r="Z54">
        <v>11.56</v>
      </c>
      <c r="AD54" s="4">
        <f t="shared" si="34"/>
        <v>3.4950000000000001</v>
      </c>
      <c r="AE54" s="5">
        <v>3495</v>
      </c>
      <c r="AF54" s="6">
        <v>9.4</v>
      </c>
      <c r="AK54" s="7">
        <f t="shared" si="35"/>
        <v>3.4969999999999999</v>
      </c>
      <c r="AL54" s="8">
        <v>3497</v>
      </c>
      <c r="AM54" s="9">
        <v>15.92</v>
      </c>
      <c r="AQ54">
        <f t="shared" si="33"/>
        <v>5.5449999999999999</v>
      </c>
      <c r="AR54">
        <v>5545</v>
      </c>
      <c r="AS54">
        <v>48.04</v>
      </c>
    </row>
    <row r="55" spans="10:45" x14ac:dyDescent="0.3">
      <c r="J55">
        <f t="shared" si="29"/>
        <v>4.444</v>
      </c>
      <c r="K55">
        <v>4444</v>
      </c>
      <c r="L55">
        <v>38.15</v>
      </c>
      <c r="P55">
        <f t="shared" si="30"/>
        <v>5.19</v>
      </c>
      <c r="Q55">
        <v>5190</v>
      </c>
      <c r="R55">
        <v>39.590000000000003</v>
      </c>
      <c r="X55">
        <f t="shared" si="31"/>
        <v>5.4779999999999998</v>
      </c>
      <c r="Y55">
        <v>5478</v>
      </c>
      <c r="Z55">
        <v>12.01</v>
      </c>
      <c r="AD55" s="4">
        <f t="shared" si="34"/>
        <v>3.5459999999999998</v>
      </c>
      <c r="AE55" s="5">
        <v>3546</v>
      </c>
      <c r="AF55" s="6">
        <v>9.52</v>
      </c>
      <c r="AK55">
        <f t="shared" si="35"/>
        <v>3.5510000000000002</v>
      </c>
      <c r="AL55">
        <v>3551</v>
      </c>
      <c r="AM55">
        <v>18.37</v>
      </c>
      <c r="AQ55">
        <f t="shared" si="33"/>
        <v>5.6</v>
      </c>
      <c r="AR55">
        <v>5600</v>
      </c>
      <c r="AS55">
        <v>48.84</v>
      </c>
    </row>
    <row r="56" spans="10:45" ht="15" thickBot="1" x14ac:dyDescent="0.35">
      <c r="J56">
        <f t="shared" si="29"/>
        <v>4.4969999999999999</v>
      </c>
      <c r="K56">
        <v>4497</v>
      </c>
      <c r="L56">
        <v>37.479999999999997</v>
      </c>
      <c r="P56">
        <f t="shared" si="30"/>
        <v>5.2439999999999998</v>
      </c>
      <c r="Q56">
        <v>5244</v>
      </c>
      <c r="R56">
        <v>39.950000000000003</v>
      </c>
      <c r="X56">
        <f t="shared" si="31"/>
        <v>5.53</v>
      </c>
      <c r="Y56">
        <v>5530</v>
      </c>
      <c r="Z56">
        <v>12.62</v>
      </c>
      <c r="AD56" s="7">
        <f t="shared" si="34"/>
        <v>3.597</v>
      </c>
      <c r="AE56" s="8">
        <v>3597</v>
      </c>
      <c r="AF56" s="9">
        <v>9.4</v>
      </c>
      <c r="AK56">
        <f t="shared" si="35"/>
        <v>3.6030000000000002</v>
      </c>
      <c r="AL56">
        <v>3603</v>
      </c>
      <c r="AM56">
        <v>20.48</v>
      </c>
      <c r="AQ56">
        <f t="shared" ref="AQ56:AQ111" si="36">AR56/1000</f>
        <v>5.6539999999999999</v>
      </c>
      <c r="AR56">
        <v>5654</v>
      </c>
      <c r="AS56">
        <v>48.89</v>
      </c>
    </row>
    <row r="57" spans="10:45" ht="15" thickBot="1" x14ac:dyDescent="0.35">
      <c r="J57">
        <f t="shared" si="29"/>
        <v>4.5510000000000002</v>
      </c>
      <c r="K57">
        <v>4551</v>
      </c>
      <c r="L57">
        <v>37.549999999999997</v>
      </c>
      <c r="P57">
        <f t="shared" si="30"/>
        <v>5.298</v>
      </c>
      <c r="Q57">
        <v>5298</v>
      </c>
      <c r="R57">
        <v>40.54</v>
      </c>
      <c r="X57">
        <f t="shared" si="31"/>
        <v>5.5819999999999999</v>
      </c>
      <c r="Y57">
        <v>5582</v>
      </c>
      <c r="Z57">
        <v>14.12</v>
      </c>
      <c r="AD57">
        <f t="shared" si="34"/>
        <v>3.6469999999999998</v>
      </c>
      <c r="AE57">
        <v>3647</v>
      </c>
      <c r="AF57">
        <v>9.32</v>
      </c>
      <c r="AK57">
        <f t="shared" si="35"/>
        <v>3.6560000000000001</v>
      </c>
      <c r="AL57">
        <v>3656</v>
      </c>
      <c r="AM57">
        <v>22.89</v>
      </c>
      <c r="AQ57">
        <f t="shared" si="36"/>
        <v>5.7089999999999996</v>
      </c>
      <c r="AR57">
        <v>5709</v>
      </c>
      <c r="AS57">
        <v>49.35</v>
      </c>
    </row>
    <row r="58" spans="10:45" x14ac:dyDescent="0.3">
      <c r="J58">
        <f t="shared" si="29"/>
        <v>4.6050000000000004</v>
      </c>
      <c r="K58">
        <v>4605</v>
      </c>
      <c r="L58">
        <v>37.89</v>
      </c>
      <c r="P58">
        <f t="shared" si="30"/>
        <v>5.3520000000000003</v>
      </c>
      <c r="Q58">
        <v>5352</v>
      </c>
      <c r="R58">
        <v>40.6</v>
      </c>
      <c r="X58">
        <f t="shared" si="31"/>
        <v>5.6360000000000001</v>
      </c>
      <c r="Y58">
        <v>5636</v>
      </c>
      <c r="Z58">
        <v>18.21</v>
      </c>
      <c r="AD58" s="1">
        <f t="shared" si="34"/>
        <v>3.698</v>
      </c>
      <c r="AE58" s="2">
        <v>3698</v>
      </c>
      <c r="AF58" s="3">
        <v>9.9700000000000006</v>
      </c>
      <c r="AK58">
        <f t="shared" si="35"/>
        <v>3.7090000000000001</v>
      </c>
      <c r="AL58">
        <v>3709</v>
      </c>
      <c r="AM58">
        <v>25.68</v>
      </c>
      <c r="AQ58">
        <f t="shared" si="36"/>
        <v>5.7640000000000002</v>
      </c>
      <c r="AR58">
        <v>5764</v>
      </c>
      <c r="AS58">
        <v>49.8</v>
      </c>
    </row>
    <row r="59" spans="10:45" x14ac:dyDescent="0.3">
      <c r="J59">
        <f t="shared" si="29"/>
        <v>4.6589999999999998</v>
      </c>
      <c r="K59">
        <v>4659</v>
      </c>
      <c r="L59">
        <v>38.04</v>
      </c>
      <c r="P59">
        <f t="shared" si="30"/>
        <v>5.4059999999999997</v>
      </c>
      <c r="Q59">
        <v>5406</v>
      </c>
      <c r="R59">
        <v>41.09</v>
      </c>
      <c r="X59">
        <f t="shared" si="31"/>
        <v>5.6879999999999997</v>
      </c>
      <c r="Y59">
        <v>5688</v>
      </c>
      <c r="Z59">
        <v>21.63</v>
      </c>
      <c r="AD59" s="4">
        <f t="shared" si="34"/>
        <v>3.7480000000000002</v>
      </c>
      <c r="AE59" s="5">
        <v>3748</v>
      </c>
      <c r="AF59" s="6">
        <v>11.31</v>
      </c>
      <c r="AG59" t="s">
        <v>37</v>
      </c>
      <c r="AK59">
        <f t="shared" si="35"/>
        <v>3.7629999999999999</v>
      </c>
      <c r="AL59">
        <v>3763</v>
      </c>
      <c r="AM59">
        <v>27.77</v>
      </c>
      <c r="AQ59">
        <f t="shared" si="36"/>
        <v>5.8179999999999996</v>
      </c>
      <c r="AR59">
        <v>5818</v>
      </c>
      <c r="AS59">
        <v>50.26</v>
      </c>
    </row>
    <row r="60" spans="10:45" x14ac:dyDescent="0.3">
      <c r="J60">
        <f t="shared" ref="J60:J83" si="37">K60/1000</f>
        <v>4.7130000000000001</v>
      </c>
      <c r="K60">
        <v>4713</v>
      </c>
      <c r="L60">
        <v>38.1</v>
      </c>
      <c r="P60">
        <f t="shared" ref="P60:P87" si="38">Q60/1000</f>
        <v>5.46</v>
      </c>
      <c r="Q60">
        <v>5460</v>
      </c>
      <c r="R60">
        <v>41.48</v>
      </c>
      <c r="X60">
        <f t="shared" ref="X60:X91" si="39">Y60/1000</f>
        <v>5.7409999999999997</v>
      </c>
      <c r="Y60">
        <v>5741</v>
      </c>
      <c r="Z60">
        <v>25.78</v>
      </c>
      <c r="AD60" s="4">
        <f t="shared" si="34"/>
        <v>3.8010000000000002</v>
      </c>
      <c r="AE60" s="5">
        <v>3801</v>
      </c>
      <c r="AF60" s="6">
        <v>13.52</v>
      </c>
      <c r="AK60">
        <f t="shared" si="35"/>
        <v>3.8159999999999998</v>
      </c>
      <c r="AL60">
        <v>3816</v>
      </c>
      <c r="AM60">
        <v>29.78</v>
      </c>
      <c r="AQ60">
        <f t="shared" si="36"/>
        <v>5.8730000000000002</v>
      </c>
      <c r="AR60">
        <v>5873</v>
      </c>
      <c r="AS60">
        <v>51.09</v>
      </c>
    </row>
    <row r="61" spans="10:45" x14ac:dyDescent="0.3">
      <c r="J61">
        <f t="shared" si="37"/>
        <v>4.7670000000000003</v>
      </c>
      <c r="K61">
        <v>4767</v>
      </c>
      <c r="L61">
        <v>38.549999999999997</v>
      </c>
      <c r="P61">
        <f t="shared" si="38"/>
        <v>5.5149999999999997</v>
      </c>
      <c r="Q61">
        <v>5515</v>
      </c>
      <c r="R61">
        <v>41.58</v>
      </c>
      <c r="X61">
        <f t="shared" si="39"/>
        <v>5.7939999999999996</v>
      </c>
      <c r="Y61">
        <v>5794</v>
      </c>
      <c r="Z61">
        <v>28.38</v>
      </c>
      <c r="AD61" s="4">
        <f t="shared" si="34"/>
        <v>3.8540000000000001</v>
      </c>
      <c r="AE61" s="5">
        <v>3854</v>
      </c>
      <c r="AF61" s="6">
        <v>16.38</v>
      </c>
      <c r="AK61">
        <f t="shared" si="35"/>
        <v>3.87</v>
      </c>
      <c r="AL61">
        <v>3870</v>
      </c>
      <c r="AM61">
        <v>31.89</v>
      </c>
      <c r="AQ61">
        <f t="shared" si="36"/>
        <v>5.9269999999999996</v>
      </c>
      <c r="AR61">
        <v>5927</v>
      </c>
      <c r="AS61">
        <v>51.55</v>
      </c>
    </row>
    <row r="62" spans="10:45" x14ac:dyDescent="0.3">
      <c r="J62">
        <f t="shared" si="37"/>
        <v>4.82</v>
      </c>
      <c r="K62">
        <v>4820</v>
      </c>
      <c r="L62">
        <v>38.590000000000003</v>
      </c>
      <c r="P62">
        <f t="shared" si="38"/>
        <v>5.569</v>
      </c>
      <c r="Q62">
        <v>5569</v>
      </c>
      <c r="R62">
        <v>42.09</v>
      </c>
      <c r="X62">
        <f t="shared" si="39"/>
        <v>5.8490000000000002</v>
      </c>
      <c r="Y62">
        <v>5849</v>
      </c>
      <c r="Z62">
        <v>31.19</v>
      </c>
      <c r="AD62" s="4">
        <f t="shared" si="34"/>
        <v>3.9060000000000001</v>
      </c>
      <c r="AE62" s="5">
        <v>3906</v>
      </c>
      <c r="AF62" s="6">
        <v>19.52</v>
      </c>
      <c r="AK62">
        <f t="shared" si="35"/>
        <v>3.923</v>
      </c>
      <c r="AL62">
        <v>3923</v>
      </c>
      <c r="AM62">
        <v>34.729999999999997</v>
      </c>
      <c r="AQ62">
        <f t="shared" si="36"/>
        <v>5.9829999999999997</v>
      </c>
      <c r="AR62">
        <v>5983</v>
      </c>
      <c r="AS62">
        <v>51.96</v>
      </c>
    </row>
    <row r="63" spans="10:45" x14ac:dyDescent="0.3">
      <c r="J63">
        <f t="shared" si="37"/>
        <v>4.875</v>
      </c>
      <c r="K63">
        <v>4875</v>
      </c>
      <c r="L63">
        <v>39.03</v>
      </c>
      <c r="P63">
        <f t="shared" si="38"/>
        <v>5.6230000000000002</v>
      </c>
      <c r="Q63">
        <v>5623</v>
      </c>
      <c r="R63">
        <v>42.69</v>
      </c>
      <c r="X63">
        <f t="shared" si="39"/>
        <v>5.9020000000000001</v>
      </c>
      <c r="Y63">
        <v>5902</v>
      </c>
      <c r="Z63">
        <v>30.63</v>
      </c>
      <c r="AD63" s="4">
        <f t="shared" si="34"/>
        <v>3.9590000000000001</v>
      </c>
      <c r="AE63" s="5">
        <v>3959</v>
      </c>
      <c r="AF63" s="6">
        <v>22.28</v>
      </c>
      <c r="AK63">
        <f t="shared" si="35"/>
        <v>3.9780000000000002</v>
      </c>
      <c r="AL63">
        <v>3978</v>
      </c>
      <c r="AM63">
        <v>37.93</v>
      </c>
      <c r="AQ63">
        <f t="shared" si="36"/>
        <v>6.0369999999999999</v>
      </c>
      <c r="AR63">
        <v>6037</v>
      </c>
      <c r="AS63">
        <v>52.4</v>
      </c>
    </row>
    <row r="64" spans="10:45" x14ac:dyDescent="0.3">
      <c r="J64">
        <f t="shared" si="37"/>
        <v>4.9290000000000003</v>
      </c>
      <c r="K64">
        <v>4929</v>
      </c>
      <c r="L64">
        <v>38.54</v>
      </c>
      <c r="M64" t="s">
        <v>37</v>
      </c>
      <c r="P64">
        <f t="shared" si="38"/>
        <v>5.6769999999999996</v>
      </c>
      <c r="Q64">
        <v>5677</v>
      </c>
      <c r="R64">
        <v>43.23</v>
      </c>
      <c r="X64">
        <f t="shared" si="39"/>
        <v>5.9550000000000001</v>
      </c>
      <c r="Y64">
        <v>5955</v>
      </c>
      <c r="Z64">
        <v>30.27</v>
      </c>
      <c r="AD64" s="4">
        <f t="shared" si="34"/>
        <v>4.0129999999999999</v>
      </c>
      <c r="AE64" s="5">
        <v>4013</v>
      </c>
      <c r="AF64" s="6">
        <v>26.24</v>
      </c>
      <c r="AK64">
        <f t="shared" si="35"/>
        <v>4.0309999999999997</v>
      </c>
      <c r="AL64">
        <v>4031</v>
      </c>
      <c r="AM64">
        <v>40.15</v>
      </c>
      <c r="AN64" t="s">
        <v>38</v>
      </c>
      <c r="AQ64">
        <f t="shared" si="36"/>
        <v>6.0919999999999996</v>
      </c>
      <c r="AR64">
        <v>6092</v>
      </c>
      <c r="AS64">
        <v>52.86</v>
      </c>
    </row>
    <row r="65" spans="10:46" x14ac:dyDescent="0.3">
      <c r="J65">
        <f t="shared" si="37"/>
        <v>4.9820000000000002</v>
      </c>
      <c r="K65">
        <v>4982</v>
      </c>
      <c r="L65">
        <v>39.1</v>
      </c>
      <c r="P65">
        <f t="shared" si="38"/>
        <v>5.7309999999999999</v>
      </c>
      <c r="Q65">
        <v>5731</v>
      </c>
      <c r="R65">
        <v>43.79</v>
      </c>
      <c r="X65">
        <f t="shared" si="39"/>
        <v>6.008</v>
      </c>
      <c r="Y65">
        <v>6008</v>
      </c>
      <c r="Z65">
        <v>30.03</v>
      </c>
      <c r="AD65" s="4">
        <f t="shared" si="34"/>
        <v>4.0659999999999998</v>
      </c>
      <c r="AE65" s="5">
        <v>4066</v>
      </c>
      <c r="AF65" s="6">
        <v>28.59</v>
      </c>
      <c r="AK65">
        <f t="shared" si="35"/>
        <v>4.085</v>
      </c>
      <c r="AL65">
        <v>4085</v>
      </c>
      <c r="AM65">
        <v>40.94</v>
      </c>
      <c r="AQ65">
        <f t="shared" si="36"/>
        <v>6.1470000000000002</v>
      </c>
      <c r="AR65">
        <v>6147</v>
      </c>
      <c r="AS65">
        <v>53.25</v>
      </c>
    </row>
    <row r="66" spans="10:46" x14ac:dyDescent="0.3">
      <c r="J66">
        <f t="shared" si="37"/>
        <v>5.0369999999999999</v>
      </c>
      <c r="K66">
        <v>5037</v>
      </c>
      <c r="L66">
        <v>38.69</v>
      </c>
      <c r="P66">
        <f t="shared" si="38"/>
        <v>5.7850000000000001</v>
      </c>
      <c r="Q66">
        <v>5785</v>
      </c>
      <c r="R66">
        <v>44.34</v>
      </c>
      <c r="X66">
        <f t="shared" si="39"/>
        <v>6.0629999999999997</v>
      </c>
      <c r="Y66">
        <v>6063</v>
      </c>
      <c r="Z66">
        <v>29.69</v>
      </c>
      <c r="AD66" s="4">
        <f t="shared" si="34"/>
        <v>4.12</v>
      </c>
      <c r="AE66" s="5">
        <v>4120</v>
      </c>
      <c r="AF66" s="6">
        <v>30.83</v>
      </c>
      <c r="AK66">
        <f t="shared" si="35"/>
        <v>4.1399999999999997</v>
      </c>
      <c r="AL66">
        <v>4140</v>
      </c>
      <c r="AM66">
        <v>41.14</v>
      </c>
      <c r="AQ66">
        <f t="shared" si="36"/>
        <v>6.202</v>
      </c>
      <c r="AR66">
        <v>6202</v>
      </c>
      <c r="AS66">
        <v>53.66</v>
      </c>
    </row>
    <row r="67" spans="10:46" x14ac:dyDescent="0.3">
      <c r="J67">
        <f t="shared" si="37"/>
        <v>5.0910000000000002</v>
      </c>
      <c r="K67">
        <v>5091</v>
      </c>
      <c r="L67">
        <v>38.590000000000003</v>
      </c>
      <c r="P67">
        <f t="shared" si="38"/>
        <v>5.84</v>
      </c>
      <c r="Q67">
        <v>5840</v>
      </c>
      <c r="R67">
        <v>44.9</v>
      </c>
      <c r="X67">
        <f t="shared" si="39"/>
        <v>6.1159999999999997</v>
      </c>
      <c r="Y67">
        <v>6116</v>
      </c>
      <c r="Z67">
        <v>29.23</v>
      </c>
      <c r="AD67" s="4">
        <f t="shared" si="34"/>
        <v>4.173</v>
      </c>
      <c r="AE67" s="5">
        <v>4173</v>
      </c>
      <c r="AF67" s="6">
        <v>34.229999999999997</v>
      </c>
      <c r="AK67">
        <f t="shared" si="35"/>
        <v>4.194</v>
      </c>
      <c r="AL67">
        <v>4194</v>
      </c>
      <c r="AM67">
        <v>41.19</v>
      </c>
      <c r="AQ67">
        <f t="shared" si="36"/>
        <v>6.2560000000000002</v>
      </c>
      <c r="AR67">
        <v>6256</v>
      </c>
      <c r="AS67">
        <v>54.1</v>
      </c>
      <c r="AT67" t="s">
        <v>37</v>
      </c>
    </row>
    <row r="68" spans="10:46" x14ac:dyDescent="0.3">
      <c r="J68">
        <f t="shared" si="37"/>
        <v>5.1440000000000001</v>
      </c>
      <c r="K68">
        <v>5144</v>
      </c>
      <c r="L68">
        <v>38.299999999999997</v>
      </c>
      <c r="P68">
        <f t="shared" si="38"/>
        <v>5.8949999999999996</v>
      </c>
      <c r="Q68">
        <v>5895</v>
      </c>
      <c r="R68">
        <v>45.34</v>
      </c>
      <c r="X68">
        <f t="shared" si="39"/>
        <v>6.1689999999999996</v>
      </c>
      <c r="Y68">
        <v>6169</v>
      </c>
      <c r="Z68">
        <v>29.23</v>
      </c>
      <c r="AD68" s="4">
        <f t="shared" si="34"/>
        <v>4.2279999999999998</v>
      </c>
      <c r="AE68" s="5">
        <v>4228</v>
      </c>
      <c r="AF68" s="6">
        <v>38.44</v>
      </c>
      <c r="AK68">
        <f t="shared" si="35"/>
        <v>4.2480000000000002</v>
      </c>
      <c r="AL68">
        <v>4248</v>
      </c>
      <c r="AM68">
        <v>41.14</v>
      </c>
      <c r="AQ68">
        <f t="shared" si="36"/>
        <v>6.3109999999999999</v>
      </c>
      <c r="AR68">
        <v>6311</v>
      </c>
      <c r="AS68">
        <v>54.56</v>
      </c>
    </row>
    <row r="69" spans="10:46" x14ac:dyDescent="0.3">
      <c r="J69">
        <f t="shared" si="37"/>
        <v>5.1980000000000004</v>
      </c>
      <c r="K69">
        <v>5198</v>
      </c>
      <c r="L69">
        <v>38.69</v>
      </c>
      <c r="P69">
        <f t="shared" si="38"/>
        <v>5.9489999999999998</v>
      </c>
      <c r="Q69">
        <v>5949</v>
      </c>
      <c r="R69">
        <v>45.85</v>
      </c>
      <c r="X69">
        <f t="shared" si="39"/>
        <v>6.2220000000000004</v>
      </c>
      <c r="Y69">
        <v>6222</v>
      </c>
      <c r="Z69">
        <v>28.47</v>
      </c>
      <c r="AD69" s="4">
        <f t="shared" si="34"/>
        <v>4.2809999999999997</v>
      </c>
      <c r="AE69" s="5">
        <v>4281</v>
      </c>
      <c r="AF69" s="6">
        <v>40.49</v>
      </c>
      <c r="AG69" t="s">
        <v>38</v>
      </c>
      <c r="AK69">
        <f t="shared" si="35"/>
        <v>4.3019999999999996</v>
      </c>
      <c r="AL69">
        <v>4302</v>
      </c>
      <c r="AM69">
        <v>41.14</v>
      </c>
      <c r="AQ69">
        <f t="shared" si="36"/>
        <v>6.367</v>
      </c>
      <c r="AR69">
        <v>6367</v>
      </c>
      <c r="AS69">
        <v>55.31</v>
      </c>
    </row>
    <row r="70" spans="10:46" x14ac:dyDescent="0.3">
      <c r="J70">
        <f t="shared" si="37"/>
        <v>5.2530000000000001</v>
      </c>
      <c r="K70">
        <v>5253</v>
      </c>
      <c r="L70">
        <v>38.200000000000003</v>
      </c>
      <c r="M70" t="s">
        <v>38</v>
      </c>
      <c r="P70">
        <f t="shared" si="38"/>
        <v>6.0030000000000001</v>
      </c>
      <c r="Q70">
        <v>6003</v>
      </c>
      <c r="R70">
        <v>46.39</v>
      </c>
      <c r="X70">
        <f t="shared" si="39"/>
        <v>6.2759999999999998</v>
      </c>
      <c r="Y70">
        <v>6276</v>
      </c>
      <c r="Z70">
        <v>28.08</v>
      </c>
      <c r="AD70" s="4">
        <f t="shared" si="34"/>
        <v>4.335</v>
      </c>
      <c r="AE70" s="5">
        <v>4335</v>
      </c>
      <c r="AF70" s="6">
        <v>42.3</v>
      </c>
      <c r="AK70">
        <f t="shared" si="35"/>
        <v>4.3559999999999999</v>
      </c>
      <c r="AL70">
        <v>4356</v>
      </c>
      <c r="AM70">
        <v>41.29</v>
      </c>
      <c r="AN70" t="s">
        <v>37</v>
      </c>
      <c r="AQ70">
        <f t="shared" si="36"/>
        <v>6.4210000000000003</v>
      </c>
      <c r="AR70">
        <v>6421</v>
      </c>
      <c r="AS70">
        <v>55.87</v>
      </c>
    </row>
    <row r="71" spans="10:46" x14ac:dyDescent="0.3">
      <c r="J71">
        <f t="shared" si="37"/>
        <v>5.306</v>
      </c>
      <c r="K71">
        <v>5306</v>
      </c>
      <c r="L71">
        <v>38.299999999999997</v>
      </c>
      <c r="M71" t="s">
        <v>37</v>
      </c>
      <c r="P71">
        <f t="shared" si="38"/>
        <v>6.0570000000000004</v>
      </c>
      <c r="Q71">
        <v>6057</v>
      </c>
      <c r="R71">
        <v>46.6</v>
      </c>
      <c r="X71">
        <f t="shared" si="39"/>
        <v>6.3289999999999997</v>
      </c>
      <c r="Y71">
        <v>6329</v>
      </c>
      <c r="Z71">
        <v>28.08</v>
      </c>
      <c r="AD71" s="4">
        <f t="shared" si="34"/>
        <v>4.3890000000000002</v>
      </c>
      <c r="AE71" s="5">
        <v>4389</v>
      </c>
      <c r="AF71" s="6">
        <v>42.69</v>
      </c>
      <c r="AG71" t="s">
        <v>37</v>
      </c>
      <c r="AK71">
        <f t="shared" si="35"/>
        <v>4.41</v>
      </c>
      <c r="AL71">
        <v>4410</v>
      </c>
      <c r="AM71">
        <v>41.34</v>
      </c>
      <c r="AQ71">
        <f t="shared" si="36"/>
        <v>6.476</v>
      </c>
      <c r="AR71">
        <v>6476</v>
      </c>
      <c r="AS71">
        <v>55.56</v>
      </c>
    </row>
    <row r="72" spans="10:46" x14ac:dyDescent="0.3">
      <c r="J72">
        <f t="shared" si="37"/>
        <v>5.36</v>
      </c>
      <c r="K72">
        <v>5360</v>
      </c>
      <c r="L72">
        <v>38.69</v>
      </c>
      <c r="P72">
        <f t="shared" si="38"/>
        <v>6.1120000000000001</v>
      </c>
      <c r="Q72">
        <v>6112</v>
      </c>
      <c r="R72">
        <v>47.14</v>
      </c>
      <c r="X72">
        <f t="shared" si="39"/>
        <v>6.3819999999999997</v>
      </c>
      <c r="Y72">
        <v>6382</v>
      </c>
      <c r="Z72">
        <v>27.64</v>
      </c>
      <c r="AD72" s="4">
        <f t="shared" si="34"/>
        <v>4.444</v>
      </c>
      <c r="AE72" s="5">
        <v>4444</v>
      </c>
      <c r="AF72" s="6">
        <v>42.09</v>
      </c>
      <c r="AK72">
        <f t="shared" si="35"/>
        <v>4.4640000000000004</v>
      </c>
      <c r="AL72">
        <v>4464</v>
      </c>
      <c r="AM72">
        <v>41.39</v>
      </c>
      <c r="AQ72">
        <f t="shared" si="36"/>
        <v>6.532</v>
      </c>
      <c r="AR72">
        <v>6532</v>
      </c>
      <c r="AS72">
        <v>55.9</v>
      </c>
    </row>
    <row r="73" spans="10:46" ht="15" thickBot="1" x14ac:dyDescent="0.35">
      <c r="J73">
        <f t="shared" si="37"/>
        <v>5.4139999999999997</v>
      </c>
      <c r="K73">
        <v>5414</v>
      </c>
      <c r="L73">
        <v>38.15</v>
      </c>
      <c r="P73">
        <f t="shared" si="38"/>
        <v>6.1660000000000004</v>
      </c>
      <c r="Q73">
        <v>6166</v>
      </c>
      <c r="R73">
        <v>47.79</v>
      </c>
      <c r="X73">
        <f t="shared" si="39"/>
        <v>6.4349999999999996</v>
      </c>
      <c r="Y73">
        <v>6435</v>
      </c>
      <c r="Z73">
        <v>27.23</v>
      </c>
      <c r="AD73" s="7">
        <f t="shared" si="34"/>
        <v>4.4980000000000002</v>
      </c>
      <c r="AE73" s="8">
        <v>4498</v>
      </c>
      <c r="AF73" s="9">
        <v>41.84</v>
      </c>
      <c r="AK73">
        <f t="shared" si="35"/>
        <v>4.5179999999999998</v>
      </c>
      <c r="AL73">
        <v>4518</v>
      </c>
      <c r="AM73">
        <v>41.45</v>
      </c>
      <c r="AQ73">
        <f t="shared" si="36"/>
        <v>6.5860000000000003</v>
      </c>
      <c r="AR73">
        <v>6586</v>
      </c>
      <c r="AS73">
        <v>56.9</v>
      </c>
    </row>
    <row r="74" spans="10:46" ht="15" thickBot="1" x14ac:dyDescent="0.35">
      <c r="J74">
        <f t="shared" si="37"/>
        <v>5.468</v>
      </c>
      <c r="K74">
        <v>5468</v>
      </c>
      <c r="L74">
        <v>38.25</v>
      </c>
      <c r="P74">
        <f t="shared" si="38"/>
        <v>6.2210000000000001</v>
      </c>
      <c r="Q74">
        <v>6221</v>
      </c>
      <c r="R74">
        <v>48.25</v>
      </c>
      <c r="S74" t="s">
        <v>37</v>
      </c>
      <c r="X74">
        <f t="shared" si="39"/>
        <v>6.4889999999999999</v>
      </c>
      <c r="Y74">
        <v>6489</v>
      </c>
      <c r="Z74">
        <v>26.89</v>
      </c>
      <c r="AD74" s="7">
        <f t="shared" si="34"/>
        <v>4.5519999999999996</v>
      </c>
      <c r="AE74">
        <v>4552</v>
      </c>
      <c r="AF74">
        <v>41.5</v>
      </c>
      <c r="AK74">
        <f t="shared" si="35"/>
        <v>4.5730000000000004</v>
      </c>
      <c r="AL74">
        <v>4573</v>
      </c>
      <c r="AM74">
        <v>41.43</v>
      </c>
      <c r="AQ74">
        <f t="shared" si="36"/>
        <v>6.641</v>
      </c>
      <c r="AR74">
        <v>6641</v>
      </c>
      <c r="AS74">
        <v>57.86</v>
      </c>
    </row>
    <row r="75" spans="10:46" ht="15" thickBot="1" x14ac:dyDescent="0.35">
      <c r="J75">
        <f t="shared" si="37"/>
        <v>5.5220000000000002</v>
      </c>
      <c r="K75">
        <v>5522</v>
      </c>
      <c r="L75">
        <v>38.25</v>
      </c>
      <c r="P75">
        <f t="shared" si="38"/>
        <v>6.2759999999999998</v>
      </c>
      <c r="Q75">
        <v>6276</v>
      </c>
      <c r="R75">
        <v>48.81</v>
      </c>
      <c r="X75">
        <f t="shared" si="39"/>
        <v>6.5419999999999998</v>
      </c>
      <c r="Y75">
        <v>6542</v>
      </c>
      <c r="Z75">
        <v>26.89</v>
      </c>
      <c r="AD75" s="7">
        <f t="shared" si="34"/>
        <v>4.6059999999999999</v>
      </c>
      <c r="AE75">
        <v>4606</v>
      </c>
      <c r="AF75">
        <v>41.24</v>
      </c>
      <c r="AK75">
        <f t="shared" si="35"/>
        <v>4.6269999999999998</v>
      </c>
      <c r="AL75">
        <v>4627</v>
      </c>
      <c r="AM75">
        <v>41.5</v>
      </c>
      <c r="AQ75">
        <f t="shared" si="36"/>
        <v>6.6959999999999997</v>
      </c>
      <c r="AR75">
        <v>6696</v>
      </c>
      <c r="AS75">
        <v>58.35</v>
      </c>
    </row>
    <row r="76" spans="10:46" ht="15" thickBot="1" x14ac:dyDescent="0.35">
      <c r="J76">
        <f t="shared" si="37"/>
        <v>5.5759999999999996</v>
      </c>
      <c r="K76">
        <v>5576</v>
      </c>
      <c r="L76">
        <v>38.54</v>
      </c>
      <c r="P76">
        <f t="shared" si="38"/>
        <v>6.33</v>
      </c>
      <c r="Q76">
        <v>6330</v>
      </c>
      <c r="R76">
        <v>49.35</v>
      </c>
      <c r="X76">
        <f t="shared" si="39"/>
        <v>6.5949999999999998</v>
      </c>
      <c r="Y76">
        <v>6595</v>
      </c>
      <c r="Z76">
        <v>26.84</v>
      </c>
      <c r="AD76" s="7">
        <f t="shared" si="34"/>
        <v>4.66</v>
      </c>
      <c r="AE76">
        <v>4660</v>
      </c>
      <c r="AF76">
        <v>41.5</v>
      </c>
      <c r="AK76">
        <f t="shared" si="35"/>
        <v>4.681</v>
      </c>
      <c r="AL76">
        <v>4681</v>
      </c>
      <c r="AM76">
        <v>41.63</v>
      </c>
      <c r="AQ76">
        <f t="shared" si="36"/>
        <v>6.7519999999999998</v>
      </c>
      <c r="AR76">
        <v>6752</v>
      </c>
      <c r="AS76">
        <v>58.35</v>
      </c>
    </row>
    <row r="77" spans="10:46" ht="15" thickBot="1" x14ac:dyDescent="0.35">
      <c r="J77">
        <f t="shared" si="37"/>
        <v>5.6289999999999996</v>
      </c>
      <c r="K77">
        <v>5629</v>
      </c>
      <c r="L77">
        <v>38.64</v>
      </c>
      <c r="P77">
        <f t="shared" si="38"/>
        <v>6.3849999999999998</v>
      </c>
      <c r="Q77">
        <v>6385</v>
      </c>
      <c r="R77">
        <v>49.85</v>
      </c>
      <c r="X77">
        <f t="shared" si="39"/>
        <v>6.6479999999999997</v>
      </c>
      <c r="Y77">
        <v>6648</v>
      </c>
      <c r="Z77">
        <v>26.34</v>
      </c>
      <c r="AD77" s="7">
        <f t="shared" si="34"/>
        <v>4.7140000000000004</v>
      </c>
      <c r="AE77">
        <v>4714</v>
      </c>
      <c r="AF77">
        <v>41.24</v>
      </c>
      <c r="AK77">
        <f t="shared" si="35"/>
        <v>4.734</v>
      </c>
      <c r="AL77">
        <v>4734</v>
      </c>
      <c r="AM77">
        <v>41.75</v>
      </c>
      <c r="AQ77">
        <f t="shared" si="36"/>
        <v>6.8070000000000004</v>
      </c>
      <c r="AR77">
        <v>6807</v>
      </c>
      <c r="AS77">
        <v>58.86</v>
      </c>
      <c r="AT77" t="s">
        <v>38</v>
      </c>
    </row>
    <row r="78" spans="10:46" ht="15" thickBot="1" x14ac:dyDescent="0.35">
      <c r="J78">
        <f t="shared" si="37"/>
        <v>5.6840000000000002</v>
      </c>
      <c r="K78">
        <v>5684</v>
      </c>
      <c r="L78">
        <v>38.200000000000003</v>
      </c>
      <c r="P78">
        <f t="shared" si="38"/>
        <v>6.4390000000000001</v>
      </c>
      <c r="Q78">
        <v>6439</v>
      </c>
      <c r="R78">
        <v>50.41</v>
      </c>
      <c r="X78">
        <f t="shared" si="39"/>
        <v>6.702</v>
      </c>
      <c r="Y78">
        <v>6702</v>
      </c>
      <c r="Z78">
        <v>25.88</v>
      </c>
      <c r="AD78" s="7">
        <f t="shared" si="34"/>
        <v>4.7679999999999998</v>
      </c>
      <c r="AE78">
        <v>4768</v>
      </c>
      <c r="AF78">
        <v>41.04</v>
      </c>
      <c r="AK78">
        <f t="shared" si="35"/>
        <v>4.7889999999999997</v>
      </c>
      <c r="AL78">
        <v>4789</v>
      </c>
      <c r="AM78">
        <v>41.84</v>
      </c>
      <c r="AQ78">
        <f t="shared" si="36"/>
        <v>6.8620000000000001</v>
      </c>
      <c r="AR78">
        <v>6862</v>
      </c>
      <c r="AS78">
        <v>59.91</v>
      </c>
    </row>
    <row r="79" spans="10:46" ht="15" thickBot="1" x14ac:dyDescent="0.35">
      <c r="J79">
        <f t="shared" si="37"/>
        <v>5.7380000000000004</v>
      </c>
      <c r="K79">
        <v>5738</v>
      </c>
      <c r="L79">
        <v>38.49</v>
      </c>
      <c r="P79">
        <f t="shared" si="38"/>
        <v>6.4939999999999998</v>
      </c>
      <c r="Q79">
        <v>6494</v>
      </c>
      <c r="R79">
        <v>50.95</v>
      </c>
      <c r="X79">
        <f t="shared" si="39"/>
        <v>6.7549999999999999</v>
      </c>
      <c r="Y79">
        <v>6755</v>
      </c>
      <c r="Z79">
        <v>25.37</v>
      </c>
      <c r="AD79" s="7">
        <f t="shared" si="34"/>
        <v>4.8230000000000004</v>
      </c>
      <c r="AE79">
        <v>4823</v>
      </c>
      <c r="AF79">
        <v>40.799999999999997</v>
      </c>
      <c r="AK79">
        <f t="shared" si="35"/>
        <v>4.843</v>
      </c>
      <c r="AL79">
        <v>4843</v>
      </c>
      <c r="AM79">
        <v>41.89</v>
      </c>
      <c r="AQ79">
        <f t="shared" si="36"/>
        <v>6.9169999999999998</v>
      </c>
      <c r="AR79">
        <v>6917</v>
      </c>
      <c r="AS79">
        <v>60.46</v>
      </c>
    </row>
    <row r="80" spans="10:46" ht="15" thickBot="1" x14ac:dyDescent="0.35">
      <c r="J80">
        <f t="shared" si="37"/>
        <v>5.7910000000000004</v>
      </c>
      <c r="K80">
        <v>5791</v>
      </c>
      <c r="L80">
        <v>39</v>
      </c>
      <c r="M80" t="s">
        <v>38</v>
      </c>
      <c r="P80">
        <f t="shared" si="38"/>
        <v>6.5490000000000004</v>
      </c>
      <c r="Q80">
        <v>6549</v>
      </c>
      <c r="R80">
        <v>51.9</v>
      </c>
      <c r="X80">
        <f t="shared" si="39"/>
        <v>6.8079999999999998</v>
      </c>
      <c r="Y80">
        <v>6808</v>
      </c>
      <c r="Z80">
        <v>24.78</v>
      </c>
      <c r="AD80" s="7">
        <f t="shared" si="34"/>
        <v>4.8769999999999998</v>
      </c>
      <c r="AE80">
        <v>4877</v>
      </c>
      <c r="AF80">
        <v>40.44</v>
      </c>
      <c r="AK80">
        <f t="shared" si="35"/>
        <v>4.8970000000000002</v>
      </c>
      <c r="AL80">
        <v>4897</v>
      </c>
      <c r="AM80">
        <v>41.99</v>
      </c>
      <c r="AQ80">
        <f t="shared" si="36"/>
        <v>6.9720000000000004</v>
      </c>
      <c r="AR80">
        <v>6972</v>
      </c>
      <c r="AS80">
        <v>60.56</v>
      </c>
      <c r="AT80" t="s">
        <v>37</v>
      </c>
    </row>
    <row r="81" spans="10:46" ht="15" thickBot="1" x14ac:dyDescent="0.35">
      <c r="J81">
        <f t="shared" si="37"/>
        <v>5.8460000000000001</v>
      </c>
      <c r="K81">
        <v>5846</v>
      </c>
      <c r="L81">
        <v>38.18</v>
      </c>
      <c r="P81">
        <f t="shared" si="38"/>
        <v>6.6029999999999998</v>
      </c>
      <c r="Q81">
        <v>6603</v>
      </c>
      <c r="R81">
        <v>52.11</v>
      </c>
      <c r="S81" t="s">
        <v>38</v>
      </c>
      <c r="X81">
        <f t="shared" si="39"/>
        <v>6.8609999999999998</v>
      </c>
      <c r="Y81">
        <v>6861</v>
      </c>
      <c r="Z81">
        <v>24.29</v>
      </c>
      <c r="AD81" s="7">
        <f t="shared" si="34"/>
        <v>4.931</v>
      </c>
      <c r="AE81">
        <v>4931</v>
      </c>
      <c r="AF81">
        <v>40.729999999999997</v>
      </c>
      <c r="AK81">
        <f t="shared" si="35"/>
        <v>4.952</v>
      </c>
      <c r="AL81">
        <v>4952</v>
      </c>
      <c r="AM81">
        <v>41.97</v>
      </c>
      <c r="AQ81">
        <f t="shared" si="36"/>
        <v>7.0270000000000001</v>
      </c>
      <c r="AR81">
        <v>7027</v>
      </c>
      <c r="AS81">
        <v>61.46</v>
      </c>
    </row>
    <row r="82" spans="10:46" ht="15" thickBot="1" x14ac:dyDescent="0.35">
      <c r="J82">
        <f t="shared" si="37"/>
        <v>5.9</v>
      </c>
      <c r="K82">
        <v>5900</v>
      </c>
      <c r="L82">
        <v>38.08</v>
      </c>
      <c r="P82">
        <f t="shared" si="38"/>
        <v>6.6589999999999998</v>
      </c>
      <c r="Q82">
        <v>6659</v>
      </c>
      <c r="R82">
        <v>52.7</v>
      </c>
      <c r="X82">
        <f t="shared" si="39"/>
        <v>6.915</v>
      </c>
      <c r="Y82">
        <v>6915</v>
      </c>
      <c r="Z82">
        <v>23.37</v>
      </c>
      <c r="AD82" s="7">
        <f t="shared" si="34"/>
        <v>4.984</v>
      </c>
      <c r="AE82">
        <v>4984</v>
      </c>
      <c r="AF82">
        <v>40.090000000000003</v>
      </c>
      <c r="AG82" t="s">
        <v>38</v>
      </c>
      <c r="AK82">
        <f t="shared" si="35"/>
        <v>5.0060000000000002</v>
      </c>
      <c r="AL82">
        <v>5006</v>
      </c>
      <c r="AM82">
        <v>42.09</v>
      </c>
      <c r="AQ82">
        <f t="shared" si="36"/>
        <v>7.0839999999999996</v>
      </c>
      <c r="AR82">
        <v>7084</v>
      </c>
      <c r="AS82">
        <v>62.41</v>
      </c>
    </row>
    <row r="83" spans="10:46" ht="15" thickBot="1" x14ac:dyDescent="0.35">
      <c r="J83">
        <f t="shared" si="37"/>
        <v>5.9530000000000003</v>
      </c>
      <c r="K83">
        <v>5953</v>
      </c>
      <c r="L83">
        <v>38.15</v>
      </c>
      <c r="P83">
        <f t="shared" si="38"/>
        <v>6.7130000000000001</v>
      </c>
      <c r="Q83">
        <v>6713</v>
      </c>
      <c r="R83">
        <v>53.3</v>
      </c>
      <c r="X83">
        <f t="shared" si="39"/>
        <v>6.9669999999999996</v>
      </c>
      <c r="Y83">
        <v>6967</v>
      </c>
      <c r="Z83">
        <v>23.03</v>
      </c>
      <c r="AD83" s="7">
        <f t="shared" si="34"/>
        <v>5.0389999999999997</v>
      </c>
      <c r="AE83">
        <v>5039</v>
      </c>
      <c r="AF83">
        <v>40.29</v>
      </c>
      <c r="AK83">
        <f t="shared" si="35"/>
        <v>5.0599999999999996</v>
      </c>
      <c r="AL83">
        <v>5060</v>
      </c>
      <c r="AM83">
        <v>42.19</v>
      </c>
      <c r="AN83" t="s">
        <v>38</v>
      </c>
      <c r="AQ83">
        <f t="shared" si="36"/>
        <v>7.1390000000000002</v>
      </c>
      <c r="AR83">
        <v>7139</v>
      </c>
      <c r="AS83">
        <v>62.47</v>
      </c>
    </row>
    <row r="84" spans="10:46" ht="15" thickBot="1" x14ac:dyDescent="0.35">
      <c r="P84">
        <f t="shared" si="38"/>
        <v>6.7679999999999998</v>
      </c>
      <c r="Q84">
        <v>6768</v>
      </c>
      <c r="R84">
        <v>53.91</v>
      </c>
      <c r="X84">
        <f t="shared" si="39"/>
        <v>7.02</v>
      </c>
      <c r="Y84">
        <v>7020</v>
      </c>
      <c r="Z84">
        <v>22.52</v>
      </c>
      <c r="AD84" s="7">
        <f t="shared" si="34"/>
        <v>5.093</v>
      </c>
      <c r="AE84">
        <v>5093</v>
      </c>
      <c r="AF84">
        <v>39.979999999999997</v>
      </c>
      <c r="AK84">
        <f t="shared" si="35"/>
        <v>5.1139999999999999</v>
      </c>
      <c r="AL84">
        <v>5114</v>
      </c>
      <c r="AM84">
        <v>42.4</v>
      </c>
      <c r="AQ84">
        <f t="shared" si="36"/>
        <v>7.194</v>
      </c>
      <c r="AR84">
        <v>7194</v>
      </c>
      <c r="AS84">
        <v>63.81</v>
      </c>
    </row>
    <row r="85" spans="10:46" ht="15" thickBot="1" x14ac:dyDescent="0.35">
      <c r="P85">
        <f t="shared" si="38"/>
        <v>6.8230000000000004</v>
      </c>
      <c r="Q85">
        <v>6823</v>
      </c>
      <c r="R85">
        <v>54.46</v>
      </c>
      <c r="X85">
        <f t="shared" si="39"/>
        <v>7.0730000000000004</v>
      </c>
      <c r="Y85">
        <v>7073</v>
      </c>
      <c r="Z85">
        <v>22.02</v>
      </c>
      <c r="AD85" s="7">
        <f t="shared" si="34"/>
        <v>5.1470000000000002</v>
      </c>
      <c r="AE85">
        <v>5147</v>
      </c>
      <c r="AF85">
        <v>39.85</v>
      </c>
      <c r="AK85">
        <f t="shared" si="35"/>
        <v>5.1680000000000001</v>
      </c>
      <c r="AL85">
        <v>5168</v>
      </c>
      <c r="AM85">
        <v>42.43</v>
      </c>
      <c r="AQ85">
        <f t="shared" si="36"/>
        <v>7.2489999999999997</v>
      </c>
      <c r="AR85">
        <v>7249</v>
      </c>
      <c r="AS85">
        <v>63.91</v>
      </c>
    </row>
    <row r="86" spans="10:46" ht="15" thickBot="1" x14ac:dyDescent="0.35">
      <c r="P86">
        <f t="shared" si="38"/>
        <v>6.8780000000000001</v>
      </c>
      <c r="Q86">
        <v>6878</v>
      </c>
      <c r="R86">
        <v>55.1</v>
      </c>
      <c r="X86">
        <f t="shared" si="39"/>
        <v>7.1269999999999998</v>
      </c>
      <c r="Y86">
        <v>7127</v>
      </c>
      <c r="Z86">
        <v>21.41</v>
      </c>
      <c r="AD86" s="7">
        <f t="shared" si="34"/>
        <v>5.2</v>
      </c>
      <c r="AE86">
        <v>5200</v>
      </c>
      <c r="AF86">
        <v>40.1</v>
      </c>
      <c r="AK86">
        <f t="shared" si="35"/>
        <v>5.2220000000000004</v>
      </c>
      <c r="AL86">
        <v>5222</v>
      </c>
      <c r="AM86">
        <v>42.53</v>
      </c>
      <c r="AQ86">
        <f t="shared" si="36"/>
        <v>7.3049999999999997</v>
      </c>
      <c r="AR86">
        <v>7305</v>
      </c>
      <c r="AS86">
        <v>64.849999999999994</v>
      </c>
    </row>
    <row r="87" spans="10:46" ht="15" thickBot="1" x14ac:dyDescent="0.35">
      <c r="P87">
        <f t="shared" si="38"/>
        <v>6.9329999999999998</v>
      </c>
      <c r="Q87">
        <v>6933</v>
      </c>
      <c r="R87">
        <v>56.16</v>
      </c>
      <c r="X87">
        <f t="shared" si="39"/>
        <v>7.1790000000000003</v>
      </c>
      <c r="Y87">
        <v>7179</v>
      </c>
      <c r="Z87">
        <v>21.07</v>
      </c>
      <c r="AD87" s="7">
        <f t="shared" si="34"/>
        <v>5.2549999999999999</v>
      </c>
      <c r="AE87">
        <v>5255</v>
      </c>
      <c r="AF87">
        <v>39.880000000000003</v>
      </c>
      <c r="AK87">
        <f t="shared" si="35"/>
        <v>5.2759999999999998</v>
      </c>
      <c r="AL87">
        <v>5276</v>
      </c>
      <c r="AM87">
        <v>42.64</v>
      </c>
      <c r="AQ87">
        <f t="shared" si="36"/>
        <v>7.36</v>
      </c>
      <c r="AR87">
        <v>7360</v>
      </c>
      <c r="AS87">
        <v>64.95</v>
      </c>
    </row>
    <row r="88" spans="10:46" ht="15" thickBot="1" x14ac:dyDescent="0.35">
      <c r="X88">
        <f t="shared" si="39"/>
        <v>7.2320000000000002</v>
      </c>
      <c r="Y88">
        <v>7232</v>
      </c>
      <c r="Z88">
        <v>20.58</v>
      </c>
      <c r="AD88" s="7"/>
      <c r="AK88">
        <f t="shared" si="35"/>
        <v>5.33</v>
      </c>
      <c r="AL88">
        <v>5330</v>
      </c>
      <c r="AM88">
        <v>42.69</v>
      </c>
      <c r="AQ88">
        <f t="shared" si="36"/>
        <v>7.415</v>
      </c>
      <c r="AR88">
        <v>7415</v>
      </c>
      <c r="AS88">
        <v>65.56</v>
      </c>
    </row>
    <row r="89" spans="10:46" ht="15" thickBot="1" x14ac:dyDescent="0.35">
      <c r="X89">
        <f t="shared" si="39"/>
        <v>7.2839999999999998</v>
      </c>
      <c r="Y89">
        <v>7284</v>
      </c>
      <c r="Z89">
        <v>20.53</v>
      </c>
      <c r="AD89" s="7"/>
      <c r="AK89">
        <f t="shared" si="35"/>
        <v>5.3849999999999998</v>
      </c>
      <c r="AL89">
        <v>5385</v>
      </c>
      <c r="AM89">
        <v>42.79</v>
      </c>
      <c r="AQ89">
        <f t="shared" si="36"/>
        <v>7.4720000000000004</v>
      </c>
      <c r="AR89">
        <v>7472</v>
      </c>
      <c r="AS89">
        <v>66.41</v>
      </c>
    </row>
    <row r="90" spans="10:46" ht="15" thickBot="1" x14ac:dyDescent="0.35">
      <c r="X90">
        <f t="shared" si="39"/>
        <v>7.3369999999999997</v>
      </c>
      <c r="Y90">
        <v>7337</v>
      </c>
      <c r="Z90">
        <v>20.03</v>
      </c>
      <c r="AD90" s="7"/>
      <c r="AK90">
        <f t="shared" si="35"/>
        <v>5.4390000000000001</v>
      </c>
      <c r="AL90">
        <v>5439</v>
      </c>
      <c r="AM90">
        <v>42.84</v>
      </c>
      <c r="AQ90">
        <f t="shared" si="36"/>
        <v>7.5270000000000001</v>
      </c>
      <c r="AR90">
        <v>7527</v>
      </c>
      <c r="AS90">
        <v>67.36</v>
      </c>
    </row>
    <row r="91" spans="10:46" ht="15" thickBot="1" x14ac:dyDescent="0.35">
      <c r="X91">
        <f t="shared" si="39"/>
        <v>7.391</v>
      </c>
      <c r="Y91">
        <v>7391</v>
      </c>
      <c r="Z91">
        <v>19.420000000000002</v>
      </c>
      <c r="AD91" s="7"/>
      <c r="AK91">
        <f t="shared" si="35"/>
        <v>5.4930000000000003</v>
      </c>
      <c r="AL91">
        <v>5493</v>
      </c>
      <c r="AM91">
        <v>42.84</v>
      </c>
      <c r="AQ91">
        <f t="shared" si="36"/>
        <v>7.5819999999999999</v>
      </c>
      <c r="AR91">
        <v>7582</v>
      </c>
      <c r="AS91">
        <v>67.91</v>
      </c>
      <c r="AT91" t="s">
        <v>38</v>
      </c>
    </row>
    <row r="92" spans="10:46" ht="15" thickBot="1" x14ac:dyDescent="0.35">
      <c r="X92">
        <f t="shared" ref="X92:X97" si="40">Y92/1000</f>
        <v>7.4429999999999996</v>
      </c>
      <c r="Y92">
        <v>7443</v>
      </c>
      <c r="Z92">
        <v>19.03</v>
      </c>
      <c r="AA92" t="s">
        <v>37</v>
      </c>
      <c r="AD92" s="7"/>
      <c r="AK92">
        <f t="shared" si="35"/>
        <v>5.548</v>
      </c>
      <c r="AL92">
        <v>5548</v>
      </c>
      <c r="AM92">
        <v>42.94</v>
      </c>
      <c r="AQ92">
        <f t="shared" si="36"/>
        <v>7.6390000000000002</v>
      </c>
      <c r="AR92">
        <v>7639</v>
      </c>
      <c r="AS92">
        <v>68.06</v>
      </c>
    </row>
    <row r="93" spans="10:46" ht="15" thickBot="1" x14ac:dyDescent="0.35">
      <c r="X93">
        <f t="shared" si="40"/>
        <v>7.4960000000000004</v>
      </c>
      <c r="Y93">
        <v>7496</v>
      </c>
      <c r="Z93">
        <v>18.47</v>
      </c>
      <c r="AD93" s="7"/>
      <c r="AK93">
        <f t="shared" ref="AK93:AK101" si="41">AL93/1000</f>
        <v>5.6020000000000003</v>
      </c>
      <c r="AL93">
        <v>5602</v>
      </c>
      <c r="AM93">
        <v>43.04</v>
      </c>
      <c r="AQ93">
        <f t="shared" si="36"/>
        <v>7.694</v>
      </c>
      <c r="AR93">
        <v>7694</v>
      </c>
      <c r="AS93">
        <v>69.06</v>
      </c>
    </row>
    <row r="94" spans="10:46" ht="15" thickBot="1" x14ac:dyDescent="0.35">
      <c r="S94" t="s">
        <v>37</v>
      </c>
      <c r="X94">
        <f t="shared" si="40"/>
        <v>7.548</v>
      </c>
      <c r="Y94">
        <v>7548</v>
      </c>
      <c r="Z94">
        <v>17.98</v>
      </c>
      <c r="AD94" s="7"/>
      <c r="AK94">
        <f t="shared" si="41"/>
        <v>5.6559999999999997</v>
      </c>
      <c r="AL94">
        <v>5656</v>
      </c>
      <c r="AM94">
        <v>43.15</v>
      </c>
      <c r="AQ94">
        <f t="shared" si="36"/>
        <v>7.75</v>
      </c>
      <c r="AR94">
        <v>7750</v>
      </c>
      <c r="AS94">
        <v>69.22</v>
      </c>
    </row>
    <row r="95" spans="10:46" ht="15" thickBot="1" x14ac:dyDescent="0.35">
      <c r="X95">
        <f t="shared" si="40"/>
        <v>7.6020000000000003</v>
      </c>
      <c r="Y95">
        <v>7602</v>
      </c>
      <c r="Z95">
        <v>17.43</v>
      </c>
      <c r="AD95" s="7"/>
      <c r="AK95">
        <f t="shared" si="41"/>
        <v>5.71</v>
      </c>
      <c r="AL95">
        <v>5710</v>
      </c>
      <c r="AM95">
        <v>43.23</v>
      </c>
      <c r="AQ95">
        <f t="shared" si="36"/>
        <v>7.8049999999999997</v>
      </c>
      <c r="AR95">
        <v>7805</v>
      </c>
      <c r="AS95">
        <v>69.81</v>
      </c>
    </row>
    <row r="96" spans="10:46" ht="15" thickBot="1" x14ac:dyDescent="0.35">
      <c r="X96">
        <f t="shared" si="40"/>
        <v>7.6539999999999999</v>
      </c>
      <c r="Y96">
        <v>7654</v>
      </c>
      <c r="Z96">
        <v>16.87</v>
      </c>
      <c r="AD96" s="7"/>
      <c r="AK96">
        <f t="shared" si="41"/>
        <v>5.7649999999999997</v>
      </c>
      <c r="AL96">
        <v>5765</v>
      </c>
      <c r="AM96">
        <v>43.33</v>
      </c>
      <c r="AQ96">
        <f t="shared" si="36"/>
        <v>7.8620000000000001</v>
      </c>
      <c r="AR96">
        <v>7862</v>
      </c>
      <c r="AS96">
        <v>70.430000000000007</v>
      </c>
    </row>
    <row r="97" spans="19:45" ht="15" thickBot="1" x14ac:dyDescent="0.35">
      <c r="X97">
        <f t="shared" si="40"/>
        <v>7.7069999999999999</v>
      </c>
      <c r="Y97">
        <v>7707</v>
      </c>
      <c r="Z97">
        <v>16.82</v>
      </c>
      <c r="AD97" s="7"/>
      <c r="AK97">
        <f t="shared" si="41"/>
        <v>5.819</v>
      </c>
      <c r="AL97">
        <v>5819</v>
      </c>
      <c r="AM97">
        <v>43.45</v>
      </c>
      <c r="AQ97">
        <f t="shared" si="36"/>
        <v>7.9169999999999998</v>
      </c>
      <c r="AR97">
        <v>7917</v>
      </c>
      <c r="AS97">
        <v>70.97</v>
      </c>
    </row>
    <row r="98" spans="19:45" ht="15" thickBot="1" x14ac:dyDescent="0.35">
      <c r="AA98" t="s">
        <v>38</v>
      </c>
      <c r="AD98" s="7"/>
      <c r="AK98">
        <f t="shared" si="41"/>
        <v>5.8730000000000002</v>
      </c>
      <c r="AL98">
        <v>5873</v>
      </c>
      <c r="AM98">
        <v>43.59</v>
      </c>
      <c r="AQ98">
        <f t="shared" si="36"/>
        <v>7.9729999999999999</v>
      </c>
      <c r="AR98">
        <v>7973</v>
      </c>
      <c r="AS98">
        <v>71.17</v>
      </c>
    </row>
    <row r="99" spans="19:45" ht="15" thickBot="1" x14ac:dyDescent="0.35">
      <c r="AA99" t="s">
        <v>37</v>
      </c>
      <c r="AD99" s="7"/>
      <c r="AK99">
        <f t="shared" si="41"/>
        <v>5.9269999999999996</v>
      </c>
      <c r="AL99">
        <v>5927</v>
      </c>
      <c r="AM99">
        <v>43.69</v>
      </c>
      <c r="AQ99">
        <f t="shared" si="36"/>
        <v>8.0289999999999999</v>
      </c>
      <c r="AR99">
        <v>8029</v>
      </c>
      <c r="AS99">
        <v>71.72</v>
      </c>
    </row>
    <row r="100" spans="19:45" ht="15" thickBot="1" x14ac:dyDescent="0.35">
      <c r="AD100" s="7"/>
      <c r="AK100">
        <f t="shared" si="41"/>
        <v>5.9820000000000002</v>
      </c>
      <c r="AL100">
        <v>5982</v>
      </c>
      <c r="AM100">
        <v>43.79</v>
      </c>
      <c r="AQ100">
        <f t="shared" si="36"/>
        <v>8.0850000000000009</v>
      </c>
      <c r="AR100">
        <v>8085</v>
      </c>
      <c r="AS100">
        <v>72.31</v>
      </c>
    </row>
    <row r="101" spans="19:45" ht="15" thickBot="1" x14ac:dyDescent="0.35">
      <c r="AD101" s="7"/>
      <c r="AK101">
        <f t="shared" si="41"/>
        <v>6.0359999999999996</v>
      </c>
      <c r="AL101">
        <v>6036</v>
      </c>
      <c r="AM101">
        <v>43.95</v>
      </c>
      <c r="AQ101">
        <f t="shared" si="36"/>
        <v>8.141</v>
      </c>
      <c r="AR101">
        <v>8141</v>
      </c>
      <c r="AS101">
        <v>72.41</v>
      </c>
    </row>
    <row r="102" spans="19:45" ht="15" thickBot="1" x14ac:dyDescent="0.35">
      <c r="AD102" s="7"/>
      <c r="AQ102">
        <f t="shared" si="36"/>
        <v>8.1969999999999992</v>
      </c>
      <c r="AR102">
        <v>8197</v>
      </c>
      <c r="AS102">
        <v>73.52</v>
      </c>
    </row>
    <row r="103" spans="19:45" ht="15" thickBot="1" x14ac:dyDescent="0.35">
      <c r="AD103" s="7"/>
      <c r="AQ103">
        <f t="shared" si="36"/>
        <v>8.2530000000000001</v>
      </c>
      <c r="AR103">
        <v>8253</v>
      </c>
      <c r="AS103">
        <v>74.12</v>
      </c>
    </row>
    <row r="104" spans="19:45" ht="15" thickBot="1" x14ac:dyDescent="0.35">
      <c r="AD104" s="7"/>
      <c r="AQ104">
        <f t="shared" si="36"/>
        <v>8.3089999999999993</v>
      </c>
      <c r="AR104">
        <v>8309</v>
      </c>
      <c r="AS104">
        <v>74.56</v>
      </c>
    </row>
    <row r="105" spans="19:45" ht="15" thickBot="1" x14ac:dyDescent="0.35">
      <c r="AD105" s="7"/>
      <c r="AQ105">
        <f t="shared" si="36"/>
        <v>8.3659999999999997</v>
      </c>
      <c r="AR105">
        <v>8366</v>
      </c>
      <c r="AS105">
        <v>74.760000000000005</v>
      </c>
    </row>
    <row r="106" spans="19:45" ht="15" thickBot="1" x14ac:dyDescent="0.35">
      <c r="AD106" s="7"/>
      <c r="AQ106">
        <f t="shared" si="36"/>
        <v>8.4209999999999994</v>
      </c>
      <c r="AR106">
        <v>8421</v>
      </c>
      <c r="AS106">
        <v>75.83</v>
      </c>
    </row>
    <row r="107" spans="19:45" ht="15" thickBot="1" x14ac:dyDescent="0.35">
      <c r="AD107" s="7"/>
      <c r="AQ107">
        <f t="shared" si="36"/>
        <v>8.4770000000000003</v>
      </c>
      <c r="AR107">
        <v>8477</v>
      </c>
      <c r="AS107">
        <v>76.02</v>
      </c>
    </row>
    <row r="108" spans="19:45" ht="15" thickBot="1" x14ac:dyDescent="0.35">
      <c r="AD108" s="7"/>
      <c r="AQ108">
        <f t="shared" si="36"/>
        <v>8.5340000000000007</v>
      </c>
      <c r="AR108">
        <v>8534</v>
      </c>
      <c r="AS108">
        <v>76.56</v>
      </c>
    </row>
    <row r="109" spans="19:45" ht="15" thickBot="1" x14ac:dyDescent="0.35">
      <c r="AD109" s="7"/>
      <c r="AQ109">
        <f t="shared" si="36"/>
        <v>8.59</v>
      </c>
      <c r="AR109">
        <v>8590</v>
      </c>
      <c r="AS109">
        <v>77.569999999999993</v>
      </c>
    </row>
    <row r="110" spans="19:45" ht="15" thickBot="1" x14ac:dyDescent="0.35">
      <c r="S110" t="s">
        <v>38</v>
      </c>
      <c r="AD110" s="7"/>
      <c r="AQ110">
        <f t="shared" si="36"/>
        <v>8.6460000000000008</v>
      </c>
      <c r="AR110">
        <v>8646</v>
      </c>
      <c r="AS110">
        <v>77.930000000000007</v>
      </c>
    </row>
    <row r="111" spans="19:45" ht="15" thickBot="1" x14ac:dyDescent="0.35">
      <c r="AD111" s="7"/>
      <c r="AQ111">
        <f t="shared" si="36"/>
        <v>8.702</v>
      </c>
      <c r="AR111">
        <v>8702</v>
      </c>
      <c r="AS111">
        <v>77.819999999999993</v>
      </c>
    </row>
    <row r="112" spans="19:45" ht="15" thickBot="1" x14ac:dyDescent="0.35">
      <c r="AD112" s="7"/>
    </row>
    <row r="113" spans="27:30" ht="15" thickBot="1" x14ac:dyDescent="0.35">
      <c r="AD113" s="7"/>
    </row>
    <row r="114" spans="27:30" ht="15" thickBot="1" x14ac:dyDescent="0.35">
      <c r="AD114" s="7"/>
    </row>
    <row r="115" spans="27:30" ht="15" thickBot="1" x14ac:dyDescent="0.35">
      <c r="AA115" t="s">
        <v>38</v>
      </c>
      <c r="AD115" s="7"/>
    </row>
    <row r="116" spans="27:30" ht="15" thickBot="1" x14ac:dyDescent="0.35">
      <c r="AD116" s="7"/>
    </row>
    <row r="117" spans="27:30" ht="15" thickBot="1" x14ac:dyDescent="0.35">
      <c r="AD117" s="7"/>
    </row>
    <row r="118" spans="27:30" ht="15" thickBot="1" x14ac:dyDescent="0.35">
      <c r="AD118" s="7"/>
    </row>
    <row r="119" spans="27:30" ht="15" thickBot="1" x14ac:dyDescent="0.35">
      <c r="AD119" s="7"/>
    </row>
    <row r="120" spans="27:30" ht="15" thickBot="1" x14ac:dyDescent="0.35">
      <c r="AD120" s="7"/>
    </row>
    <row r="121" spans="27:30" ht="15" thickBot="1" x14ac:dyDescent="0.35">
      <c r="AD121" s="7"/>
    </row>
    <row r="122" spans="27:30" ht="15" thickBot="1" x14ac:dyDescent="0.35">
      <c r="AD122" s="7"/>
    </row>
    <row r="123" spans="27:30" ht="15" thickBot="1" x14ac:dyDescent="0.35">
      <c r="AD123" s="7"/>
    </row>
    <row r="124" spans="27:30" ht="15" thickBot="1" x14ac:dyDescent="0.35">
      <c r="AD124" s="7"/>
    </row>
    <row r="125" spans="27:30" ht="15" thickBot="1" x14ac:dyDescent="0.35">
      <c r="AD125" s="7"/>
    </row>
    <row r="126" spans="27:30" ht="15" thickBot="1" x14ac:dyDescent="0.35">
      <c r="AD126" s="7"/>
    </row>
    <row r="127" spans="27:30" ht="15" thickBot="1" x14ac:dyDescent="0.35">
      <c r="AD127" s="7"/>
    </row>
    <row r="128" spans="27:30" ht="15" thickBot="1" x14ac:dyDescent="0.35">
      <c r="AD128" s="7"/>
    </row>
    <row r="129" spans="30:30" ht="15" thickBot="1" x14ac:dyDescent="0.35">
      <c r="AD129" s="7"/>
    </row>
    <row r="130" spans="30:30" ht="15" thickBot="1" x14ac:dyDescent="0.35">
      <c r="AD130" s="7"/>
    </row>
    <row r="131" spans="30:30" ht="15" thickBot="1" x14ac:dyDescent="0.35">
      <c r="AD131" s="7"/>
    </row>
    <row r="132" spans="30:30" ht="15" thickBot="1" x14ac:dyDescent="0.35">
      <c r="AD132" s="7"/>
    </row>
    <row r="133" spans="30:30" ht="15" thickBot="1" x14ac:dyDescent="0.35">
      <c r="AD133" s="7"/>
    </row>
    <row r="134" spans="30:30" ht="15" thickBot="1" x14ac:dyDescent="0.35">
      <c r="AD134" s="7"/>
    </row>
    <row r="135" spans="30:30" ht="15" thickBot="1" x14ac:dyDescent="0.35">
      <c r="AD135" s="7"/>
    </row>
    <row r="136" spans="30:30" ht="15" thickBot="1" x14ac:dyDescent="0.35">
      <c r="AD136" s="7"/>
    </row>
    <row r="137" spans="30:30" ht="15" thickBot="1" x14ac:dyDescent="0.35">
      <c r="AD137" s="7"/>
    </row>
    <row r="138" spans="30:30" ht="15" thickBot="1" x14ac:dyDescent="0.35">
      <c r="AD138" s="7"/>
    </row>
    <row r="139" spans="30:30" ht="15" thickBot="1" x14ac:dyDescent="0.35">
      <c r="AD139" s="7"/>
    </row>
    <row r="140" spans="30:30" ht="15" thickBot="1" x14ac:dyDescent="0.35">
      <c r="AD140" s="7"/>
    </row>
    <row r="141" spans="30:30" ht="15" thickBot="1" x14ac:dyDescent="0.35">
      <c r="AD141" s="7"/>
    </row>
    <row r="142" spans="30:30" ht="15" thickBot="1" x14ac:dyDescent="0.35">
      <c r="AD142" s="7"/>
    </row>
    <row r="143" spans="30:30" ht="15" thickBot="1" x14ac:dyDescent="0.35">
      <c r="AD143" s="7"/>
    </row>
    <row r="144" spans="30:30" ht="15" thickBot="1" x14ac:dyDescent="0.35">
      <c r="AD144" s="7"/>
    </row>
    <row r="145" spans="30:30" ht="15" thickBot="1" x14ac:dyDescent="0.35">
      <c r="AD145" s="7"/>
    </row>
    <row r="146" spans="30:30" ht="15" thickBot="1" x14ac:dyDescent="0.35">
      <c r="AD146" s="7"/>
    </row>
    <row r="147" spans="30:30" ht="15" thickBot="1" x14ac:dyDescent="0.35">
      <c r="AD147" s="7"/>
    </row>
    <row r="148" spans="30:30" ht="15" thickBot="1" x14ac:dyDescent="0.35">
      <c r="AD148" s="7"/>
    </row>
    <row r="149" spans="30:30" ht="15" thickBot="1" x14ac:dyDescent="0.35">
      <c r="AD149" s="7"/>
    </row>
    <row r="150" spans="30:30" ht="15" thickBot="1" x14ac:dyDescent="0.35">
      <c r="AD150" s="7"/>
    </row>
    <row r="151" spans="30:30" ht="15" thickBot="1" x14ac:dyDescent="0.35">
      <c r="AD151" s="7"/>
    </row>
    <row r="152" spans="30:30" ht="15" thickBot="1" x14ac:dyDescent="0.35">
      <c r="AD152" s="7"/>
    </row>
    <row r="153" spans="30:30" ht="15" thickBot="1" x14ac:dyDescent="0.35">
      <c r="AD153" s="7"/>
    </row>
    <row r="154" spans="30:30" ht="15" thickBot="1" x14ac:dyDescent="0.35">
      <c r="AD154" s="7"/>
    </row>
    <row r="155" spans="30:30" ht="15" thickBot="1" x14ac:dyDescent="0.35">
      <c r="AD155" s="7"/>
    </row>
    <row r="156" spans="30:30" ht="15" thickBot="1" x14ac:dyDescent="0.35">
      <c r="AD156" s="7"/>
    </row>
    <row r="157" spans="30:30" ht="15" thickBot="1" x14ac:dyDescent="0.35">
      <c r="AD157" s="7"/>
    </row>
    <row r="158" spans="30:30" ht="15" thickBot="1" x14ac:dyDescent="0.35">
      <c r="AD158" s="7"/>
    </row>
    <row r="159" spans="30:30" ht="15" thickBot="1" x14ac:dyDescent="0.35">
      <c r="AD159" s="7"/>
    </row>
    <row r="160" spans="30:30" ht="15" thickBot="1" x14ac:dyDescent="0.35">
      <c r="AD160" s="7"/>
    </row>
    <row r="161" spans="30:30" ht="15" thickBot="1" x14ac:dyDescent="0.35">
      <c r="AD161" s="7"/>
    </row>
    <row r="162" spans="30:30" ht="15" thickBot="1" x14ac:dyDescent="0.35">
      <c r="AD162" s="7"/>
    </row>
    <row r="163" spans="30:30" ht="15" thickBot="1" x14ac:dyDescent="0.35">
      <c r="AD163" s="7"/>
    </row>
    <row r="164" spans="30:30" ht="15" thickBot="1" x14ac:dyDescent="0.35">
      <c r="AD164" s="7"/>
    </row>
    <row r="165" spans="30:30" ht="15" thickBot="1" x14ac:dyDescent="0.35">
      <c r="AD165" s="7"/>
    </row>
    <row r="166" spans="30:30" ht="15" thickBot="1" x14ac:dyDescent="0.35">
      <c r="AD166" s="7"/>
    </row>
    <row r="167" spans="30:30" ht="15" thickBot="1" x14ac:dyDescent="0.35">
      <c r="AD167" s="7"/>
    </row>
    <row r="168" spans="30:30" ht="15" thickBot="1" x14ac:dyDescent="0.35">
      <c r="AD168" s="7"/>
    </row>
    <row r="169" spans="30:30" ht="15" thickBot="1" x14ac:dyDescent="0.35">
      <c r="AD169" s="7"/>
    </row>
    <row r="170" spans="30:30" ht="15" thickBot="1" x14ac:dyDescent="0.35">
      <c r="AD170" s="7"/>
    </row>
    <row r="171" spans="30:30" ht="15" thickBot="1" x14ac:dyDescent="0.35">
      <c r="AD171" s="7"/>
    </row>
    <row r="172" spans="30:30" ht="15" thickBot="1" x14ac:dyDescent="0.35">
      <c r="AD172" s="7"/>
    </row>
    <row r="173" spans="30:30" ht="15" thickBot="1" x14ac:dyDescent="0.35">
      <c r="AD173" s="7"/>
    </row>
    <row r="174" spans="30:30" ht="15" thickBot="1" x14ac:dyDescent="0.35">
      <c r="AD174" s="7"/>
    </row>
    <row r="175" spans="30:30" ht="15" thickBot="1" x14ac:dyDescent="0.35">
      <c r="AD175" s="7"/>
    </row>
    <row r="176" spans="30:30" ht="15" thickBot="1" x14ac:dyDescent="0.35">
      <c r="AD176" s="7"/>
    </row>
    <row r="177" spans="30:30" ht="15" thickBot="1" x14ac:dyDescent="0.35">
      <c r="AD177" s="7"/>
    </row>
    <row r="178" spans="30:30" ht="15" thickBot="1" x14ac:dyDescent="0.35">
      <c r="AD178" s="7"/>
    </row>
    <row r="179" spans="30:30" ht="15" thickBot="1" x14ac:dyDescent="0.35">
      <c r="AD179" s="7"/>
    </row>
  </sheetData>
  <mergeCells count="8">
    <mergeCell ref="AA7:AC7"/>
    <mergeCell ref="AA6:AC6"/>
    <mergeCell ref="M7:O7"/>
    <mergeCell ref="P7:R7"/>
    <mergeCell ref="M6:R6"/>
    <mergeCell ref="T7:V7"/>
    <mergeCell ref="W7:Y7"/>
    <mergeCell ref="T6:Y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 Tsai</dc:creator>
  <cp:lastModifiedBy>LiuUtin</cp:lastModifiedBy>
  <dcterms:created xsi:type="dcterms:W3CDTF">2015-06-05T18:17:20Z</dcterms:created>
  <dcterms:modified xsi:type="dcterms:W3CDTF">2022-11-04T03:05:15Z</dcterms:modified>
</cp:coreProperties>
</file>