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wen\Desktop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5" i="1"/>
  <c r="M18" i="1"/>
  <c r="D61" i="1"/>
  <c r="E61" i="1" s="1"/>
  <c r="D60" i="1"/>
  <c r="E60" i="1" s="1"/>
  <c r="F2" i="1" l="1"/>
  <c r="E25" i="1" l="1"/>
  <c r="G25" i="1" s="1"/>
  <c r="E20" i="1"/>
  <c r="G20" i="1" s="1"/>
  <c r="E21" i="1"/>
  <c r="G21" i="1" s="1"/>
  <c r="K21" i="1" s="1"/>
  <c r="E22" i="1"/>
  <c r="G22" i="1" s="1"/>
  <c r="E23" i="1"/>
  <c r="G23" i="1" s="1"/>
  <c r="E24" i="1"/>
  <c r="G24" i="1" s="1"/>
  <c r="E18" i="1"/>
  <c r="G18" i="1" s="1"/>
  <c r="E19" i="1"/>
  <c r="G19" i="1" s="1"/>
  <c r="E17" i="1"/>
  <c r="G17" i="1" s="1"/>
  <c r="F14" i="1"/>
  <c r="G14" i="1" s="1"/>
  <c r="E12" i="1"/>
  <c r="G12" i="1" s="1"/>
  <c r="K12" i="1" s="1"/>
  <c r="L12" i="1" s="1"/>
  <c r="E11" i="1"/>
  <c r="G11" i="1" s="1"/>
  <c r="K11" i="1" s="1"/>
  <c r="L11" i="1" s="1"/>
  <c r="E10" i="1"/>
  <c r="G10" i="1" s="1"/>
  <c r="K10" i="1" s="1"/>
  <c r="L10" i="1" s="1"/>
  <c r="E9" i="1"/>
  <c r="G9" i="1" s="1"/>
  <c r="K9" i="1" s="1"/>
  <c r="L9" i="1" s="1"/>
  <c r="E8" i="1"/>
  <c r="G8" i="1" s="1"/>
  <c r="K8" i="1" s="1"/>
  <c r="L8" i="1" s="1"/>
  <c r="E7" i="1"/>
  <c r="G7" i="1" s="1"/>
  <c r="K7" i="1" s="1"/>
  <c r="L7" i="1" s="1"/>
  <c r="H2" i="1"/>
  <c r="E5" i="1"/>
  <c r="G5" i="1" s="1"/>
  <c r="K5" i="1" s="1"/>
  <c r="L5" i="1" s="1"/>
  <c r="E6" i="1"/>
  <c r="G6" i="1" s="1"/>
  <c r="K6" i="1" s="1"/>
  <c r="L6" i="1" s="1"/>
  <c r="E4" i="1"/>
  <c r="G4" i="1" s="1"/>
  <c r="K4" i="1" s="1"/>
  <c r="L4" i="1" s="1"/>
  <c r="K19" i="1" l="1"/>
  <c r="L19" i="1" s="1"/>
  <c r="K24" i="1"/>
  <c r="L24" i="1" s="1"/>
  <c r="K23" i="1"/>
  <c r="L23" i="1" s="1"/>
  <c r="K22" i="1"/>
  <c r="L22" i="1" s="1"/>
  <c r="K18" i="1"/>
  <c r="L18" i="1" s="1"/>
  <c r="K20" i="1"/>
  <c r="L20" i="1" s="1"/>
  <c r="K17" i="1"/>
  <c r="L17" i="1" s="1"/>
  <c r="K25" i="1"/>
  <c r="L25" i="1" s="1"/>
  <c r="L13" i="1"/>
  <c r="M4" i="1" s="1"/>
  <c r="H17" i="1"/>
  <c r="H25" i="1"/>
  <c r="H18" i="1"/>
  <c r="H22" i="1"/>
  <c r="H24" i="1"/>
  <c r="L21" i="1"/>
  <c r="H21" i="1"/>
  <c r="H23" i="1"/>
  <c r="H20" i="1"/>
  <c r="H19" i="1"/>
  <c r="H7" i="1"/>
  <c r="H6" i="1"/>
  <c r="H4" i="1"/>
  <c r="H5" i="1"/>
  <c r="H12" i="1"/>
  <c r="H11" i="1"/>
  <c r="H10" i="1"/>
  <c r="H9" i="1"/>
  <c r="H8" i="1"/>
  <c r="L26" i="1" l="1"/>
</calcChain>
</file>

<file path=xl/sharedStrings.xml><?xml version="1.0" encoding="utf-8"?>
<sst xmlns="http://schemas.openxmlformats.org/spreadsheetml/2006/main" count="57" uniqueCount="51">
  <si>
    <t>T(g)</t>
    <phoneticPr fontId="1" type="noConversion"/>
  </si>
  <si>
    <t>L m</t>
    <phoneticPr fontId="1" type="noConversion"/>
  </si>
  <si>
    <t>T(g)</t>
    <phoneticPr fontId="1" type="noConversion"/>
  </si>
  <si>
    <t>L m</t>
    <phoneticPr fontId="1" type="noConversion"/>
  </si>
  <si>
    <t>粗繩</t>
    <phoneticPr fontId="1" type="noConversion"/>
  </si>
  <si>
    <t>頻率</t>
    <phoneticPr fontId="1" type="noConversion"/>
  </si>
  <si>
    <t>駐波數</t>
    <phoneticPr fontId="1" type="noConversion"/>
  </si>
  <si>
    <t>7d</t>
    <phoneticPr fontId="1" type="noConversion"/>
  </si>
  <si>
    <t>f</t>
    <phoneticPr fontId="1" type="noConversion"/>
  </si>
  <si>
    <t>節點數</t>
    <phoneticPr fontId="1" type="noConversion"/>
  </si>
  <si>
    <t>L</t>
    <phoneticPr fontId="1" type="noConversion"/>
  </si>
  <si>
    <t>節點數</t>
    <phoneticPr fontId="1" type="noConversion"/>
  </si>
  <si>
    <t>v^2</t>
    <phoneticPr fontId="1" type="noConversion"/>
  </si>
  <si>
    <t>1/u</t>
    <phoneticPr fontId="1" type="noConversion"/>
  </si>
  <si>
    <t>%</t>
    <phoneticPr fontId="1" type="noConversion"/>
  </si>
  <si>
    <t>1m</t>
    <phoneticPr fontId="1" type="noConversion"/>
  </si>
  <si>
    <t>0.0392g</t>
    <phoneticPr fontId="1" type="noConversion"/>
  </si>
  <si>
    <t>節點數n</t>
    <phoneticPr fontId="1" type="noConversion"/>
  </si>
  <si>
    <r>
      <t>頻率(f</t>
    </r>
    <r>
      <rPr>
        <sz val="12"/>
        <color theme="1"/>
        <rFont val="新細明體"/>
        <family val="2"/>
        <charset val="136"/>
      </rPr>
      <t>)</t>
    </r>
    <phoneticPr fontId="1" type="noConversion"/>
  </si>
  <si>
    <t>平均誤差%</t>
    <phoneticPr fontId="1" type="noConversion"/>
  </si>
  <si>
    <t>節點n</t>
    <phoneticPr fontId="1" type="noConversion"/>
  </si>
  <si>
    <t>線長(m)</t>
    <phoneticPr fontId="1" type="noConversion"/>
  </si>
  <si>
    <t>線重(kg)</t>
    <phoneticPr fontId="1" type="noConversion"/>
  </si>
  <si>
    <t>線密度u</t>
    <phoneticPr fontId="1" type="noConversion"/>
  </si>
  <si>
    <t>線重(kg)</t>
    <phoneticPr fontId="1" type="noConversion"/>
  </si>
  <si>
    <t>線長(m)</t>
    <phoneticPr fontId="1" type="noConversion"/>
  </si>
  <si>
    <t>線密度倒數</t>
    <phoneticPr fontId="1" type="noConversion"/>
  </si>
  <si>
    <t>細繩</t>
    <phoneticPr fontId="1" type="noConversion"/>
  </si>
  <si>
    <r>
      <t>波長(</t>
    </r>
    <r>
      <rPr>
        <sz val="12"/>
        <color theme="1"/>
        <rFont val="新細明體"/>
        <family val="1"/>
        <charset val="136"/>
      </rPr>
      <t>λ</t>
    </r>
    <r>
      <rPr>
        <sz val="12"/>
        <color theme="1"/>
        <rFont val="新細明體"/>
        <family val="2"/>
        <charset val="136"/>
      </rPr>
      <t>)</t>
    </r>
    <phoneticPr fontId="1" type="noConversion"/>
  </si>
  <si>
    <t>波長(λ)</t>
    <phoneticPr fontId="1" type="noConversion"/>
  </si>
  <si>
    <t>波速(v)</t>
    <phoneticPr fontId="1" type="noConversion"/>
  </si>
  <si>
    <t>波速(v)</t>
    <phoneticPr fontId="1" type="noConversion"/>
  </si>
  <si>
    <t>v^2</t>
    <phoneticPr fontId="1" type="noConversion"/>
  </si>
  <si>
    <t>頻率(f)</t>
    <phoneticPr fontId="1" type="noConversion"/>
  </si>
  <si>
    <t>T繩張力(F)</t>
    <phoneticPr fontId="1" type="noConversion"/>
  </si>
  <si>
    <t>T繩張力(F)</t>
    <phoneticPr fontId="1" type="noConversion"/>
  </si>
  <si>
    <t>線密度(u)</t>
    <phoneticPr fontId="1" type="noConversion"/>
  </si>
  <si>
    <t>線密度(u)</t>
    <phoneticPr fontId="1" type="noConversion"/>
  </si>
  <si>
    <t>實驗7A</t>
    <phoneticPr fontId="1" type="noConversion"/>
  </si>
  <si>
    <t>編號</t>
    <phoneticPr fontId="1" type="noConversion"/>
  </si>
  <si>
    <t>實驗7B</t>
    <phoneticPr fontId="1" type="noConversion"/>
  </si>
  <si>
    <t>實驗7c</t>
    <phoneticPr fontId="1" type="noConversion"/>
  </si>
  <si>
    <t>頻率f</t>
    <phoneticPr fontId="1" type="noConversion"/>
  </si>
  <si>
    <t>平均誤差%</t>
  </si>
  <si>
    <t>理論值1/u</t>
    <phoneticPr fontId="1" type="noConversion"/>
  </si>
  <si>
    <t>實驗值1/u</t>
    <phoneticPr fontId="1" type="noConversion"/>
  </si>
  <si>
    <t>角度</t>
    <phoneticPr fontId="1" type="noConversion"/>
  </si>
  <si>
    <t>振動頻率(f)</t>
    <phoneticPr fontId="1" type="noConversion"/>
  </si>
  <si>
    <t>振動頻率倒數(f\1)</t>
    <phoneticPr fontId="1" type="noConversion"/>
  </si>
  <si>
    <t>鐵片長度L(m)</t>
    <phoneticPr fontId="1" type="noConversion"/>
  </si>
  <si>
    <t>彈簧長度L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</si>
</sst>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.0000000_);[Red]\(0.0000000\)"/>
    <numFmt numFmtId="188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184" fontId="0" fillId="0" borderId="0" xfId="0" applyNumberFormat="1">
      <alignment vertical="center"/>
    </xf>
    <xf numFmtId="1" fontId="0" fillId="0" borderId="0" xfId="0" applyNumberFormat="1">
      <alignment vertical="center"/>
    </xf>
    <xf numFmtId="18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細線的波速平方</a:t>
            </a:r>
            <a:r>
              <a:rPr lang="en-US" altLang="zh-TW"/>
              <a:t>-</a:t>
            </a:r>
            <a:r>
              <a:rPr lang="zh-TW" altLang="en-US"/>
              <a:t>張力圖</a:t>
            </a:r>
            <a:r>
              <a:rPr lang="en-US" altLang="zh-TW"/>
              <a:t>(v^2 - T)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細線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細線趨勢線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2380718485045413E-2"/>
                  <c:y val="-1.34105200189198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v^2 = 36947T - 4860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(工作表1!$J$4,工作表1!$J$7,工作表1!$J$10)</c:f>
              <c:numCache>
                <c:formatCode>General</c:formatCode>
                <c:ptCount val="3"/>
                <c:pt idx="0">
                  <c:v>0.49</c:v>
                </c:pt>
                <c:pt idx="1">
                  <c:v>0.98</c:v>
                </c:pt>
                <c:pt idx="2">
                  <c:v>1.47</c:v>
                </c:pt>
              </c:numCache>
            </c:numRef>
          </c:xVal>
          <c:yVal>
            <c:numRef>
              <c:f>(工作表1!$H$4,工作表1!$H$7,工作表1!$H$10)</c:f>
              <c:numCache>
                <c:formatCode>General</c:formatCode>
                <c:ptCount val="3"/>
                <c:pt idx="0">
                  <c:v>15034.683456000001</c:v>
                </c:pt>
                <c:pt idx="1">
                  <c:v>27766.223423999993</c:v>
                </c:pt>
                <c:pt idx="2">
                  <c:v>51242.471423999988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29-4E4D-84BC-094167BF5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24655"/>
        <c:axId val="680125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彈力線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(工作表1!$J$17,工作表1!$J$20,工作表1!$J$23)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0.49</c:v>
                      </c:pt>
                      <c:pt idx="1">
                        <c:v>0.98</c:v>
                      </c:pt>
                      <c:pt idx="2">
                        <c:v>1.47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(工作表1!$H$18,工作表1!$H$22,工作表1!$H$23)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143.68017777777777</c:v>
                      </c:pt>
                      <c:pt idx="1">
                        <c:v>288.59214399999996</c:v>
                      </c:pt>
                      <c:pt idx="2">
                        <c:v>428.82126399999993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E2B-4E59-BD7C-F88C0D75A79B}"/>
                  </c:ext>
                </c:extLst>
              </c15:ser>
            </c15:filteredScatterSeries>
          </c:ext>
        </c:extLst>
      </c:scatterChart>
      <c:valAx>
        <c:axId val="680124655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線張力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T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125903"/>
        <c:crosses val="autoZero"/>
        <c:crossBetween val="midCat"/>
      </c:valAx>
      <c:valAx>
        <c:axId val="680125903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速度平方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(v^2)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12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v^2</a:t>
            </a:r>
            <a:r>
              <a:rPr lang="en-US" altLang="zh-TW" baseline="0"/>
              <a:t> - 1/u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繩張力50g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 cmpd="sng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8977471566054243E-2"/>
                  <c:y val="-8.591498979294254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μ/1</a:t>
                    </a:r>
                    <a:r>
                      <a:rPr lang="en-US" altLang="zh-TW" baseline="0"/>
                      <a:t> = 0.49v^2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(工作表1!$L$4,工作表1!$L$17)</c:f>
              <c:numCache>
                <c:formatCode>General</c:formatCode>
                <c:ptCount val="2"/>
                <c:pt idx="0">
                  <c:v>30683.02746122449</c:v>
                </c:pt>
                <c:pt idx="1">
                  <c:v>359.26494693877544</c:v>
                </c:pt>
              </c:numCache>
            </c:numRef>
          </c:xVal>
          <c:yVal>
            <c:numRef>
              <c:f>(工作表1!$H$4,工作表1!$H$17)</c:f>
              <c:numCache>
                <c:formatCode>General</c:formatCode>
                <c:ptCount val="2"/>
                <c:pt idx="0">
                  <c:v>15034.683456000001</c:v>
                </c:pt>
                <c:pt idx="1">
                  <c:v>176.03982399999998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4D-4199-B57B-03A0FD4DC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768127"/>
        <c:axId val="690772287"/>
      </c:scatterChart>
      <c:valAx>
        <c:axId val="69076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線密度倒數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</a:t>
                </a:r>
                <a:r>
                  <a:rPr lang="el-GR" altLang="zh-TW">
                    <a:latin typeface="新細明體" panose="02020500000000000000" pitchFamily="18" charset="-120"/>
                    <a:ea typeface="標楷體" panose="03000509000000000000" pitchFamily="65" charset="-120"/>
                  </a:rPr>
                  <a:t>μ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/1)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0772287"/>
        <c:crosses val="autoZero"/>
        <c:crossBetween val="midCat"/>
      </c:valAx>
      <c:valAx>
        <c:axId val="69077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波速平方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(v^2)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076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彈力線的波速平方</a:t>
            </a:r>
            <a:r>
              <a:rPr lang="en-US" altLang="zh-TW"/>
              <a:t>-</a:t>
            </a:r>
            <a:r>
              <a:rPr lang="zh-TW" altLang="en-US"/>
              <a:t>張力圖</a:t>
            </a:r>
            <a:r>
              <a:rPr lang="en-US" altLang="zh-TW"/>
              <a:t>(v^2 - T)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彈力線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彈力線趨勢線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4825555034987228E-2"/>
                  <c:y val="-5.3886925795053001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v^2 = 290.96T + 1.8901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(工作表1!$J$17,工作表1!$J$20,工作表1!$J$23)</c:f>
              <c:numCache>
                <c:formatCode>General</c:formatCode>
                <c:ptCount val="3"/>
                <c:pt idx="0">
                  <c:v>0.49</c:v>
                </c:pt>
                <c:pt idx="1">
                  <c:v>0.98</c:v>
                </c:pt>
                <c:pt idx="2">
                  <c:v>1.47</c:v>
                </c:pt>
              </c:numCache>
              <c:extLst xmlns:c15="http://schemas.microsoft.com/office/drawing/2012/chart"/>
            </c:numRef>
          </c:xVal>
          <c:yVal>
            <c:numRef>
              <c:f>(工作表1!$H$18,工作表1!$H$22,工作表1!$H$23)</c:f>
              <c:numCache>
                <c:formatCode>General</c:formatCode>
                <c:ptCount val="3"/>
                <c:pt idx="0">
                  <c:v>143.68017777777777</c:v>
                </c:pt>
                <c:pt idx="1">
                  <c:v>288.59214399999996</c:v>
                </c:pt>
                <c:pt idx="2">
                  <c:v>428.82126399999993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1DEA-42FD-B948-47403C59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24655"/>
        <c:axId val="6801259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細線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/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zh-TW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(工作表1!$J$4,工作表1!$J$7,工作表1!$J$10)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0.49</c:v>
                      </c:pt>
                      <c:pt idx="1">
                        <c:v>0.98</c:v>
                      </c:pt>
                      <c:pt idx="2">
                        <c:v>1.47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(工作表1!$H$4,工作表1!$H$7,工作表1!$H$10)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15034.683456000001</c:v>
                      </c:pt>
                      <c:pt idx="1">
                        <c:v>27766.223423999993</c:v>
                      </c:pt>
                      <c:pt idx="2">
                        <c:v>51242.471423999988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DEA-42FD-B948-47403C59257C}"/>
                  </c:ext>
                </c:extLst>
              </c15:ser>
            </c15:filteredScatterSeries>
          </c:ext>
        </c:extLst>
      </c:scatterChart>
      <c:valAx>
        <c:axId val="680124655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線張力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T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125903"/>
        <c:crosses val="autoZero"/>
        <c:crossBetween val="midCat"/>
      </c:valAx>
      <c:valAx>
        <c:axId val="680125903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速度平方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(v^2)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12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1" i="0" u="none" strike="noStrike" baseline="0">
                <a:effectLst/>
              </a:rPr>
              <a:t>金屬長條片的振盪</a:t>
            </a:r>
            <a:r>
              <a:rPr lang="en-US" altLang="zh-TW" sz="1400" b="1" i="0" u="none" strike="noStrike" baseline="0">
                <a:effectLst/>
              </a:rPr>
              <a:t>(</a:t>
            </a:r>
            <a:r>
              <a:rPr lang="en-US" altLang="zh-TW"/>
              <a:t>f /1- L)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工作表1!$Q$4</c:f>
              <c:strCache>
                <c:ptCount val="1"/>
                <c:pt idx="0">
                  <c:v>振動頻率(f)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振動頻率(f)趨勢線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975940507436573E-2"/>
                  <c:y val="1.1020849506487745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f\1 = 0.5787L - 0.0289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工作表1!$P$5:$P$10</c:f>
              <c:numCache>
                <c:formatCode>General</c:formatCode>
                <c:ptCount val="6"/>
                <c:pt idx="0">
                  <c:v>7.4999999999999997E-2</c:v>
                </c:pt>
                <c:pt idx="1">
                  <c:v>8.5000000000000006E-2</c:v>
                </c:pt>
                <c:pt idx="2">
                  <c:v>9.5000000000000001E-2</c:v>
                </c:pt>
                <c:pt idx="3">
                  <c:v>0.115</c:v>
                </c:pt>
                <c:pt idx="4">
                  <c:v>0.125</c:v>
                </c:pt>
                <c:pt idx="5">
                  <c:v>0.13500000000000001</c:v>
                </c:pt>
              </c:numCache>
            </c:numRef>
          </c:xVal>
          <c:yVal>
            <c:numRef>
              <c:f>工作表1!$R$5:$R$10</c:f>
              <c:numCache>
                <c:formatCode>General</c:formatCode>
                <c:ptCount val="6"/>
                <c:pt idx="0">
                  <c:v>1.5267175572519083E-2</c:v>
                </c:pt>
                <c:pt idx="1">
                  <c:v>1.9230769230769232E-2</c:v>
                </c:pt>
                <c:pt idx="2">
                  <c:v>2.7027027027027029E-2</c:v>
                </c:pt>
                <c:pt idx="3">
                  <c:v>3.6363636363636362E-2</c:v>
                </c:pt>
                <c:pt idx="4">
                  <c:v>4.3478260869565216E-2</c:v>
                </c:pt>
                <c:pt idx="5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C-4FF5-A230-083C1989C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247935"/>
        <c:axId val="775261247"/>
      </c:scatterChart>
      <c:valAx>
        <c:axId val="77524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鐵片長度</a:t>
                </a:r>
                <a:r>
                  <a:rPr lang="en-US" altLang="zh-TW"/>
                  <a:t>L(m)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261247"/>
        <c:crosses val="autoZero"/>
        <c:crossBetween val="midCat"/>
      </c:valAx>
      <c:valAx>
        <c:axId val="7752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振動頻率倒數</a:t>
                </a:r>
                <a:r>
                  <a:rPr lang="en-US" altLang="zh-TW"/>
                  <a:t>(f\1)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24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1" i="0" u="none" strike="noStrike" baseline="0">
                <a:effectLst/>
              </a:rPr>
              <a:t>金屬長條片的振盪</a:t>
            </a:r>
            <a:r>
              <a:rPr lang="en-US" altLang="zh-TW" sz="1400" b="1" i="0" u="none" strike="noStrike" baseline="0">
                <a:effectLst/>
              </a:rPr>
              <a:t>(</a:t>
            </a:r>
            <a:r>
              <a:rPr lang="en-US" altLang="zh-TW"/>
              <a:t>f /1- L)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工作表1!$Q$4</c:f>
              <c:strCache>
                <c:ptCount val="1"/>
                <c:pt idx="0">
                  <c:v>振動頻率(f)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975940507436573E-2"/>
                  <c:y val="1.1020849506487745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f\1 = 0.5787L - 0.0289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工作表1!$P$5:$P$10</c:f>
              <c:numCache>
                <c:formatCode>General</c:formatCode>
                <c:ptCount val="6"/>
                <c:pt idx="0">
                  <c:v>7.4999999999999997E-2</c:v>
                </c:pt>
                <c:pt idx="1">
                  <c:v>8.5000000000000006E-2</c:v>
                </c:pt>
                <c:pt idx="2">
                  <c:v>9.5000000000000001E-2</c:v>
                </c:pt>
                <c:pt idx="3">
                  <c:v>0.115</c:v>
                </c:pt>
                <c:pt idx="4">
                  <c:v>0.125</c:v>
                </c:pt>
                <c:pt idx="5">
                  <c:v>0.13500000000000001</c:v>
                </c:pt>
              </c:numCache>
            </c:numRef>
          </c:xVal>
          <c:yVal>
            <c:numRef>
              <c:f>工作表1!$R$5:$R$10</c:f>
              <c:numCache>
                <c:formatCode>General</c:formatCode>
                <c:ptCount val="6"/>
                <c:pt idx="0">
                  <c:v>1.5267175572519083E-2</c:v>
                </c:pt>
                <c:pt idx="1">
                  <c:v>1.9230769230769232E-2</c:v>
                </c:pt>
                <c:pt idx="2">
                  <c:v>2.7027027027027029E-2</c:v>
                </c:pt>
                <c:pt idx="3">
                  <c:v>3.6363636363636362E-2</c:v>
                </c:pt>
                <c:pt idx="4">
                  <c:v>4.3478260869565216E-2</c:v>
                </c:pt>
                <c:pt idx="5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0C-493B-B11F-747384B42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247935"/>
        <c:axId val="775261247"/>
      </c:scatterChart>
      <c:valAx>
        <c:axId val="77524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鐵片長度</a:t>
                </a:r>
                <a:r>
                  <a:rPr lang="en-US" altLang="zh-TW"/>
                  <a:t>L(m)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261247"/>
        <c:crosses val="autoZero"/>
        <c:crossBetween val="midCat"/>
      </c:valAx>
      <c:valAx>
        <c:axId val="7752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振動頻率倒數</a:t>
                </a:r>
                <a:r>
                  <a:rPr lang="en-US" altLang="zh-TW"/>
                  <a:t>(f\1)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24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環型駐波振盪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環形駐波振盪趨勢線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工作表1!$O$16:$O$18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9</c:v>
                </c:pt>
              </c:numCache>
            </c:numRef>
          </c:xVal>
          <c:yVal>
            <c:numRef>
              <c:f>工作表1!$Q$16:$Q$18</c:f>
              <c:numCache>
                <c:formatCode>General</c:formatCode>
                <c:ptCount val="3"/>
                <c:pt idx="0">
                  <c:v>51</c:v>
                </c:pt>
                <c:pt idx="1">
                  <c:v>116</c:v>
                </c:pt>
                <c:pt idx="2">
                  <c:v>189.7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A-45D7-B44A-1C1FD4B60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284432"/>
        <c:axId val="1103281520"/>
      </c:scatterChart>
      <c:valAx>
        <c:axId val="1103284432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節點數</a:t>
                </a:r>
                <a:r>
                  <a:rPr lang="en-US" altLang="zh-TW"/>
                  <a:t>(n)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3281520"/>
        <c:crosses val="autoZero"/>
        <c:crossBetween val="midCat"/>
      </c:valAx>
      <c:valAx>
        <c:axId val="11032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頻率</a:t>
                </a:r>
                <a:r>
                  <a:rPr lang="en-US" altLang="zh-TW"/>
                  <a:t>(f)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328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彈簧長度和頻率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/>
                      <a:t>f</a:t>
                    </a:r>
                    <a:r>
                      <a:rPr lang="zh-TW" altLang="en-US" baseline="0"/>
                      <a:t> = -20</a:t>
                    </a:r>
                    <a:r>
                      <a:rPr lang="en-US" altLang="zh-TW" baseline="0"/>
                      <a:t>L</a:t>
                    </a:r>
                    <a:r>
                      <a:rPr lang="zh-TW" altLang="en-US" baseline="0"/>
                      <a:t> + 25</a:t>
                    </a:r>
                    <a:endParaRPr lang="zh-TW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工作表1!$P$21:$P$23</c:f>
              <c:numCache>
                <c:formatCode>General</c:formatCode>
                <c:ptCount val="3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</c:numCache>
            </c:numRef>
          </c:xVal>
          <c:yVal>
            <c:numRef>
              <c:f>工作表1!$O$21:$O$23</c:f>
              <c:numCache>
                <c:formatCode>General</c:formatCode>
                <c:ptCount val="3"/>
                <c:pt idx="0">
                  <c:v>17</c:v>
                </c:pt>
                <c:pt idx="1">
                  <c:v>15</c:v>
                </c:pt>
                <c:pt idx="2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E-419A-BC4F-C5C822927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864304"/>
        <c:axId val="1107862640"/>
      </c:scatterChart>
      <c:valAx>
        <c:axId val="1107864304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彈簧長度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(L)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862640"/>
        <c:crosses val="autoZero"/>
        <c:crossBetween val="midCat"/>
      </c:valAx>
      <c:valAx>
        <c:axId val="1107862640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頻率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(f)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86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彈簧長度和節點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彈簧長度和節點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工作表1!$T$21:$T$24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工作表1!$S$21:$S$24</c:f>
              <c:numCache>
                <c:formatCode>General</c:formatCode>
                <c:ptCount val="4"/>
                <c:pt idx="0">
                  <c:v>13</c:v>
                </c:pt>
                <c:pt idx="1">
                  <c:v>20</c:v>
                </c:pt>
                <c:pt idx="2">
                  <c:v>24</c:v>
                </c:pt>
                <c:pt idx="3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1-4107-B2EF-AC1F9A9A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864304"/>
        <c:axId val="1107862640"/>
      </c:scatterChart>
      <c:valAx>
        <c:axId val="110786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節點數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(n)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862640"/>
        <c:crosses val="autoZero"/>
        <c:crossBetween val="midCat"/>
      </c:valAx>
      <c:valAx>
        <c:axId val="1107862640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頻率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(f)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786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27</xdr:row>
      <xdr:rowOff>60960</xdr:rowOff>
    </xdr:from>
    <xdr:to>
      <xdr:col>7</xdr:col>
      <xdr:colOff>426720</xdr:colOff>
      <xdr:row>40</xdr:row>
      <xdr:rowOff>129540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567690</xdr:colOff>
      <xdr:row>27</xdr:row>
      <xdr:rowOff>82550</xdr:rowOff>
    </xdr:from>
    <xdr:to>
      <xdr:col>15</xdr:col>
      <xdr:colOff>171450</xdr:colOff>
      <xdr:row>40</xdr:row>
      <xdr:rowOff>151130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7</xdr:col>
      <xdr:colOff>556260</xdr:colOff>
      <xdr:row>54</xdr:row>
      <xdr:rowOff>68580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374650</xdr:colOff>
      <xdr:row>3</xdr:row>
      <xdr:rowOff>101600</xdr:rowOff>
    </xdr:from>
    <xdr:to>
      <xdr:col>27</xdr:col>
      <xdr:colOff>69850</xdr:colOff>
      <xdr:row>16</xdr:row>
      <xdr:rowOff>180340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27</xdr:row>
      <xdr:rowOff>0</xdr:rowOff>
    </xdr:from>
    <xdr:to>
      <xdr:col>24</xdr:col>
      <xdr:colOff>304800</xdr:colOff>
      <xdr:row>40</xdr:row>
      <xdr:rowOff>78740</xdr:rowOff>
    </xdr:to>
    <xdr:graphicFrame macro="">
      <xdr:nvGraphicFramePr>
        <xdr:cNvPr id="17" name="圖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222250</xdr:colOff>
      <xdr:row>43</xdr:row>
      <xdr:rowOff>101600</xdr:rowOff>
    </xdr:from>
    <xdr:to>
      <xdr:col>22</xdr:col>
      <xdr:colOff>527050</xdr:colOff>
      <xdr:row>56</xdr:row>
      <xdr:rowOff>38100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546100</xdr:colOff>
      <xdr:row>21</xdr:row>
      <xdr:rowOff>44450</xdr:rowOff>
    </xdr:from>
    <xdr:to>
      <xdr:col>33</xdr:col>
      <xdr:colOff>241300</xdr:colOff>
      <xdr:row>33</xdr:row>
      <xdr:rowOff>196850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552450</xdr:colOff>
      <xdr:row>15</xdr:row>
      <xdr:rowOff>184150</xdr:rowOff>
    </xdr:from>
    <xdr:to>
      <xdr:col>31</xdr:col>
      <xdr:colOff>247650</xdr:colOff>
      <xdr:row>28</xdr:row>
      <xdr:rowOff>120650</xdr:rowOff>
    </xdr:to>
    <xdr:graphicFrame macro="">
      <xdr:nvGraphicFramePr>
        <xdr:cNvPr id="20" name="圖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S10" workbookViewId="0">
      <selection activeCell="R20" sqref="R20:T24"/>
    </sheetView>
  </sheetViews>
  <sheetFormatPr defaultRowHeight="17" x14ac:dyDescent="0.4"/>
  <cols>
    <col min="1" max="1" width="10.36328125" bestFit="1" customWidth="1"/>
    <col min="3" max="3" width="11.6328125" bestFit="1" customWidth="1"/>
    <col min="4" max="4" width="10.54296875" bestFit="1" customWidth="1"/>
    <col min="5" max="5" width="15.1796875" bestFit="1" customWidth="1"/>
    <col min="6" max="6" width="13" bestFit="1" customWidth="1"/>
    <col min="10" max="10" width="9.54296875" bestFit="1" customWidth="1"/>
    <col min="11" max="11" width="10.453125" customWidth="1"/>
    <col min="12" max="12" width="9.54296875" bestFit="1" customWidth="1"/>
    <col min="13" max="13" width="13" customWidth="1"/>
    <col min="14" max="14" width="8.7265625" customWidth="1"/>
    <col min="15" max="15" width="8.81640625" customWidth="1"/>
  </cols>
  <sheetData>
    <row r="1" spans="1:18" x14ac:dyDescent="0.4">
      <c r="E1" t="s">
        <v>38</v>
      </c>
      <c r="F1" t="s">
        <v>27</v>
      </c>
      <c r="J1" t="s">
        <v>15</v>
      </c>
      <c r="K1" t="s">
        <v>16</v>
      </c>
    </row>
    <row r="2" spans="1:18" x14ac:dyDescent="0.4">
      <c r="A2" t="s">
        <v>25</v>
      </c>
      <c r="B2">
        <v>2.85</v>
      </c>
      <c r="C2" t="s">
        <v>24</v>
      </c>
      <c r="D2">
        <v>7.2100000000000004E-5</v>
      </c>
      <c r="E2" t="s">
        <v>23</v>
      </c>
      <c r="F2" s="2">
        <f>D2/B2</f>
        <v>2.5298245614035089E-5</v>
      </c>
      <c r="G2" t="s">
        <v>26</v>
      </c>
      <c r="H2" s="3">
        <f>1/F2</f>
        <v>39528.432732316229</v>
      </c>
      <c r="P2" t="s">
        <v>40</v>
      </c>
    </row>
    <row r="3" spans="1:18" x14ac:dyDescent="0.4">
      <c r="C3" t="s">
        <v>1</v>
      </c>
      <c r="D3" t="s">
        <v>17</v>
      </c>
      <c r="E3" t="s">
        <v>28</v>
      </c>
      <c r="F3" t="s">
        <v>18</v>
      </c>
      <c r="G3" t="s">
        <v>30</v>
      </c>
      <c r="H3" t="s">
        <v>12</v>
      </c>
      <c r="I3" t="s">
        <v>0</v>
      </c>
      <c r="J3" t="s">
        <v>34</v>
      </c>
      <c r="K3" t="s">
        <v>37</v>
      </c>
      <c r="L3" t="s">
        <v>13</v>
      </c>
      <c r="M3" t="s">
        <v>19</v>
      </c>
    </row>
    <row r="4" spans="1:18" x14ac:dyDescent="0.4">
      <c r="C4">
        <v>1.5720000000000001</v>
      </c>
      <c r="D4">
        <v>1</v>
      </c>
      <c r="E4">
        <f t="shared" ref="E4:E12" si="0">2*C4/D4</f>
        <v>3.1440000000000001</v>
      </c>
      <c r="F4">
        <v>39</v>
      </c>
      <c r="G4">
        <f t="shared" ref="G4:G12" si="1">F4*E4</f>
        <v>122.616</v>
      </c>
      <c r="H4">
        <f t="shared" ref="H4:H12" si="2">G4^2</f>
        <v>15034.683456000001</v>
      </c>
      <c r="I4">
        <v>50</v>
      </c>
      <c r="J4">
        <v>0.49</v>
      </c>
      <c r="K4">
        <f>1/(G4^2/J4)</f>
        <v>3.2591308053409808E-5</v>
      </c>
      <c r="L4">
        <f t="shared" ref="L4:L12" si="3">1/K4</f>
        <v>30683.02746122449</v>
      </c>
      <c r="M4">
        <f>(H2-L13)/H2*100</f>
        <v>18.31416798214708</v>
      </c>
      <c r="O4" t="s">
        <v>39</v>
      </c>
      <c r="P4" t="s">
        <v>49</v>
      </c>
      <c r="Q4" t="s">
        <v>47</v>
      </c>
      <c r="R4" t="s">
        <v>48</v>
      </c>
    </row>
    <row r="5" spans="1:18" x14ac:dyDescent="0.4">
      <c r="C5">
        <v>1.5720000000000001</v>
      </c>
      <c r="D5">
        <v>2</v>
      </c>
      <c r="E5">
        <f t="shared" si="0"/>
        <v>1.5720000000000001</v>
      </c>
      <c r="F5">
        <v>76</v>
      </c>
      <c r="G5">
        <f t="shared" si="1"/>
        <v>119.47200000000001</v>
      </c>
      <c r="H5">
        <f t="shared" si="2"/>
        <v>14273.558784000003</v>
      </c>
      <c r="I5">
        <v>50</v>
      </c>
      <c r="J5">
        <v>0.49</v>
      </c>
      <c r="K5">
        <f>1/(G5^2/J5)</f>
        <v>3.4329210214152566E-5</v>
      </c>
      <c r="L5">
        <f t="shared" si="3"/>
        <v>29129.711804081639</v>
      </c>
      <c r="O5">
        <v>1</v>
      </c>
      <c r="P5">
        <v>7.4999999999999997E-2</v>
      </c>
      <c r="Q5">
        <v>65.5</v>
      </c>
      <c r="R5">
        <f>1/Q5</f>
        <v>1.5267175572519083E-2</v>
      </c>
    </row>
    <row r="6" spans="1:18" x14ac:dyDescent="0.4">
      <c r="C6">
        <v>1.5720000000000001</v>
      </c>
      <c r="D6">
        <v>3</v>
      </c>
      <c r="E6">
        <f t="shared" si="0"/>
        <v>1.048</v>
      </c>
      <c r="F6">
        <v>125.2</v>
      </c>
      <c r="G6">
        <f t="shared" si="1"/>
        <v>131.20959999999999</v>
      </c>
      <c r="H6">
        <f t="shared" si="2"/>
        <v>17215.959132159998</v>
      </c>
      <c r="I6">
        <v>50</v>
      </c>
      <c r="J6">
        <v>0.49</v>
      </c>
      <c r="K6">
        <f>1/(G6^2/J6)</f>
        <v>2.8461963474614856E-5</v>
      </c>
      <c r="L6">
        <f t="shared" si="3"/>
        <v>35134.610473795918</v>
      </c>
      <c r="O6">
        <v>2</v>
      </c>
      <c r="P6">
        <v>8.5000000000000006E-2</v>
      </c>
      <c r="Q6">
        <v>52</v>
      </c>
      <c r="R6">
        <f t="shared" ref="R6:R10" si="4">1/Q6</f>
        <v>1.9230769230769232E-2</v>
      </c>
    </row>
    <row r="7" spans="1:18" x14ac:dyDescent="0.4">
      <c r="C7">
        <v>1.5719999999999998</v>
      </c>
      <c r="D7">
        <v>1</v>
      </c>
      <c r="E7">
        <f t="shared" si="0"/>
        <v>3.1439999999999997</v>
      </c>
      <c r="F7">
        <v>53</v>
      </c>
      <c r="G7">
        <f t="shared" si="1"/>
        <v>166.63199999999998</v>
      </c>
      <c r="H7">
        <f t="shared" si="2"/>
        <v>27766.223423999993</v>
      </c>
      <c r="I7">
        <v>100</v>
      </c>
      <c r="J7">
        <v>0.98</v>
      </c>
      <c r="K7">
        <f>1/(G7^2/J7)</f>
        <v>3.5294681060332023E-5</v>
      </c>
      <c r="L7">
        <f t="shared" si="3"/>
        <v>28332.881044897953</v>
      </c>
      <c r="O7">
        <v>3</v>
      </c>
      <c r="P7">
        <v>9.5000000000000001E-2</v>
      </c>
      <c r="Q7">
        <v>37</v>
      </c>
      <c r="R7">
        <f t="shared" si="4"/>
        <v>2.7027027027027029E-2</v>
      </c>
    </row>
    <row r="8" spans="1:18" x14ac:dyDescent="0.4">
      <c r="C8">
        <v>1.5719999999999998</v>
      </c>
      <c r="D8">
        <v>2</v>
      </c>
      <c r="E8">
        <f t="shared" si="0"/>
        <v>1.5719999999999998</v>
      </c>
      <c r="F8">
        <v>114.4</v>
      </c>
      <c r="G8">
        <f t="shared" si="1"/>
        <v>179.83679999999998</v>
      </c>
      <c r="H8">
        <f t="shared" si="2"/>
        <v>32341.274634239995</v>
      </c>
      <c r="I8">
        <v>100</v>
      </c>
      <c r="J8">
        <v>0.98</v>
      </c>
      <c r="K8">
        <f>1/(G8^2/J8)</f>
        <v>3.0301836000071104E-5</v>
      </c>
      <c r="L8">
        <f t="shared" si="3"/>
        <v>33001.300647183671</v>
      </c>
      <c r="O8">
        <v>4</v>
      </c>
      <c r="P8">
        <v>0.115</v>
      </c>
      <c r="Q8">
        <v>27.5</v>
      </c>
      <c r="R8">
        <f t="shared" si="4"/>
        <v>3.6363636363636362E-2</v>
      </c>
    </row>
    <row r="9" spans="1:18" x14ac:dyDescent="0.4">
      <c r="C9">
        <v>1.5719999999999998</v>
      </c>
      <c r="D9">
        <v>3</v>
      </c>
      <c r="E9">
        <f t="shared" si="0"/>
        <v>1.0479999999999998</v>
      </c>
      <c r="F9">
        <v>173.8</v>
      </c>
      <c r="G9">
        <f t="shared" si="1"/>
        <v>182.14239999999998</v>
      </c>
      <c r="H9">
        <f t="shared" si="2"/>
        <v>33175.85387775999</v>
      </c>
      <c r="I9">
        <v>100</v>
      </c>
      <c r="J9">
        <v>0.98</v>
      </c>
      <c r="K9">
        <f>1/(G9^2/J9)</f>
        <v>2.953955619683266E-5</v>
      </c>
      <c r="L9">
        <f t="shared" si="3"/>
        <v>33852.912120163259</v>
      </c>
      <c r="O9">
        <v>5</v>
      </c>
      <c r="P9">
        <v>0.125</v>
      </c>
      <c r="Q9">
        <v>23</v>
      </c>
      <c r="R9">
        <f t="shared" si="4"/>
        <v>4.3478260869565216E-2</v>
      </c>
    </row>
    <row r="10" spans="1:18" x14ac:dyDescent="0.4">
      <c r="C10">
        <v>1.5719999999999998</v>
      </c>
      <c r="D10">
        <v>1</v>
      </c>
      <c r="E10">
        <f t="shared" si="0"/>
        <v>3.1439999999999997</v>
      </c>
      <c r="F10">
        <v>72</v>
      </c>
      <c r="G10">
        <f t="shared" si="1"/>
        <v>226.36799999999997</v>
      </c>
      <c r="H10">
        <f t="shared" si="2"/>
        <v>51242.471423999988</v>
      </c>
      <c r="I10">
        <v>150</v>
      </c>
      <c r="J10">
        <v>1.47</v>
      </c>
      <c r="K10">
        <f>1/(G10^2/J10)</f>
        <v>2.8687140942845094E-5</v>
      </c>
      <c r="L10">
        <f t="shared" si="3"/>
        <v>34858.824097959179</v>
      </c>
      <c r="O10">
        <v>6</v>
      </c>
      <c r="P10">
        <v>0.13500000000000001</v>
      </c>
      <c r="Q10">
        <v>20</v>
      </c>
      <c r="R10">
        <f t="shared" si="4"/>
        <v>0.05</v>
      </c>
    </row>
    <row r="11" spans="1:18" x14ac:dyDescent="0.4">
      <c r="C11">
        <v>1.5719999999999998</v>
      </c>
      <c r="D11">
        <v>2</v>
      </c>
      <c r="E11">
        <f t="shared" si="0"/>
        <v>1.5719999999999998</v>
      </c>
      <c r="F11">
        <v>138.1</v>
      </c>
      <c r="G11">
        <f t="shared" si="1"/>
        <v>217.09319999999997</v>
      </c>
      <c r="H11">
        <f t="shared" si="2"/>
        <v>47129.45748623999</v>
      </c>
      <c r="I11">
        <v>150</v>
      </c>
      <c r="J11">
        <v>1.47</v>
      </c>
      <c r="K11">
        <f>1/(G11^2/J11)</f>
        <v>3.1190683670169215E-5</v>
      </c>
      <c r="L11">
        <f t="shared" si="3"/>
        <v>32060.855432816323</v>
      </c>
    </row>
    <row r="12" spans="1:18" x14ac:dyDescent="0.4">
      <c r="C12">
        <v>1.5719999999999998</v>
      </c>
      <c r="D12">
        <v>3</v>
      </c>
      <c r="E12">
        <f t="shared" si="0"/>
        <v>1.0479999999999998</v>
      </c>
      <c r="F12">
        <v>211.9</v>
      </c>
      <c r="G12">
        <f t="shared" si="1"/>
        <v>222.07119999999998</v>
      </c>
      <c r="H12">
        <f t="shared" si="2"/>
        <v>49315.617869439986</v>
      </c>
      <c r="I12">
        <v>150</v>
      </c>
      <c r="J12">
        <v>1.47</v>
      </c>
      <c r="K12">
        <f>1/(G12^2/J12)</f>
        <v>2.98080012683149E-5</v>
      </c>
      <c r="L12">
        <f t="shared" si="3"/>
        <v>33548.039366965975</v>
      </c>
    </row>
    <row r="13" spans="1:18" x14ac:dyDescent="0.4">
      <c r="L13">
        <f>AVERAGE(L4:L12)</f>
        <v>32289.129161009823</v>
      </c>
    </row>
    <row r="14" spans="1:18" x14ac:dyDescent="0.4">
      <c r="A14" t="s">
        <v>21</v>
      </c>
      <c r="B14">
        <v>1.49</v>
      </c>
      <c r="C14" t="s">
        <v>22</v>
      </c>
      <c r="D14">
        <v>6.6672000000000007E-3</v>
      </c>
      <c r="E14" t="s">
        <v>23</v>
      </c>
      <c r="F14">
        <f>D14/B14</f>
        <v>4.4746308724832222E-3</v>
      </c>
      <c r="G14">
        <f>1/F14</f>
        <v>223.48212143028553</v>
      </c>
      <c r="H14" t="s">
        <v>4</v>
      </c>
      <c r="P14" t="s">
        <v>41</v>
      </c>
    </row>
    <row r="15" spans="1:18" x14ac:dyDescent="0.4">
      <c r="O15" t="s">
        <v>6</v>
      </c>
      <c r="P15" t="s">
        <v>46</v>
      </c>
      <c r="Q15" t="s">
        <v>5</v>
      </c>
    </row>
    <row r="16" spans="1:18" x14ac:dyDescent="0.4">
      <c r="C16" t="s">
        <v>3</v>
      </c>
      <c r="D16" t="s">
        <v>20</v>
      </c>
      <c r="E16" t="s">
        <v>29</v>
      </c>
      <c r="F16" t="s">
        <v>33</v>
      </c>
      <c r="G16" t="s">
        <v>31</v>
      </c>
      <c r="H16" t="s">
        <v>32</v>
      </c>
      <c r="I16" t="s">
        <v>2</v>
      </c>
      <c r="J16" t="s">
        <v>35</v>
      </c>
      <c r="K16" t="s">
        <v>36</v>
      </c>
      <c r="L16" t="s">
        <v>13</v>
      </c>
      <c r="M16" t="s">
        <v>14</v>
      </c>
      <c r="O16">
        <v>5</v>
      </c>
      <c r="P16">
        <v>72</v>
      </c>
      <c r="Q16">
        <v>51</v>
      </c>
    </row>
    <row r="17" spans="3:20" x14ac:dyDescent="0.4">
      <c r="C17">
        <v>1.24</v>
      </c>
      <c r="D17">
        <v>2</v>
      </c>
      <c r="E17" s="1">
        <f t="shared" ref="E17:E25" si="5">2*C17/D17</f>
        <v>1.24</v>
      </c>
      <c r="F17">
        <v>10.7</v>
      </c>
      <c r="G17">
        <f t="shared" ref="G17:G25" si="6">F17*E17</f>
        <v>13.267999999999999</v>
      </c>
      <c r="H17">
        <f t="shared" ref="H17:H25" si="7">G17^2</f>
        <v>176.03982399999998</v>
      </c>
      <c r="I17">
        <v>50</v>
      </c>
      <c r="J17">
        <v>0.49</v>
      </c>
      <c r="K17">
        <f>(J17/G17^2)</f>
        <v>2.7834610877593246E-3</v>
      </c>
      <c r="L17">
        <f>1/K17</f>
        <v>359.26494693877544</v>
      </c>
      <c r="M17">
        <v>0</v>
      </c>
      <c r="O17">
        <v>7</v>
      </c>
      <c r="P17">
        <v>51</v>
      </c>
      <c r="Q17">
        <v>116</v>
      </c>
    </row>
    <row r="18" spans="3:20" x14ac:dyDescent="0.4">
      <c r="C18">
        <v>1.24</v>
      </c>
      <c r="D18">
        <v>3</v>
      </c>
      <c r="E18" s="1">
        <f t="shared" si="5"/>
        <v>0.82666666666666666</v>
      </c>
      <c r="F18">
        <v>14.5</v>
      </c>
      <c r="G18">
        <f t="shared" si="6"/>
        <v>11.986666666666666</v>
      </c>
      <c r="H18">
        <f t="shared" si="7"/>
        <v>143.68017777777777</v>
      </c>
      <c r="I18">
        <v>50</v>
      </c>
      <c r="J18">
        <v>0.49</v>
      </c>
      <c r="K18">
        <f>(J18/G18^2)</f>
        <v>3.410352127750399E-3</v>
      </c>
      <c r="L18">
        <f t="shared" ref="L18:L25" si="8">1/K18</f>
        <v>293.22485260770975</v>
      </c>
      <c r="M18">
        <f>(G14-L21)/G14*100</f>
        <v>-32.411721514532275</v>
      </c>
      <c r="O18">
        <v>9</v>
      </c>
      <c r="P18">
        <v>40</v>
      </c>
      <c r="Q18">
        <v>189.7</v>
      </c>
    </row>
    <row r="19" spans="3:20" x14ac:dyDescent="0.4">
      <c r="C19">
        <v>1.24</v>
      </c>
      <c r="D19">
        <v>4</v>
      </c>
      <c r="E19" s="1">
        <f t="shared" si="5"/>
        <v>0.62</v>
      </c>
      <c r="F19">
        <v>19.5</v>
      </c>
      <c r="G19">
        <f t="shared" si="6"/>
        <v>12.09</v>
      </c>
      <c r="H19">
        <f t="shared" si="7"/>
        <v>146.16810000000001</v>
      </c>
      <c r="I19">
        <v>50</v>
      </c>
      <c r="J19">
        <v>0.49</v>
      </c>
      <c r="K19">
        <f>(J19/G19^2)</f>
        <v>3.3523046410263249E-3</v>
      </c>
      <c r="L19">
        <f t="shared" si="8"/>
        <v>298.30224489795921</v>
      </c>
      <c r="Q19" t="s">
        <v>7</v>
      </c>
    </row>
    <row r="20" spans="3:20" x14ac:dyDescent="0.4">
      <c r="C20">
        <v>1.24</v>
      </c>
      <c r="D20">
        <v>2</v>
      </c>
      <c r="E20" s="1">
        <f t="shared" si="5"/>
        <v>1.24</v>
      </c>
      <c r="F20">
        <v>13.6</v>
      </c>
      <c r="G20">
        <f t="shared" si="6"/>
        <v>16.864000000000001</v>
      </c>
      <c r="H20">
        <f t="shared" si="7"/>
        <v>284.394496</v>
      </c>
      <c r="I20">
        <v>100</v>
      </c>
      <c r="J20">
        <v>0.98</v>
      </c>
      <c r="K20">
        <f>(J20/G20^2)</f>
        <v>3.4459176031311099E-3</v>
      </c>
      <c r="L20">
        <f t="shared" si="8"/>
        <v>290.19846530612244</v>
      </c>
      <c r="N20" t="s">
        <v>9</v>
      </c>
      <c r="O20" t="s">
        <v>8</v>
      </c>
      <c r="P20" t="s">
        <v>50</v>
      </c>
      <c r="R20" t="s">
        <v>10</v>
      </c>
      <c r="S20" t="s">
        <v>42</v>
      </c>
      <c r="T20" t="s">
        <v>11</v>
      </c>
    </row>
    <row r="21" spans="3:20" x14ac:dyDescent="0.4">
      <c r="C21">
        <v>1.24</v>
      </c>
      <c r="D21">
        <v>3</v>
      </c>
      <c r="E21" s="1">
        <f t="shared" si="5"/>
        <v>0.82666666666666666</v>
      </c>
      <c r="F21">
        <v>20.6</v>
      </c>
      <c r="G21">
        <f t="shared" si="6"/>
        <v>17.029333333333334</v>
      </c>
      <c r="H21">
        <f t="shared" si="7"/>
        <v>289.99819377777777</v>
      </c>
      <c r="I21">
        <v>100</v>
      </c>
      <c r="J21">
        <v>0.98</v>
      </c>
      <c r="K21">
        <f>(J21/G21^2)</f>
        <v>3.3793313924946806E-3</v>
      </c>
      <c r="L21">
        <f t="shared" si="8"/>
        <v>295.91652426303853</v>
      </c>
      <c r="N21">
        <v>2</v>
      </c>
      <c r="O21">
        <v>17</v>
      </c>
      <c r="P21">
        <v>0.4</v>
      </c>
      <c r="R21">
        <v>0.6</v>
      </c>
      <c r="S21">
        <v>13</v>
      </c>
      <c r="T21">
        <v>2</v>
      </c>
    </row>
    <row r="22" spans="3:20" x14ac:dyDescent="0.4">
      <c r="C22">
        <v>1.24</v>
      </c>
      <c r="D22">
        <v>4</v>
      </c>
      <c r="E22" s="1">
        <f t="shared" si="5"/>
        <v>0.62</v>
      </c>
      <c r="F22">
        <v>27.4</v>
      </c>
      <c r="G22">
        <f t="shared" si="6"/>
        <v>16.988</v>
      </c>
      <c r="H22">
        <f t="shared" si="7"/>
        <v>288.59214399999996</v>
      </c>
      <c r="I22">
        <v>100</v>
      </c>
      <c r="J22">
        <v>0.98</v>
      </c>
      <c r="K22">
        <f>(J22/G22^2)</f>
        <v>3.3957958328900322E-3</v>
      </c>
      <c r="L22">
        <f t="shared" si="8"/>
        <v>294.4817795918367</v>
      </c>
      <c r="N22">
        <v>2</v>
      </c>
      <c r="O22">
        <v>15</v>
      </c>
      <c r="P22">
        <v>0.5</v>
      </c>
      <c r="R22">
        <v>0.6</v>
      </c>
      <c r="S22">
        <v>20</v>
      </c>
      <c r="T22">
        <v>3</v>
      </c>
    </row>
    <row r="23" spans="3:20" x14ac:dyDescent="0.4">
      <c r="C23">
        <v>1.24</v>
      </c>
      <c r="D23">
        <v>2</v>
      </c>
      <c r="E23" s="1">
        <f t="shared" si="5"/>
        <v>1.24</v>
      </c>
      <c r="F23">
        <v>16.7</v>
      </c>
      <c r="G23">
        <f t="shared" si="6"/>
        <v>20.707999999999998</v>
      </c>
      <c r="H23">
        <f t="shared" si="7"/>
        <v>428.82126399999993</v>
      </c>
      <c r="I23">
        <v>150</v>
      </c>
      <c r="J23">
        <v>1.47</v>
      </c>
      <c r="K23">
        <f>(J23/G23^2)</f>
        <v>3.428001648724211E-3</v>
      </c>
      <c r="L23">
        <f t="shared" si="8"/>
        <v>291.71514557823127</v>
      </c>
      <c r="N23">
        <v>2</v>
      </c>
      <c r="O23">
        <v>13</v>
      </c>
      <c r="P23">
        <v>0.6</v>
      </c>
      <c r="R23">
        <v>0.6</v>
      </c>
      <c r="S23">
        <v>24</v>
      </c>
      <c r="T23">
        <v>4</v>
      </c>
    </row>
    <row r="24" spans="3:20" x14ac:dyDescent="0.4">
      <c r="C24">
        <v>1.24</v>
      </c>
      <c r="D24">
        <v>3</v>
      </c>
      <c r="E24" s="1">
        <f t="shared" si="5"/>
        <v>0.82666666666666666</v>
      </c>
      <c r="F24">
        <v>24.7</v>
      </c>
      <c r="G24">
        <f t="shared" si="6"/>
        <v>20.418666666666667</v>
      </c>
      <c r="H24">
        <f t="shared" si="7"/>
        <v>416.92194844444447</v>
      </c>
      <c r="I24">
        <v>150</v>
      </c>
      <c r="J24">
        <v>1.47</v>
      </c>
      <c r="K24">
        <f>(J24/G24^2)</f>
        <v>3.5258398016334703E-3</v>
      </c>
      <c r="L24">
        <f t="shared" si="8"/>
        <v>283.62037309145882</v>
      </c>
      <c r="R24">
        <v>0.6</v>
      </c>
      <c r="S24">
        <v>29</v>
      </c>
      <c r="T24">
        <v>5</v>
      </c>
    </row>
    <row r="25" spans="3:20" x14ac:dyDescent="0.4">
      <c r="C25">
        <v>1.24</v>
      </c>
      <c r="D25">
        <v>4</v>
      </c>
      <c r="E25" s="1">
        <f t="shared" si="5"/>
        <v>0.62</v>
      </c>
      <c r="F25">
        <v>32.700000000000003</v>
      </c>
      <c r="G25">
        <f t="shared" si="6"/>
        <v>20.274000000000001</v>
      </c>
      <c r="H25">
        <f t="shared" si="7"/>
        <v>411.03507600000006</v>
      </c>
      <c r="I25">
        <v>150</v>
      </c>
      <c r="J25">
        <v>1.47</v>
      </c>
      <c r="K25">
        <f>(J25/G25^2)</f>
        <v>3.5763371201926325E-3</v>
      </c>
      <c r="L25">
        <f t="shared" si="8"/>
        <v>279.61569795918371</v>
      </c>
    </row>
    <row r="26" spans="3:20" x14ac:dyDescent="0.4">
      <c r="L26">
        <f>AVERAGE(L17:L25)</f>
        <v>298.48222558159068</v>
      </c>
    </row>
    <row r="43" spans="10:12" x14ac:dyDescent="0.4">
      <c r="J43" t="s">
        <v>44</v>
      </c>
      <c r="K43" t="s">
        <v>45</v>
      </c>
      <c r="L43" t="s">
        <v>43</v>
      </c>
    </row>
    <row r="44" spans="10:12" x14ac:dyDescent="0.4">
      <c r="J44">
        <v>223.48212143028553</v>
      </c>
      <c r="K44">
        <v>298.48222558159068</v>
      </c>
      <c r="L44">
        <v>32.411721514532303</v>
      </c>
    </row>
    <row r="45" spans="10:12" x14ac:dyDescent="0.4">
      <c r="L45">
        <v>32.411721514532303</v>
      </c>
    </row>
    <row r="59" spans="2:5" x14ac:dyDescent="0.4">
      <c r="B59" t="s">
        <v>25</v>
      </c>
      <c r="C59" t="s">
        <v>24</v>
      </c>
      <c r="D59" t="s">
        <v>23</v>
      </c>
      <c r="E59" t="s">
        <v>26</v>
      </c>
    </row>
    <row r="60" spans="2:5" x14ac:dyDescent="0.4">
      <c r="B60">
        <v>2.85</v>
      </c>
      <c r="C60" s="2">
        <v>7.2100000000000004E-5</v>
      </c>
      <c r="D60" s="2">
        <f>C60/B60</f>
        <v>2.5298245614035089E-5</v>
      </c>
      <c r="E60" s="3">
        <f>1/D60</f>
        <v>39528.432732316229</v>
      </c>
    </row>
    <row r="61" spans="2:5" x14ac:dyDescent="0.4">
      <c r="B61">
        <v>1.49</v>
      </c>
      <c r="C61" s="4">
        <v>6.6672000000000007E-3</v>
      </c>
      <c r="D61" s="4">
        <f>C61/B61</f>
        <v>4.4746308724832222E-3</v>
      </c>
      <c r="E61">
        <f>1/D61</f>
        <v>223.48212143028553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王昊文</dc:creator>
  <cp:lastModifiedBy>bowen</cp:lastModifiedBy>
  <dcterms:created xsi:type="dcterms:W3CDTF">2018-10-29T05:44:23Z</dcterms:created>
  <dcterms:modified xsi:type="dcterms:W3CDTF">2018-11-04T23:05:17Z</dcterms:modified>
</cp:coreProperties>
</file>