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4E78E7F-9056-4366-8FB5-60B73821CDF0}" xr6:coauthVersionLast="36" xr6:coauthVersionMax="36" xr10:uidLastSave="{00000000-0000-0000-0000-000000000000}"/>
  <bookViews>
    <workbookView xWindow="0" yWindow="0" windowWidth="21570" windowHeight="9195" xr2:uid="{FA7CFAEF-ADC4-4A25-B1DA-F0245042004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D27" i="1" l="1"/>
  <c r="D28" i="1"/>
  <c r="B28" i="1"/>
  <c r="B27" i="1"/>
  <c r="D14" i="1"/>
  <c r="F12" i="1" s="1"/>
  <c r="D13" i="1"/>
  <c r="F11" i="1" s="1"/>
  <c r="D11" i="1"/>
  <c r="D12" i="1"/>
  <c r="B14" i="1"/>
  <c r="B12" i="1"/>
  <c r="B13" i="1"/>
  <c r="B11" i="1"/>
  <c r="J8" i="1"/>
  <c r="J11" i="1" s="1"/>
  <c r="K7" i="1"/>
  <c r="J12" i="1"/>
  <c r="C24" i="1"/>
  <c r="D24" i="1"/>
  <c r="B24" i="1"/>
  <c r="C8" i="1"/>
  <c r="D8" i="1"/>
  <c r="E8" i="1"/>
  <c r="B8" i="1"/>
  <c r="B7" i="1"/>
  <c r="K8" i="1"/>
  <c r="D23" i="1"/>
  <c r="C23" i="1"/>
  <c r="B23" i="1"/>
  <c r="C7" i="1"/>
  <c r="D7" i="1"/>
  <c r="L11" i="1" l="1"/>
  <c r="J7" i="1"/>
  <c r="E7" i="1"/>
</calcChain>
</file>

<file path=xl/sharedStrings.xml><?xml version="1.0" encoding="utf-8"?>
<sst xmlns="http://schemas.openxmlformats.org/spreadsheetml/2006/main" count="39" uniqueCount="32">
  <si>
    <t>Average</t>
    <phoneticPr fontId="1" type="noConversion"/>
  </si>
  <si>
    <t>PVC管</t>
    <phoneticPr fontId="1" type="noConversion"/>
  </si>
  <si>
    <t>鋼球</t>
    <phoneticPr fontId="1" type="noConversion"/>
  </si>
  <si>
    <t>重量(g)</t>
    <phoneticPr fontId="1" type="noConversion"/>
  </si>
  <si>
    <t>外徑(cm)</t>
    <phoneticPr fontId="1" type="noConversion"/>
  </si>
  <si>
    <t>內徑(cm)</t>
    <phoneticPr fontId="1" type="noConversion"/>
  </si>
  <si>
    <t>高(cm)</t>
    <phoneticPr fontId="1" type="noConversion"/>
  </si>
  <si>
    <t>長(cm)</t>
    <phoneticPr fontId="1" type="noConversion"/>
  </si>
  <si>
    <t>Average</t>
    <phoneticPr fontId="1" type="noConversion"/>
  </si>
  <si>
    <t>標準差</t>
    <phoneticPr fontId="1" type="noConversion"/>
  </si>
  <si>
    <t>PVC管重(g)</t>
    <phoneticPr fontId="1" type="noConversion"/>
  </si>
  <si>
    <t>燒杯+水重(g)</t>
    <phoneticPr fontId="1" type="noConversion"/>
  </si>
  <si>
    <t>燒杯+水+PVC管重(g)</t>
    <phoneticPr fontId="1" type="noConversion"/>
  </si>
  <si>
    <t>平均標準差</t>
    <phoneticPr fontId="1" type="noConversion"/>
  </si>
  <si>
    <t>平均體積</t>
    <phoneticPr fontId="1" type="noConversion"/>
  </si>
  <si>
    <t>體積平均</t>
    <phoneticPr fontId="1" type="noConversion"/>
  </si>
  <si>
    <t>密度平均</t>
    <phoneticPr fontId="1" type="noConversion"/>
  </si>
  <si>
    <t>密度誤差</t>
    <phoneticPr fontId="1" type="noConversion"/>
  </si>
  <si>
    <r>
      <t>PVC管1.4982590</t>
    </r>
    <r>
      <rPr>
        <sz val="12"/>
        <color theme="1"/>
        <rFont val="新細明體"/>
        <family val="1"/>
        <charset val="136"/>
      </rPr>
      <t>±</t>
    </r>
    <r>
      <rPr>
        <sz val="12"/>
        <color theme="1"/>
        <rFont val="新細明體"/>
        <family val="2"/>
        <charset val="136"/>
        <scheme val="minor"/>
      </rPr>
      <t>7.4*10^(-7) g/cm^3</t>
    </r>
    <phoneticPr fontId="1" type="noConversion"/>
  </si>
  <si>
    <t>鋼球8.20394±6.4*10^(-5) g/cm^3</t>
    <phoneticPr fontId="1" type="noConversion"/>
  </si>
  <si>
    <t>PVC管阿基米德1.4308196±3.2*10^(-7) g/cm^3</t>
    <phoneticPr fontId="1" type="noConversion"/>
  </si>
  <si>
    <t>外徑面積平均標準差</t>
    <phoneticPr fontId="1" type="noConversion"/>
  </si>
  <si>
    <t>內徑面積平均標準差</t>
    <phoneticPr fontId="1" type="noConversion"/>
  </si>
  <si>
    <t>內徑面積平均</t>
    <phoneticPr fontId="1" type="noConversion"/>
  </si>
  <si>
    <t>外徑面積平均</t>
    <phoneticPr fontId="1" type="noConversion"/>
  </si>
  <si>
    <t>面積差平均</t>
    <phoneticPr fontId="1" type="noConversion"/>
  </si>
  <si>
    <t>面積差平均標準差</t>
    <phoneticPr fontId="1" type="noConversion"/>
  </si>
  <si>
    <t>體積平均標準差</t>
    <phoneticPr fontId="1" type="noConversion"/>
  </si>
  <si>
    <t>體積標平均標準差</t>
    <phoneticPr fontId="1" type="noConversion"/>
  </si>
  <si>
    <t>密度平均標準差</t>
    <phoneticPr fontId="1" type="noConversion"/>
  </si>
  <si>
    <t>平均密度</t>
    <phoneticPr fontId="1" type="noConversion"/>
  </si>
  <si>
    <t>PVC管(阿基米德)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</si>
</sst>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83DE-DDDD-43AE-BF5F-4D08636DDF4C}">
  <dimension ref="A1:L28"/>
  <sheetViews>
    <sheetView tabSelected="1" workbookViewId="0">
      <selection activeCell="L19" sqref="L19"/>
    </sheetView>
  </sheetViews>
  <sheetFormatPr defaultRowHeight="16.5" x14ac:dyDescent="0.25"/>
  <cols>
    <col min="2" max="2" width="13" bestFit="1" customWidth="1"/>
    <col min="5" max="5" width="13" bestFit="1" customWidth="1"/>
    <col min="9" max="9" width="13" bestFit="1" customWidth="1"/>
    <col min="12" max="12" width="11.875" bestFit="1" customWidth="1"/>
    <col min="13" max="14" width="13" bestFit="1" customWidth="1"/>
  </cols>
  <sheetData>
    <row r="1" spans="1:12" x14ac:dyDescent="0.25">
      <c r="A1" t="s">
        <v>1</v>
      </c>
      <c r="B1" t="s">
        <v>4</v>
      </c>
      <c r="C1" t="s">
        <v>5</v>
      </c>
      <c r="D1" t="s">
        <v>6</v>
      </c>
      <c r="E1" t="s">
        <v>3</v>
      </c>
      <c r="I1" t="s">
        <v>2</v>
      </c>
      <c r="J1" t="s">
        <v>7</v>
      </c>
      <c r="K1" t="s">
        <v>3</v>
      </c>
    </row>
    <row r="2" spans="1:12" x14ac:dyDescent="0.25">
      <c r="A2">
        <v>1</v>
      </c>
      <c r="B2">
        <v>2.2010000000000001</v>
      </c>
      <c r="C2">
        <v>1.65</v>
      </c>
      <c r="D2">
        <v>3.45</v>
      </c>
      <c r="E2">
        <v>8.6999999999999993</v>
      </c>
      <c r="I2">
        <v>1</v>
      </c>
      <c r="J2">
        <v>0.94</v>
      </c>
      <c r="K2">
        <v>3.5</v>
      </c>
    </row>
    <row r="3" spans="1:12" x14ac:dyDescent="0.25">
      <c r="A3">
        <v>2</v>
      </c>
      <c r="B3">
        <v>2.2033999999999998</v>
      </c>
      <c r="C3">
        <v>1.64</v>
      </c>
      <c r="D3">
        <v>3.5</v>
      </c>
      <c r="E3">
        <v>8.7200000000000006</v>
      </c>
      <c r="I3">
        <v>2</v>
      </c>
      <c r="J3">
        <v>0.9355</v>
      </c>
      <c r="K3">
        <v>3.5</v>
      </c>
    </row>
    <row r="4" spans="1:12" x14ac:dyDescent="0.25">
      <c r="A4">
        <v>3</v>
      </c>
      <c r="B4">
        <v>2.2000000000000002</v>
      </c>
      <c r="C4">
        <v>1.6375</v>
      </c>
      <c r="D4">
        <v>3.4</v>
      </c>
      <c r="E4">
        <v>8.6999999999999993</v>
      </c>
      <c r="I4">
        <v>3</v>
      </c>
      <c r="J4">
        <v>0.9345</v>
      </c>
      <c r="K4">
        <v>3.52</v>
      </c>
    </row>
    <row r="5" spans="1:12" x14ac:dyDescent="0.25">
      <c r="A5">
        <v>4</v>
      </c>
      <c r="B5">
        <v>2.2010000000000001</v>
      </c>
      <c r="C5">
        <v>1.64</v>
      </c>
      <c r="D5">
        <v>3.45</v>
      </c>
      <c r="E5">
        <v>8.7200000000000006</v>
      </c>
      <c r="I5">
        <v>4</v>
      </c>
      <c r="J5">
        <v>0.93289999999999995</v>
      </c>
      <c r="K5">
        <v>3.54</v>
      </c>
    </row>
    <row r="6" spans="1:12" x14ac:dyDescent="0.25">
      <c r="A6">
        <v>5</v>
      </c>
      <c r="B6">
        <v>2.2000000000000002</v>
      </c>
      <c r="C6">
        <v>1.645</v>
      </c>
      <c r="D6">
        <v>3.45</v>
      </c>
      <c r="E6">
        <v>8.74</v>
      </c>
      <c r="I6">
        <v>5</v>
      </c>
      <c r="J6">
        <v>0.93600000000000005</v>
      </c>
      <c r="K6">
        <v>3.54</v>
      </c>
    </row>
    <row r="7" spans="1:12" x14ac:dyDescent="0.25">
      <c r="A7" t="s">
        <v>0</v>
      </c>
      <c r="B7">
        <f>AVERAGE(B2:B6)</f>
        <v>2.2010800000000001</v>
      </c>
      <c r="C7">
        <f>AVERAGE(C2:C6)</f>
        <v>1.6425000000000001</v>
      </c>
      <c r="D7">
        <f>AVERAGE(D2:D6)</f>
        <v>3.45</v>
      </c>
      <c r="E7">
        <f>AVERAGE(E2:E6)</f>
        <v>8.7160000000000011</v>
      </c>
      <c r="I7" t="s">
        <v>0</v>
      </c>
      <c r="J7">
        <f>AVERAGE(J2:J6)</f>
        <v>0.93578000000000006</v>
      </c>
      <c r="K7">
        <f>AVERAGE(K2:K6)</f>
        <v>3.5199999999999996</v>
      </c>
    </row>
    <row r="8" spans="1:12" x14ac:dyDescent="0.25">
      <c r="A8" t="s">
        <v>13</v>
      </c>
      <c r="B8">
        <f>_xlfn.STDEV.S(B2:B6)/SQRT(5)</f>
        <v>6.2161081071673363E-4</v>
      </c>
      <c r="C8">
        <f t="shared" ref="C8:E8" si="0">_xlfn.STDEV.S(C2:C6)/SQRT(5)</f>
        <v>2.2360679774997916E-3</v>
      </c>
      <c r="D8">
        <f t="shared" si="0"/>
        <v>1.581138830084191E-2</v>
      </c>
      <c r="E8">
        <f t="shared" si="0"/>
        <v>7.4833147735481019E-3</v>
      </c>
      <c r="I8" t="s">
        <v>13</v>
      </c>
      <c r="J8">
        <f>_xlfn.STDEV.S(J2:J6)/SQRT(5)</f>
        <v>1.1804236527620043E-3</v>
      </c>
      <c r="K8">
        <f>_xlfn.STDEV.S(K2:K6)/SQRT(5)</f>
        <v>8.9442719099991665E-3</v>
      </c>
    </row>
    <row r="11" spans="1:12" x14ac:dyDescent="0.25">
      <c r="A11" t="s">
        <v>21</v>
      </c>
      <c r="B11">
        <f>(((B8/B7)^2)*2)</f>
        <v>1.5951277050799178E-7</v>
      </c>
      <c r="C11" t="s">
        <v>25</v>
      </c>
      <c r="D11">
        <f>(B12-B14)</f>
        <v>1.686208165052375</v>
      </c>
      <c r="E11" t="s">
        <v>16</v>
      </c>
      <c r="F11">
        <f>(E7/D13)</f>
        <v>1.4982591497033415</v>
      </c>
      <c r="I11" t="s">
        <v>28</v>
      </c>
      <c r="J11">
        <f>4*PI()*(J7/2)^2*J8</f>
        <v>3.2473963166468884E-3</v>
      </c>
      <c r="K11" t="s">
        <v>29</v>
      </c>
      <c r="L11">
        <f>((K8/K7)^2)+((J11/J12)^2)</f>
        <v>6.3740275611253759E-5</v>
      </c>
    </row>
    <row r="12" spans="1:12" x14ac:dyDescent="0.25">
      <c r="A12" t="s">
        <v>24</v>
      </c>
      <c r="B12">
        <f>((B7/2)^2)*PI()</f>
        <v>3.8050602390045323</v>
      </c>
      <c r="C12" t="s">
        <v>26</v>
      </c>
      <c r="D12">
        <f>(B11^2+B13^2)</f>
        <v>1.3765183454496179E-11</v>
      </c>
      <c r="E12" t="s">
        <v>17</v>
      </c>
      <c r="F12">
        <f>((E8/E7)^2+(D14/D13)^2)</f>
        <v>7.3715915580344534E-7</v>
      </c>
      <c r="I12" t="s">
        <v>14</v>
      </c>
      <c r="J12">
        <f>(((J7/2)^3*4*PI())/3)</f>
        <v>0.42906184827249688</v>
      </c>
      <c r="K12" t="s">
        <v>30</v>
      </c>
      <c r="L12">
        <f>K7/(4*PI()*(J7/2)^3/3)</f>
        <v>8.2039454548856785</v>
      </c>
    </row>
    <row r="13" spans="1:12" x14ac:dyDescent="0.25">
      <c r="A13" t="s">
        <v>22</v>
      </c>
      <c r="B13">
        <f>(((C8/C7)^2)*2)</f>
        <v>3.7067154099743135E-6</v>
      </c>
      <c r="C13" t="s">
        <v>15</v>
      </c>
      <c r="D13">
        <f>(D11*D7)</f>
        <v>5.8174181694306943</v>
      </c>
    </row>
    <row r="14" spans="1:12" x14ac:dyDescent="0.25">
      <c r="A14" t="s">
        <v>23</v>
      </c>
      <c r="B14">
        <f>((C7/2)^2)*PI()</f>
        <v>2.1188520739521572</v>
      </c>
      <c r="C14" t="s">
        <v>27</v>
      </c>
      <c r="D14">
        <f>((D12/D11)^2+(D8/D7)^2)</f>
        <v>2.1003990758244101E-5</v>
      </c>
    </row>
    <row r="17" spans="1:9" x14ac:dyDescent="0.25">
      <c r="A17" t="s">
        <v>31</v>
      </c>
      <c r="B17" t="s">
        <v>10</v>
      </c>
      <c r="C17" t="s">
        <v>11</v>
      </c>
      <c r="D17" t="s">
        <v>12</v>
      </c>
      <c r="I17" t="s">
        <v>18</v>
      </c>
    </row>
    <row r="18" spans="1:9" x14ac:dyDescent="0.25">
      <c r="A18">
        <v>1</v>
      </c>
      <c r="B18">
        <v>8.7200000000000006</v>
      </c>
      <c r="C18">
        <v>385.56</v>
      </c>
      <c r="D18">
        <v>391.66</v>
      </c>
      <c r="I18" t="s">
        <v>19</v>
      </c>
    </row>
    <row r="19" spans="1:9" x14ac:dyDescent="0.25">
      <c r="A19">
        <v>2</v>
      </c>
      <c r="B19">
        <v>8.7200000000000006</v>
      </c>
      <c r="C19">
        <v>385.54</v>
      </c>
      <c r="D19">
        <v>391.62</v>
      </c>
      <c r="I19" t="s">
        <v>20</v>
      </c>
    </row>
    <row r="20" spans="1:9" x14ac:dyDescent="0.25">
      <c r="A20">
        <v>3</v>
      </c>
      <c r="B20">
        <v>8.7200000000000006</v>
      </c>
      <c r="C20">
        <v>385.52</v>
      </c>
      <c r="D20">
        <v>391.62</v>
      </c>
    </row>
    <row r="21" spans="1:9" x14ac:dyDescent="0.25">
      <c r="A21">
        <v>4</v>
      </c>
      <c r="B21">
        <v>8.74</v>
      </c>
      <c r="C21">
        <v>385.5</v>
      </c>
      <c r="D21">
        <v>391.6</v>
      </c>
    </row>
    <row r="22" spans="1:9" x14ac:dyDescent="0.25">
      <c r="A22">
        <v>5</v>
      </c>
      <c r="B22">
        <v>8.74</v>
      </c>
      <c r="C22">
        <v>385.5</v>
      </c>
      <c r="D22">
        <v>391.62</v>
      </c>
    </row>
    <row r="23" spans="1:9" x14ac:dyDescent="0.25">
      <c r="A23" t="s">
        <v>8</v>
      </c>
      <c r="B23">
        <f>AVERAGE(B18:B22)</f>
        <v>8.7280000000000015</v>
      </c>
      <c r="C23">
        <f>AVERAGE(C18:C22)</f>
        <v>385.524</v>
      </c>
      <c r="D23">
        <f>AVERAGE(D18:D22)</f>
        <v>391.62399999999997</v>
      </c>
    </row>
    <row r="24" spans="1:9" x14ac:dyDescent="0.25">
      <c r="A24" t="s">
        <v>9</v>
      </c>
      <c r="B24">
        <f>STDEV(B18:B22)/SQRT(5)</f>
        <v>4.8989794855662516E-3</v>
      </c>
      <c r="C24">
        <f t="shared" ref="C24:D24" si="1">STDEV(C18:C22)/SQRT(5)</f>
        <v>1.1661903789692667E-2</v>
      </c>
      <c r="D24">
        <f t="shared" si="1"/>
        <v>9.7979589711342432E-3</v>
      </c>
    </row>
    <row r="27" spans="1:9" x14ac:dyDescent="0.25">
      <c r="A27" t="s">
        <v>15</v>
      </c>
      <c r="B27">
        <f>(D23-C23)</f>
        <v>6.0999999999999659</v>
      </c>
      <c r="C27" t="s">
        <v>16</v>
      </c>
      <c r="D27">
        <f>(B23/B27)</f>
        <v>1.4308196721311557</v>
      </c>
    </row>
    <row r="28" spans="1:9" x14ac:dyDescent="0.25">
      <c r="A28" t="s">
        <v>27</v>
      </c>
      <c r="B28">
        <f>(C24^2+D24^2)</f>
        <v>2.3200000000007817E-4</v>
      </c>
      <c r="C28" t="s">
        <v>29</v>
      </c>
      <c r="D28">
        <f>((B24/B23)^2+(B28/B27)^2)</f>
        <v>3.1649814874774238E-7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Utin Liu</dc:creator>
  <cp:lastModifiedBy>Utin Liu</cp:lastModifiedBy>
  <dcterms:created xsi:type="dcterms:W3CDTF">2022-09-20T14:14:42Z</dcterms:created>
  <dcterms:modified xsi:type="dcterms:W3CDTF">2022-09-21T13:51:11Z</dcterms:modified>
</cp:coreProperties>
</file>