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普物實驗\Excel\"/>
    </mc:Choice>
  </mc:AlternateContent>
  <xr:revisionPtr revIDLastSave="0" documentId="13_ncr:1_{46AD93B3-23F6-47B5-A5FF-95D4ACBFB3AC}" xr6:coauthVersionLast="47" xr6:coauthVersionMax="47" xr10:uidLastSave="{00000000-0000-0000-0000-000000000000}"/>
  <bookViews>
    <workbookView xWindow="-110" yWindow="-110" windowWidth="19420" windowHeight="10300" activeTab="1" xr2:uid="{E1D167B3-FEEE-4AD8-AE2D-E89986EE2F36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2" l="1"/>
  <c r="O18" i="2"/>
  <c r="P18" i="2" s="1"/>
  <c r="R18" i="2"/>
  <c r="N19" i="2"/>
  <c r="O19" i="2"/>
  <c r="P19" i="2"/>
  <c r="R19" i="2"/>
  <c r="N20" i="2"/>
  <c r="O20" i="2"/>
  <c r="P20" i="2" s="1"/>
  <c r="R20" i="2"/>
  <c r="N21" i="2"/>
  <c r="O21" i="2"/>
  <c r="P21" i="2"/>
  <c r="R21" i="2"/>
  <c r="S7" i="1"/>
  <c r="K4" i="1"/>
  <c r="C10" i="2"/>
  <c r="F8" i="2"/>
  <c r="F9" i="2"/>
  <c r="F10" i="2"/>
  <c r="F11" i="2"/>
  <c r="F7" i="2"/>
  <c r="K21" i="2"/>
  <c r="K20" i="2"/>
  <c r="K19" i="2"/>
  <c r="K18" i="2"/>
  <c r="J21" i="2"/>
  <c r="J20" i="2"/>
  <c r="J19" i="2"/>
  <c r="J18" i="2"/>
  <c r="A10" i="2"/>
  <c r="B10" i="2" s="1"/>
  <c r="A9" i="2"/>
  <c r="E8" i="2"/>
  <c r="E9" i="2"/>
  <c r="E10" i="2"/>
  <c r="E11" i="2"/>
  <c r="E7" i="2"/>
  <c r="H3" i="2"/>
  <c r="H4" i="2"/>
  <c r="H5" i="2"/>
  <c r="H6" i="2"/>
  <c r="H2" i="2"/>
  <c r="K3" i="2"/>
  <c r="K4" i="2"/>
  <c r="K5" i="2"/>
  <c r="K6" i="2"/>
  <c r="K2" i="2"/>
  <c r="B8" i="2"/>
  <c r="C8" i="2" s="1"/>
  <c r="B9" i="2"/>
  <c r="C9" i="2" s="1"/>
  <c r="B11" i="2"/>
  <c r="C11" i="2" s="1"/>
  <c r="B7" i="2"/>
  <c r="C7" i="2" s="1"/>
  <c r="B3" i="2"/>
  <c r="B2" i="2"/>
  <c r="R7" i="1"/>
  <c r="A4" i="1"/>
  <c r="S8" i="1"/>
  <c r="S9" i="1"/>
  <c r="S10" i="1"/>
  <c r="S11" i="1"/>
  <c r="T8" i="1"/>
  <c r="T9" i="1"/>
  <c r="T10" i="1"/>
  <c r="T11" i="1"/>
  <c r="T7" i="1"/>
  <c r="R11" i="1"/>
  <c r="R10" i="1"/>
  <c r="R9" i="1"/>
  <c r="R8" i="1"/>
  <c r="O8" i="1"/>
  <c r="O9" i="1"/>
  <c r="O10" i="1"/>
  <c r="O11" i="1"/>
  <c r="Q8" i="1"/>
  <c r="Q9" i="1"/>
  <c r="Q10" i="1"/>
  <c r="Q11" i="1"/>
  <c r="Q7" i="1"/>
  <c r="F8" i="1"/>
  <c r="F9" i="1"/>
  <c r="F10" i="1"/>
  <c r="F11" i="1"/>
  <c r="F7" i="1"/>
  <c r="P8" i="1"/>
  <c r="P9" i="1"/>
  <c r="P10" i="1"/>
  <c r="P11" i="1"/>
  <c r="P7" i="1"/>
  <c r="O7" i="1"/>
  <c r="N8" i="1"/>
  <c r="N9" i="1"/>
  <c r="N10" i="1"/>
  <c r="N11" i="1"/>
  <c r="N7" i="1"/>
  <c r="H11" i="1"/>
  <c r="H8" i="1"/>
  <c r="H9" i="1"/>
  <c r="H10" i="1"/>
  <c r="H7" i="1"/>
  <c r="G8" i="1"/>
  <c r="G9" i="1"/>
  <c r="G10" i="1"/>
  <c r="G11" i="1"/>
  <c r="G7" i="1"/>
  <c r="E8" i="1"/>
  <c r="E9" i="1"/>
  <c r="E10" i="1"/>
  <c r="E11" i="1"/>
  <c r="E7" i="1"/>
  <c r="D8" i="1"/>
  <c r="D9" i="1"/>
  <c r="D10" i="1"/>
  <c r="D11" i="1"/>
  <c r="D7" i="1"/>
  <c r="A3" i="1"/>
  <c r="A2" i="1"/>
</calcChain>
</file>

<file path=xl/sharedStrings.xml><?xml version="1.0" encoding="utf-8"?>
<sst xmlns="http://schemas.openxmlformats.org/spreadsheetml/2006/main" count="50" uniqueCount="38">
  <si>
    <t>功率w</t>
    <phoneticPr fontId="1" type="noConversion"/>
  </si>
  <si>
    <t>黑(mv)</t>
    <phoneticPr fontId="1" type="noConversion"/>
  </si>
  <si>
    <t>白(mv)</t>
    <phoneticPr fontId="1" type="noConversion"/>
  </si>
  <si>
    <t>平(mv)</t>
    <phoneticPr fontId="1" type="noConversion"/>
  </si>
  <si>
    <t>粗(mv)</t>
    <phoneticPr fontId="1" type="noConversion"/>
  </si>
  <si>
    <t>距離(cm)</t>
    <phoneticPr fontId="1" type="noConversion"/>
  </si>
  <si>
    <t>熱輻射電壓(mv)</t>
    <phoneticPr fontId="1" type="noConversion"/>
  </si>
  <si>
    <t>Rref(歐姆)</t>
    <phoneticPr fontId="1" type="noConversion"/>
  </si>
  <si>
    <t>距離(m)</t>
    <phoneticPr fontId="1" type="noConversion"/>
  </si>
  <si>
    <t>熱輻射電壓(v)</t>
    <phoneticPr fontId="1" type="noConversion"/>
  </si>
  <si>
    <t>熱源電壓(v)</t>
    <phoneticPr fontId="1" type="noConversion"/>
  </si>
  <si>
    <t>log v</t>
    <phoneticPr fontId="1" type="noConversion"/>
  </si>
  <si>
    <t>log x</t>
    <phoneticPr fontId="1" type="noConversion"/>
  </si>
  <si>
    <t>電流(A)</t>
    <phoneticPr fontId="1" type="noConversion"/>
  </si>
  <si>
    <t>電阻(歐姆)</t>
    <phoneticPr fontId="1" type="noConversion"/>
  </si>
  <si>
    <t>α</t>
    <phoneticPr fontId="1" type="noConversion"/>
  </si>
  <si>
    <t>T(k)</t>
    <phoneticPr fontId="1" type="noConversion"/>
  </si>
  <si>
    <t>log T</t>
    <phoneticPr fontId="1" type="noConversion"/>
  </si>
  <si>
    <t>log V</t>
    <phoneticPr fontId="1" type="noConversion"/>
  </si>
  <si>
    <t>半徑</t>
    <phoneticPr fontId="1" type="noConversion"/>
  </si>
  <si>
    <t>半徑(cm)</t>
    <phoneticPr fontId="1" type="noConversion"/>
  </si>
  <si>
    <t>面積(cm^2)</t>
    <phoneticPr fontId="1" type="noConversion"/>
  </si>
  <si>
    <t>面積(m^2)</t>
    <phoneticPr fontId="1" type="noConversion"/>
  </si>
  <si>
    <t>C</t>
    <phoneticPr fontId="1" type="noConversion"/>
  </si>
  <si>
    <t>體積(cm^3)</t>
    <phoneticPr fontId="1" type="noConversion"/>
  </si>
  <si>
    <t>砝碼重(g)</t>
    <phoneticPr fontId="1" type="noConversion"/>
  </si>
  <si>
    <t>F(N)</t>
    <phoneticPr fontId="1" type="noConversion"/>
  </si>
  <si>
    <t>壓力(N/m^2)</t>
    <phoneticPr fontId="1" type="noConversion"/>
  </si>
  <si>
    <t>體積(m^3)</t>
    <phoneticPr fontId="1" type="noConversion"/>
  </si>
  <si>
    <t>K</t>
    <phoneticPr fontId="1" type="noConversion"/>
  </si>
  <si>
    <t>m</t>
    <phoneticPr fontId="1" type="noConversion"/>
  </si>
  <si>
    <t>III</t>
    <phoneticPr fontId="1" type="noConversion"/>
  </si>
  <si>
    <t>面積</t>
    <phoneticPr fontId="1" type="noConversion"/>
  </si>
  <si>
    <t>水溫(C)</t>
    <phoneticPr fontId="1" type="noConversion"/>
  </si>
  <si>
    <t>砝碼(g)</t>
    <phoneticPr fontId="1" type="noConversion"/>
  </si>
  <si>
    <t>砝碼(kg)</t>
    <phoneticPr fontId="1" type="noConversion"/>
  </si>
  <si>
    <t>壓力</t>
    <phoneticPr fontId="1" type="noConversion"/>
  </si>
  <si>
    <t>1/p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</si>
</sst>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1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logv</a:t>
            </a:r>
            <a:r>
              <a:rPr lang="en-US" altLang="zh-TW" baseline="0"/>
              <a:t> - logx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60475896762904635"/>
                  <c:y val="-0.77222404491105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工作表1!$G$7:$G$11</c:f>
              <c:numCache>
                <c:formatCode>General</c:formatCode>
                <c:ptCount val="5"/>
                <c:pt idx="0">
                  <c:v>-1.2218487496163564</c:v>
                </c:pt>
                <c:pt idx="1">
                  <c:v>-1.1549019599857431</c:v>
                </c:pt>
                <c:pt idx="2">
                  <c:v>-1.0969100130080565</c:v>
                </c:pt>
                <c:pt idx="3">
                  <c:v>-1.0457574905606752</c:v>
                </c:pt>
                <c:pt idx="4">
                  <c:v>-1</c:v>
                </c:pt>
              </c:numCache>
            </c:numRef>
          </c:xVal>
          <c:yVal>
            <c:numRef>
              <c:f>工作表1!$H$7:$H$11</c:f>
              <c:numCache>
                <c:formatCode>General</c:formatCode>
                <c:ptCount val="5"/>
                <c:pt idx="0">
                  <c:v>-2.1135092748275182</c:v>
                </c:pt>
                <c:pt idx="1">
                  <c:v>-2.2076083105017461</c:v>
                </c:pt>
                <c:pt idx="2">
                  <c:v>-2.3279021420642825</c:v>
                </c:pt>
                <c:pt idx="3">
                  <c:v>-2.4202164033831899</c:v>
                </c:pt>
                <c:pt idx="4">
                  <c:v>-2.4948500216800942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79-4D81-B09D-A4CA33551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64768"/>
        <c:axId val="2068565184"/>
      </c:scatterChart>
      <c:valAx>
        <c:axId val="206856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8565184"/>
        <c:crosses val="autoZero"/>
        <c:crossBetween val="midCat"/>
      </c:valAx>
      <c:valAx>
        <c:axId val="20685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856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logv - logT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0588363954505693E-2"/>
                  <c:y val="-0.130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工作表1!$T$7:$T$11</c:f>
              <c:numCache>
                <c:formatCode>General</c:formatCode>
                <c:ptCount val="5"/>
                <c:pt idx="0">
                  <c:v>3.2635775992164038</c:v>
                </c:pt>
                <c:pt idx="1">
                  <c:v>3.2734824632972774</c:v>
                </c:pt>
                <c:pt idx="2">
                  <c:v>3.2827049562386703</c:v>
                </c:pt>
                <c:pt idx="3">
                  <c:v>3.2920512924937597</c:v>
                </c:pt>
                <c:pt idx="4">
                  <c:v>3.3008143941423818</c:v>
                </c:pt>
              </c:numCache>
            </c:numRef>
          </c:xVal>
          <c:yVal>
            <c:numRef>
              <c:f>工作表1!$S$7:$S$11</c:f>
              <c:numCache>
                <c:formatCode>General</c:formatCode>
                <c:ptCount val="5"/>
                <c:pt idx="0">
                  <c:v>-2.0705810742857071</c:v>
                </c:pt>
                <c:pt idx="1">
                  <c:v>-2.0362121726544449</c:v>
                </c:pt>
                <c:pt idx="2">
                  <c:v>-2.0087739243075049</c:v>
                </c:pt>
                <c:pt idx="3">
                  <c:v>-1.9788107009300619</c:v>
                </c:pt>
                <c:pt idx="4">
                  <c:v>-1.9507819773298183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C-4AC9-BB4B-BA47B9A58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219792"/>
        <c:axId val="1947212304"/>
      </c:scatterChart>
      <c:valAx>
        <c:axId val="194721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7212304"/>
        <c:crosses val="autoZero"/>
        <c:crossBetween val="midCat"/>
      </c:valAx>
      <c:valAx>
        <c:axId val="19472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721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v-t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1012685914260713E-3"/>
                  <c:y val="-0.21407990667833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工作表2!$H$2:$H$6</c:f>
              <c:numCache>
                <c:formatCode>General</c:formatCode>
                <c:ptCount val="5"/>
                <c:pt idx="0">
                  <c:v>296.14999999999998</c:v>
                </c:pt>
                <c:pt idx="1">
                  <c:v>310.25</c:v>
                </c:pt>
                <c:pt idx="2">
                  <c:v>319.95</c:v>
                </c:pt>
                <c:pt idx="3">
                  <c:v>324.25</c:v>
                </c:pt>
                <c:pt idx="4">
                  <c:v>337.75</c:v>
                </c:pt>
              </c:numCache>
            </c:numRef>
          </c:xVal>
          <c:yVal>
            <c:numRef>
              <c:f>工作表2!$K$2:$K$6</c:f>
              <c:numCache>
                <c:formatCode>General</c:formatCode>
                <c:ptCount val="5"/>
                <c:pt idx="0">
                  <c:v>0</c:v>
                </c:pt>
                <c:pt idx="1">
                  <c:v>1.9999999999999999E-6</c:v>
                </c:pt>
                <c:pt idx="2">
                  <c:v>5.2000000000000002E-6</c:v>
                </c:pt>
                <c:pt idx="3">
                  <c:v>6.9999999999999999E-6</c:v>
                </c:pt>
                <c:pt idx="4">
                  <c:v>1.2E-5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A-4558-9DE9-E7A7E74E6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225616"/>
        <c:axId val="1947230192"/>
      </c:scatterChart>
      <c:valAx>
        <c:axId val="194722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7230192"/>
        <c:crosses val="autoZero"/>
        <c:crossBetween val="midCat"/>
      </c:valAx>
      <c:valAx>
        <c:axId val="19472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722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p-v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工作表2!$E$7:$E$11</c:f>
              <c:numCache>
                <c:formatCode>General</c:formatCode>
                <c:ptCount val="5"/>
                <c:pt idx="0">
                  <c:v>1.5E-5</c:v>
                </c:pt>
                <c:pt idx="1">
                  <c:v>2.7500000000000001E-5</c:v>
                </c:pt>
                <c:pt idx="2">
                  <c:v>2.5000000000000001E-5</c:v>
                </c:pt>
                <c:pt idx="3">
                  <c:v>2.1999999999999999E-5</c:v>
                </c:pt>
                <c:pt idx="4">
                  <c:v>4.8000000000000001E-5</c:v>
                </c:pt>
              </c:numCache>
            </c:numRef>
          </c:xVal>
          <c:yVal>
            <c:numRef>
              <c:f>工作表2!$C$7:$C$11</c:f>
              <c:numCache>
                <c:formatCode>General</c:formatCode>
                <c:ptCount val="5"/>
                <c:pt idx="0">
                  <c:v>0</c:v>
                </c:pt>
                <c:pt idx="1">
                  <c:v>2786.6969502436932</c:v>
                </c:pt>
                <c:pt idx="2">
                  <c:v>3482.6779796080382</c:v>
                </c:pt>
                <c:pt idx="3">
                  <c:v>4575.1740974150189</c:v>
                </c:pt>
                <c:pt idx="4">
                  <c:v>1092.4961178069802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A-49D5-ADF2-C6CE0C77A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21408"/>
        <c:axId val="2077321824"/>
      </c:scatterChart>
      <c:valAx>
        <c:axId val="207732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7321824"/>
        <c:crosses val="autoZero"/>
        <c:crossBetween val="midCat"/>
      </c:valAx>
      <c:valAx>
        <c:axId val="20773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732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p-v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工作表2!$R$18:$R$21</c:f>
              <c:numCache>
                <c:formatCode>General</c:formatCode>
                <c:ptCount val="4"/>
                <c:pt idx="0">
                  <c:v>2.8E-5</c:v>
                </c:pt>
                <c:pt idx="1">
                  <c:v>2.0999999999999999E-5</c:v>
                </c:pt>
                <c:pt idx="2">
                  <c:v>4.5000000000000003E-5</c:v>
                </c:pt>
                <c:pt idx="3">
                  <c:v>4.0000000000000003E-5</c:v>
                </c:pt>
              </c:numCache>
            </c:numRef>
          </c:xVal>
          <c:yVal>
            <c:numRef>
              <c:f>工作表2!$P$18:$P$21</c:f>
              <c:numCache>
                <c:formatCode>General</c:formatCode>
                <c:ptCount val="4"/>
                <c:pt idx="0">
                  <c:v>0</c:v>
                </c:pt>
                <c:pt idx="1">
                  <c:v>1796.3797206123149</c:v>
                </c:pt>
                <c:pt idx="2">
                  <c:v>0</c:v>
                </c:pt>
                <c:pt idx="3">
                  <c:v>1795.5478707764214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68-4A6D-897A-ADD13D8B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00576"/>
        <c:axId val="90217632"/>
      </c:scatterChart>
      <c:valAx>
        <c:axId val="9020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217632"/>
        <c:crosses val="autoZero"/>
        <c:crossBetween val="midCat"/>
      </c:valAx>
      <c:valAx>
        <c:axId val="902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20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1/p-v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工作表2!$E$7:$E$11</c:f>
              <c:numCache>
                <c:formatCode>General</c:formatCode>
                <c:ptCount val="5"/>
                <c:pt idx="0">
                  <c:v>1.5E-5</c:v>
                </c:pt>
                <c:pt idx="1">
                  <c:v>2.7500000000000001E-5</c:v>
                </c:pt>
                <c:pt idx="2">
                  <c:v>2.5000000000000001E-5</c:v>
                </c:pt>
                <c:pt idx="3">
                  <c:v>2.1999999999999999E-5</c:v>
                </c:pt>
                <c:pt idx="4">
                  <c:v>4.8000000000000001E-5</c:v>
                </c:pt>
              </c:numCache>
            </c:numRef>
          </c:xVal>
          <c:yVal>
            <c:numRef>
              <c:f>工作表2!$F$7:$F$11</c:f>
              <c:numCache>
                <c:formatCode>General</c:formatCode>
                <c:ptCount val="5"/>
                <c:pt idx="0">
                  <c:v>0</c:v>
                </c:pt>
                <c:pt idx="1">
                  <c:v>3.5884777493029921E-4</c:v>
                </c:pt>
                <c:pt idx="2">
                  <c:v>2.8713536130967412E-4</c:v>
                </c:pt>
                <c:pt idx="3">
                  <c:v>2.1857091745754588E-4</c:v>
                </c:pt>
                <c:pt idx="4">
                  <c:v>9.153350604186566E-4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3-46E8-A118-58576B2B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413136"/>
        <c:axId val="1662416880"/>
      </c:scatterChart>
      <c:valAx>
        <c:axId val="166241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2416880"/>
        <c:crosses val="autoZero"/>
        <c:crossBetween val="midCat"/>
      </c:valAx>
      <c:valAx>
        <c:axId val="16624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24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12</xdr:row>
      <xdr:rowOff>187325</xdr:rowOff>
    </xdr:from>
    <xdr:to>
      <xdr:col>7</xdr:col>
      <xdr:colOff>330200</xdr:colOff>
      <xdr:row>25</xdr:row>
      <xdr:rowOff>123825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BD702C-F4CA-4187-B443-60157E367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203200</xdr:colOff>
      <xdr:row>12</xdr:row>
      <xdr:rowOff>28575</xdr:rowOff>
    </xdr:from>
    <xdr:to>
      <xdr:col>17</xdr:col>
      <xdr:colOff>508000</xdr:colOff>
      <xdr:row>24</xdr:row>
      <xdr:rowOff>180975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02B7718-91DD-482E-B2A0-3FE492FF4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0</xdr:row>
      <xdr:rowOff>117475</xdr:rowOff>
    </xdr:from>
    <xdr:to>
      <xdr:col>19</xdr:col>
      <xdr:colOff>247650</xdr:colOff>
      <xdr:row>13</xdr:row>
      <xdr:rowOff>53975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78C750C-BA1C-4A94-926C-7B26A77E6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146050</xdr:colOff>
      <xdr:row>11</xdr:row>
      <xdr:rowOff>117475</xdr:rowOff>
    </xdr:from>
    <xdr:to>
      <xdr:col>7</xdr:col>
      <xdr:colOff>450850</xdr:colOff>
      <xdr:row>24</xdr:row>
      <xdr:rowOff>53975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83ABD03-A753-4D75-85FF-5B63539A9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349250</xdr:colOff>
      <xdr:row>21</xdr:row>
      <xdr:rowOff>174625</xdr:rowOff>
    </xdr:from>
    <xdr:to>
      <xdr:col>17</xdr:col>
      <xdr:colOff>44450</xdr:colOff>
      <xdr:row>34</xdr:row>
      <xdr:rowOff>111125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B708E47-43AB-4FC1-B59E-843E18F48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</xdr:colOff>
      <xdr:row>25</xdr:row>
      <xdr:rowOff>73025</xdr:rowOff>
    </xdr:from>
    <xdr:to>
      <xdr:col>7</xdr:col>
      <xdr:colOff>330200</xdr:colOff>
      <xdr:row>38</xdr:row>
      <xdr:rowOff>9525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62298115-6A84-4625-8994-10A3AB067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C0DFF-1559-42B7-AB0E-E56864B3A187}">
  <dimension ref="A1:T11"/>
  <sheetViews>
    <sheetView topLeftCell="B1" workbookViewId="0">
      <selection activeCell="T12" sqref="T12"/>
    </sheetView>
  </sheetViews>
  <sheetFormatPr defaultRowHeight="17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7</v>
      </c>
      <c r="J1" t="s">
        <v>31</v>
      </c>
    </row>
    <row r="2" spans="1:20" x14ac:dyDescent="0.4">
      <c r="A2">
        <f>100*(6/9)</f>
        <v>66.666666666666657</v>
      </c>
      <c r="B2">
        <v>7.4</v>
      </c>
      <c r="C2">
        <v>7.6</v>
      </c>
      <c r="D2">
        <v>0.3</v>
      </c>
      <c r="E2">
        <v>3.7</v>
      </c>
      <c r="G2">
        <v>0.8</v>
      </c>
      <c r="J2" t="s">
        <v>30</v>
      </c>
      <c r="K2">
        <v>-1.107</v>
      </c>
    </row>
    <row r="3" spans="1:20" x14ac:dyDescent="0.4">
      <c r="A3">
        <f>100*(7/9)</f>
        <v>77.777777777777786</v>
      </c>
      <c r="B3">
        <v>13.5</v>
      </c>
      <c r="C3">
        <v>13.2</v>
      </c>
      <c r="D3">
        <v>1</v>
      </c>
      <c r="E3">
        <v>6.6</v>
      </c>
    </row>
    <row r="4" spans="1:20" x14ac:dyDescent="0.4">
      <c r="A4">
        <f>100*(9/9)</f>
        <v>100</v>
      </c>
      <c r="B4">
        <v>19.100000000000001</v>
      </c>
      <c r="C4">
        <v>18.399999999999999</v>
      </c>
      <c r="D4">
        <v>0.8</v>
      </c>
      <c r="E4">
        <v>9</v>
      </c>
      <c r="J4" s="1" t="s">
        <v>15</v>
      </c>
      <c r="K4">
        <f>4.5*10^(-3)</f>
        <v>4.5000000000000005E-3</v>
      </c>
    </row>
    <row r="6" spans="1:20" x14ac:dyDescent="0.4">
      <c r="A6" t="s">
        <v>5</v>
      </c>
      <c r="B6" t="s">
        <v>6</v>
      </c>
      <c r="C6" t="s">
        <v>10</v>
      </c>
      <c r="D6" t="s">
        <v>8</v>
      </c>
      <c r="E6" t="s">
        <v>9</v>
      </c>
      <c r="F6" t="s">
        <v>10</v>
      </c>
      <c r="G6" t="s">
        <v>12</v>
      </c>
      <c r="H6" t="s">
        <v>11</v>
      </c>
      <c r="J6" t="s">
        <v>5</v>
      </c>
      <c r="K6" t="s">
        <v>6</v>
      </c>
      <c r="L6" t="s">
        <v>10</v>
      </c>
      <c r="M6" t="s">
        <v>13</v>
      </c>
      <c r="N6" t="s">
        <v>8</v>
      </c>
      <c r="O6" t="s">
        <v>9</v>
      </c>
      <c r="P6" t="s">
        <v>10</v>
      </c>
      <c r="Q6" t="s">
        <v>14</v>
      </c>
      <c r="R6" t="s">
        <v>16</v>
      </c>
      <c r="S6" t="s">
        <v>18</v>
      </c>
      <c r="T6" t="s">
        <v>17</v>
      </c>
    </row>
    <row r="7" spans="1:20" x14ac:dyDescent="0.4">
      <c r="A7">
        <v>6</v>
      </c>
      <c r="B7">
        <v>7.7</v>
      </c>
      <c r="C7">
        <v>10</v>
      </c>
      <c r="D7">
        <f>A7/100</f>
        <v>0.06</v>
      </c>
      <c r="E7">
        <f>B7/1000</f>
        <v>7.7000000000000002E-3</v>
      </c>
      <c r="F7">
        <f>C7</f>
        <v>10</v>
      </c>
      <c r="G7">
        <f>LOG(D7)</f>
        <v>-1.2218487496163564</v>
      </c>
      <c r="H7">
        <f>LOG(E7)</f>
        <v>-2.1135092748275182</v>
      </c>
      <c r="J7">
        <v>6</v>
      </c>
      <c r="K7">
        <v>8.5</v>
      </c>
      <c r="L7">
        <v>10</v>
      </c>
      <c r="M7">
        <v>1.581</v>
      </c>
      <c r="N7">
        <f>J7/100</f>
        <v>0.06</v>
      </c>
      <c r="O7">
        <f>K7/1000</f>
        <v>8.5000000000000006E-3</v>
      </c>
      <c r="P7">
        <f>L7</f>
        <v>10</v>
      </c>
      <c r="Q7">
        <f>L7/M7</f>
        <v>6.3251106894370652</v>
      </c>
      <c r="R7">
        <f>(Q7-G2)/(K4*G2)+300</f>
        <v>1834.7529692880735</v>
      </c>
      <c r="S7">
        <f>LOG(O7)</f>
        <v>-2.0705810742857071</v>
      </c>
      <c r="T7">
        <f>LOG(R7)</f>
        <v>3.2635775992164038</v>
      </c>
    </row>
    <row r="8" spans="1:20" x14ac:dyDescent="0.4">
      <c r="A8">
        <v>7</v>
      </c>
      <c r="B8">
        <v>6.2</v>
      </c>
      <c r="C8">
        <v>10</v>
      </c>
      <c r="D8">
        <f t="shared" ref="D8:D11" si="0">A8/100</f>
        <v>7.0000000000000007E-2</v>
      </c>
      <c r="E8">
        <f t="shared" ref="E8:E11" si="1">B8/1000</f>
        <v>6.1999999999999998E-3</v>
      </c>
      <c r="F8">
        <f t="shared" ref="F8:F11" si="2">C8</f>
        <v>10</v>
      </c>
      <c r="G8">
        <f t="shared" ref="G8:G11" si="3">LOG(D8)</f>
        <v>-1.1549019599857431</v>
      </c>
      <c r="H8">
        <f t="shared" ref="H8:H10" si="4">LOG(E8)</f>
        <v>-2.2076083105017461</v>
      </c>
      <c r="J8">
        <v>6</v>
      </c>
      <c r="K8">
        <v>9.1999999999999993</v>
      </c>
      <c r="L8">
        <v>10.5</v>
      </c>
      <c r="M8">
        <v>1.621</v>
      </c>
      <c r="N8">
        <f>J8/100</f>
        <v>0.06</v>
      </c>
      <c r="O8">
        <f t="shared" ref="O8:O11" si="5">K8/1000</f>
        <v>9.1999999999999998E-3</v>
      </c>
      <c r="P8">
        <f t="shared" ref="P8:P11" si="6">L8</f>
        <v>10.5</v>
      </c>
      <c r="Q8">
        <f t="shared" ref="Q8:Q11" si="7">L8/M8</f>
        <v>6.4774830351634796</v>
      </c>
      <c r="R8">
        <f>(Q8-G2)/(K4*G2)+300</f>
        <v>1877.078620878744</v>
      </c>
      <c r="S8">
        <f t="shared" ref="S8:S11" si="8">LOG(O8)</f>
        <v>-2.0362121726544449</v>
      </c>
      <c r="T8">
        <f t="shared" ref="T8:T11" si="9">LOG(R8)</f>
        <v>3.2734824632972774</v>
      </c>
    </row>
    <row r="9" spans="1:20" x14ac:dyDescent="0.4">
      <c r="A9">
        <v>8</v>
      </c>
      <c r="B9">
        <v>4.7</v>
      </c>
      <c r="C9">
        <v>10</v>
      </c>
      <c r="D9">
        <f t="shared" si="0"/>
        <v>0.08</v>
      </c>
      <c r="E9">
        <f t="shared" si="1"/>
        <v>4.7000000000000002E-3</v>
      </c>
      <c r="F9">
        <f t="shared" si="2"/>
        <v>10</v>
      </c>
      <c r="G9">
        <f t="shared" si="3"/>
        <v>-1.0969100130080565</v>
      </c>
      <c r="H9">
        <f t="shared" si="4"/>
        <v>-2.3279021420642825</v>
      </c>
      <c r="J9">
        <v>6</v>
      </c>
      <c r="K9">
        <v>9.8000000000000007</v>
      </c>
      <c r="L9">
        <v>11</v>
      </c>
      <c r="M9">
        <v>1.661</v>
      </c>
      <c r="N9">
        <f>J9/100</f>
        <v>0.06</v>
      </c>
      <c r="O9">
        <f t="shared" si="5"/>
        <v>9.8000000000000014E-3</v>
      </c>
      <c r="P9">
        <f t="shared" si="6"/>
        <v>11</v>
      </c>
      <c r="Q9">
        <f t="shared" si="7"/>
        <v>6.6225165562913908</v>
      </c>
      <c r="R9">
        <f>(Q9-G2)/(K4*G2)+300</f>
        <v>1917.3657100809417</v>
      </c>
      <c r="S9">
        <f t="shared" si="8"/>
        <v>-2.0087739243075049</v>
      </c>
      <c r="T9">
        <f t="shared" si="9"/>
        <v>3.2827049562386703</v>
      </c>
    </row>
    <row r="10" spans="1:20" x14ac:dyDescent="0.4">
      <c r="A10">
        <v>9</v>
      </c>
      <c r="B10">
        <v>3.8</v>
      </c>
      <c r="C10">
        <v>10</v>
      </c>
      <c r="D10">
        <f t="shared" si="0"/>
        <v>0.09</v>
      </c>
      <c r="E10">
        <f t="shared" si="1"/>
        <v>3.8E-3</v>
      </c>
      <c r="F10">
        <f t="shared" si="2"/>
        <v>10</v>
      </c>
      <c r="G10">
        <f t="shared" si="3"/>
        <v>-1.0457574905606752</v>
      </c>
      <c r="H10">
        <f t="shared" si="4"/>
        <v>-2.4202164033831899</v>
      </c>
      <c r="J10">
        <v>6</v>
      </c>
      <c r="K10">
        <v>10.5</v>
      </c>
      <c r="L10">
        <v>11.5</v>
      </c>
      <c r="M10">
        <v>1.698</v>
      </c>
      <c r="N10">
        <f>J10/100</f>
        <v>0.06</v>
      </c>
      <c r="O10">
        <f t="shared" si="5"/>
        <v>1.0500000000000001E-2</v>
      </c>
      <c r="P10">
        <f t="shared" si="6"/>
        <v>11.5</v>
      </c>
      <c r="Q10">
        <f t="shared" si="7"/>
        <v>6.772673733804476</v>
      </c>
      <c r="R10">
        <f>(Q10-G2)/(K4*G2)+300</f>
        <v>1959.0760371679096</v>
      </c>
      <c r="S10">
        <f t="shared" si="8"/>
        <v>-1.9788107009300619</v>
      </c>
      <c r="T10">
        <f t="shared" si="9"/>
        <v>3.2920512924937597</v>
      </c>
    </row>
    <row r="11" spans="1:20" x14ac:dyDescent="0.4">
      <c r="A11">
        <v>10</v>
      </c>
      <c r="B11">
        <v>3.2</v>
      </c>
      <c r="C11">
        <v>10</v>
      </c>
      <c r="D11">
        <f t="shared" si="0"/>
        <v>0.1</v>
      </c>
      <c r="E11">
        <f t="shared" si="1"/>
        <v>3.2000000000000002E-3</v>
      </c>
      <c r="F11">
        <f t="shared" si="2"/>
        <v>10</v>
      </c>
      <c r="G11">
        <f t="shared" si="3"/>
        <v>-1</v>
      </c>
      <c r="H11">
        <f>LOG(E11)</f>
        <v>-2.4948500216800942</v>
      </c>
      <c r="J11">
        <v>6</v>
      </c>
      <c r="K11">
        <v>11.2</v>
      </c>
      <c r="L11">
        <v>12</v>
      </c>
      <c r="M11">
        <v>1.7350000000000001</v>
      </c>
      <c r="N11">
        <f>J11/100</f>
        <v>0.06</v>
      </c>
      <c r="O11">
        <f t="shared" si="5"/>
        <v>1.12E-2</v>
      </c>
      <c r="P11">
        <f t="shared" si="6"/>
        <v>12</v>
      </c>
      <c r="Q11">
        <f t="shared" si="7"/>
        <v>6.9164265129682994</v>
      </c>
      <c r="R11">
        <f>(Q11-G2)/(K4*G2)+300</f>
        <v>1999.0073647134161</v>
      </c>
      <c r="S11">
        <f t="shared" si="8"/>
        <v>-1.9507819773298183</v>
      </c>
      <c r="T11">
        <f t="shared" si="9"/>
        <v>3.3008143941423818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E5A2A-11A1-40C6-88E2-15216A6399E8}">
  <dimension ref="A1:R21"/>
  <sheetViews>
    <sheetView tabSelected="1" topLeftCell="A13" workbookViewId="0">
      <selection activeCell="K11" sqref="K11"/>
    </sheetView>
  </sheetViews>
  <sheetFormatPr defaultRowHeight="17" x14ac:dyDescent="0.4"/>
  <cols>
    <col min="18" max="18" width="9.26953125" bestFit="1" customWidth="1"/>
  </cols>
  <sheetData>
    <row r="1" spans="1:11" x14ac:dyDescent="0.4">
      <c r="A1" t="s">
        <v>20</v>
      </c>
      <c r="B1">
        <v>1.5</v>
      </c>
      <c r="H1" t="s">
        <v>29</v>
      </c>
      <c r="I1" t="s">
        <v>23</v>
      </c>
      <c r="J1" t="s">
        <v>24</v>
      </c>
      <c r="K1" t="s">
        <v>28</v>
      </c>
    </row>
    <row r="2" spans="1:11" x14ac:dyDescent="0.4">
      <c r="A2" t="s">
        <v>21</v>
      </c>
      <c r="B2">
        <f>B1*B1*PI()</f>
        <v>7.0685834705770345</v>
      </c>
      <c r="H2">
        <f>I2+273.15</f>
        <v>296.14999999999998</v>
      </c>
      <c r="I2">
        <v>23</v>
      </c>
      <c r="J2">
        <v>0</v>
      </c>
      <c r="K2">
        <f>J2/(10^6)</f>
        <v>0</v>
      </c>
    </row>
    <row r="3" spans="1:11" x14ac:dyDescent="0.4">
      <c r="A3" t="s">
        <v>22</v>
      </c>
      <c r="B3">
        <f>B2/10000</f>
        <v>7.0685834705770342E-4</v>
      </c>
      <c r="H3">
        <f t="shared" ref="H3:H6" si="0">I3+273.15</f>
        <v>310.25</v>
      </c>
      <c r="I3">
        <v>37.1</v>
      </c>
      <c r="J3">
        <v>2</v>
      </c>
      <c r="K3">
        <f t="shared" ref="K3:K6" si="1">J3/(10^6)</f>
        <v>1.9999999999999999E-6</v>
      </c>
    </row>
    <row r="4" spans="1:11" x14ac:dyDescent="0.4">
      <c r="H4">
        <f t="shared" si="0"/>
        <v>319.95</v>
      </c>
      <c r="I4">
        <v>46.8</v>
      </c>
      <c r="J4">
        <v>5.2</v>
      </c>
      <c r="K4">
        <f t="shared" si="1"/>
        <v>5.2000000000000002E-6</v>
      </c>
    </row>
    <row r="5" spans="1:11" x14ac:dyDescent="0.4">
      <c r="H5">
        <f t="shared" si="0"/>
        <v>324.25</v>
      </c>
      <c r="I5">
        <v>51.1</v>
      </c>
      <c r="J5">
        <v>7</v>
      </c>
      <c r="K5">
        <f t="shared" si="1"/>
        <v>6.9999999999999999E-6</v>
      </c>
    </row>
    <row r="6" spans="1:11" x14ac:dyDescent="0.4">
      <c r="A6" t="s">
        <v>25</v>
      </c>
      <c r="B6" t="s">
        <v>26</v>
      </c>
      <c r="C6" t="s">
        <v>27</v>
      </c>
      <c r="D6" t="s">
        <v>24</v>
      </c>
      <c r="E6" t="s">
        <v>28</v>
      </c>
      <c r="F6" t="s">
        <v>37</v>
      </c>
      <c r="H6">
        <f t="shared" si="0"/>
        <v>337.75</v>
      </c>
      <c r="I6">
        <v>64.599999999999994</v>
      </c>
      <c r="J6">
        <v>12</v>
      </c>
      <c r="K6">
        <f t="shared" si="1"/>
        <v>1.2E-5</v>
      </c>
    </row>
    <row r="7" spans="1:11" x14ac:dyDescent="0.4">
      <c r="A7">
        <v>0</v>
      </c>
      <c r="B7">
        <f>A7/1000*9.8</f>
        <v>0</v>
      </c>
      <c r="C7">
        <f>B7/B3</f>
        <v>0</v>
      </c>
      <c r="D7">
        <v>15</v>
      </c>
      <c r="E7">
        <f>D7/(10^6)</f>
        <v>1.5E-5</v>
      </c>
      <c r="F7" t="e">
        <f>1/C7</f>
        <v>#DIV/0!</v>
      </c>
    </row>
    <row r="8" spans="1:11" x14ac:dyDescent="0.4">
      <c r="A8">
        <v>201</v>
      </c>
      <c r="B8">
        <f t="shared" ref="B8:B11" si="2">A8/1000*9.8</f>
        <v>1.9698000000000002</v>
      </c>
      <c r="C8">
        <f>B8/B3</f>
        <v>2786.6969502436932</v>
      </c>
      <c r="D8">
        <v>27.5</v>
      </c>
      <c r="E8">
        <f t="shared" ref="E8:E11" si="3">D8/(10^6)</f>
        <v>2.7500000000000001E-5</v>
      </c>
      <c r="F8">
        <f t="shared" ref="F8:F11" si="4">1/C8</f>
        <v>3.5884777493029921E-4</v>
      </c>
    </row>
    <row r="9" spans="1:11" x14ac:dyDescent="0.4">
      <c r="A9">
        <f>A8+50.2</f>
        <v>251.2</v>
      </c>
      <c r="B9">
        <f t="shared" si="2"/>
        <v>2.4617599999999999</v>
      </c>
      <c r="C9">
        <f>B9/B3</f>
        <v>3482.6779796080382</v>
      </c>
      <c r="D9">
        <v>25</v>
      </c>
      <c r="E9">
        <f t="shared" si="3"/>
        <v>2.5000000000000001E-5</v>
      </c>
      <c r="F9">
        <f t="shared" si="4"/>
        <v>2.8713536130967412E-4</v>
      </c>
    </row>
    <row r="10" spans="1:11" x14ac:dyDescent="0.4">
      <c r="A10">
        <f>A9+78.8</f>
        <v>330</v>
      </c>
      <c r="B10">
        <f t="shared" si="2"/>
        <v>3.2340000000000004</v>
      </c>
      <c r="C10">
        <f>B10/B3</f>
        <v>4575.1740974150189</v>
      </c>
      <c r="D10">
        <v>22</v>
      </c>
      <c r="E10">
        <f t="shared" si="3"/>
        <v>2.1999999999999999E-5</v>
      </c>
      <c r="F10">
        <f t="shared" si="4"/>
        <v>2.1857091745754588E-4</v>
      </c>
    </row>
    <row r="11" spans="1:11" x14ac:dyDescent="0.4">
      <c r="A11">
        <v>78.8</v>
      </c>
      <c r="B11">
        <f t="shared" si="2"/>
        <v>0.77224000000000004</v>
      </c>
      <c r="C11">
        <f>B11/B3</f>
        <v>1092.4961178069802</v>
      </c>
      <c r="D11">
        <v>48</v>
      </c>
      <c r="E11">
        <f t="shared" si="3"/>
        <v>4.8000000000000001E-5</v>
      </c>
      <c r="F11">
        <f t="shared" si="4"/>
        <v>9.153350604186566E-4</v>
      </c>
    </row>
    <row r="17" spans="10:18" x14ac:dyDescent="0.4">
      <c r="J17" t="s">
        <v>19</v>
      </c>
      <c r="K17" t="s">
        <v>32</v>
      </c>
      <c r="L17" t="s">
        <v>33</v>
      </c>
      <c r="M17" t="s">
        <v>34</v>
      </c>
      <c r="N17" t="s">
        <v>35</v>
      </c>
      <c r="O17" t="s">
        <v>26</v>
      </c>
      <c r="P17" t="s">
        <v>36</v>
      </c>
      <c r="Q17" t="s">
        <v>24</v>
      </c>
      <c r="R17" t="s">
        <v>28</v>
      </c>
    </row>
    <row r="18" spans="10:18" x14ac:dyDescent="0.4">
      <c r="J18">
        <f>B1</f>
        <v>1.5</v>
      </c>
      <c r="K18">
        <f>B3</f>
        <v>7.0685834705770342E-4</v>
      </c>
      <c r="L18">
        <v>22.9</v>
      </c>
      <c r="M18">
        <v>0</v>
      </c>
      <c r="N18">
        <f>M18/1000</f>
        <v>0</v>
      </c>
      <c r="O18">
        <f>N18*9.8</f>
        <v>0</v>
      </c>
      <c r="P18">
        <f>O18/K18</f>
        <v>0</v>
      </c>
      <c r="Q18">
        <v>28</v>
      </c>
      <c r="R18">
        <f>Q18/(10^6)</f>
        <v>2.8E-5</v>
      </c>
    </row>
    <row r="19" spans="10:18" x14ac:dyDescent="0.4">
      <c r="J19">
        <f>B1</f>
        <v>1.5</v>
      </c>
      <c r="K19">
        <f>B3</f>
        <v>7.0685834705770342E-4</v>
      </c>
      <c r="L19">
        <v>22.9</v>
      </c>
      <c r="M19">
        <v>129.57</v>
      </c>
      <c r="N19">
        <f t="shared" ref="N19:N21" si="5">M19/1000</f>
        <v>0.12956999999999999</v>
      </c>
      <c r="O19">
        <f t="shared" ref="O19:O20" si="6">N19*9.8</f>
        <v>1.2697860000000001</v>
      </c>
      <c r="P19">
        <f t="shared" ref="P19:P21" si="7">O19/K19</f>
        <v>1796.3797206123149</v>
      </c>
      <c r="Q19">
        <v>21</v>
      </c>
      <c r="R19">
        <f t="shared" ref="R19:R21" si="8">Q19/(10^6)</f>
        <v>2.0999999999999999E-5</v>
      </c>
    </row>
    <row r="20" spans="10:18" x14ac:dyDescent="0.4">
      <c r="J20">
        <f>B1</f>
        <v>1.5</v>
      </c>
      <c r="K20">
        <f>B3</f>
        <v>7.0685834705770342E-4</v>
      </c>
      <c r="L20">
        <v>81.400000000000006</v>
      </c>
      <c r="M20">
        <v>0</v>
      </c>
      <c r="N20">
        <f t="shared" si="5"/>
        <v>0</v>
      </c>
      <c r="O20">
        <f t="shared" si="6"/>
        <v>0</v>
      </c>
      <c r="P20">
        <f t="shared" si="7"/>
        <v>0</v>
      </c>
      <c r="Q20">
        <v>45</v>
      </c>
      <c r="R20">
        <f t="shared" si="8"/>
        <v>4.5000000000000003E-5</v>
      </c>
    </row>
    <row r="21" spans="10:18" x14ac:dyDescent="0.4">
      <c r="J21">
        <f>B1</f>
        <v>1.5</v>
      </c>
      <c r="K21">
        <f>B3</f>
        <v>7.0685834705770342E-4</v>
      </c>
      <c r="L21">
        <v>81.400000000000006</v>
      </c>
      <c r="M21">
        <v>129.51</v>
      </c>
      <c r="N21">
        <f t="shared" si="5"/>
        <v>0.12950999999999999</v>
      </c>
      <c r="O21">
        <f>N21*9.8</f>
        <v>1.269198</v>
      </c>
      <c r="P21">
        <f t="shared" si="7"/>
        <v>1795.5478707764214</v>
      </c>
      <c r="Q21">
        <v>40</v>
      </c>
      <c r="R21">
        <f t="shared" si="8"/>
        <v>4.0000000000000003E-5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LiuUtin</dc:creator>
  <cp:lastModifiedBy>LiuUtin</cp:lastModifiedBy>
  <dcterms:created xsi:type="dcterms:W3CDTF">2022-12-14T05:54:28Z</dcterms:created>
  <dcterms:modified xsi:type="dcterms:W3CDTF">2022-12-16T03:35:40Z</dcterms:modified>
</cp:coreProperties>
</file>