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普物實驗\Excel\"/>
    </mc:Choice>
  </mc:AlternateContent>
  <xr:revisionPtr revIDLastSave="0" documentId="13_ncr:1_{B98D8D64-03CA-4E41-AA54-19A79C4DF828}" xr6:coauthVersionLast="47" xr6:coauthVersionMax="47" xr10:uidLastSave="{00000000-0000-0000-0000-000000000000}"/>
  <bookViews>
    <workbookView xWindow="-110" yWindow="-110" windowWidth="19420" windowHeight="10300" xr2:uid="{6FD8E30A-8020-4714-8964-7D56B1A02672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" l="1"/>
  <c r="C10" i="1"/>
  <c r="W10" i="1" s="1"/>
  <c r="B10" i="1"/>
  <c r="C4" i="1"/>
  <c r="D4" i="1"/>
  <c r="D5" i="1" s="1"/>
  <c r="L22" i="1"/>
  <c r="C5" i="1"/>
  <c r="B5" i="1"/>
  <c r="D3" i="1"/>
  <c r="G3" i="1"/>
  <c r="F3" i="1"/>
  <c r="E3" i="1"/>
  <c r="B3" i="1"/>
  <c r="C3" i="1"/>
  <c r="AB11" i="1"/>
  <c r="AB12" i="1"/>
  <c r="AB13" i="1"/>
  <c r="AB14" i="1"/>
  <c r="AB10" i="1"/>
  <c r="M22" i="1"/>
  <c r="M14" i="1"/>
  <c r="M13" i="1"/>
  <c r="M12" i="1"/>
  <c r="M11" i="1"/>
  <c r="M10" i="1"/>
  <c r="H21" i="1"/>
  <c r="H22" i="1"/>
  <c r="H23" i="1"/>
  <c r="H24" i="1"/>
  <c r="AA11" i="1"/>
  <c r="AA12" i="1"/>
  <c r="AA13" i="1"/>
  <c r="AA14" i="1"/>
  <c r="AA10" i="1"/>
  <c r="V11" i="1"/>
  <c r="V12" i="1"/>
  <c r="V13" i="1"/>
  <c r="V14" i="1"/>
  <c r="V10" i="1"/>
  <c r="Q11" i="1"/>
  <c r="Q12" i="1"/>
  <c r="Q13" i="1"/>
  <c r="Q14" i="1"/>
  <c r="Q10" i="1"/>
  <c r="L11" i="1"/>
  <c r="L12" i="1"/>
  <c r="L13" i="1"/>
  <c r="L14" i="1"/>
  <c r="L10" i="1"/>
  <c r="G11" i="1"/>
  <c r="G12" i="1"/>
  <c r="G13" i="1"/>
  <c r="G14" i="1"/>
  <c r="G10" i="1"/>
  <c r="W11" i="1"/>
  <c r="W12" i="1"/>
  <c r="W13" i="1"/>
  <c r="W14" i="1"/>
  <c r="R11" i="1"/>
  <c r="R12" i="1"/>
  <c r="R13" i="1"/>
  <c r="R14" i="1"/>
  <c r="H11" i="1"/>
  <c r="H12" i="1"/>
  <c r="H13" i="1"/>
  <c r="H14" i="1"/>
  <c r="B11" i="1"/>
  <c r="B12" i="1"/>
  <c r="B13" i="1"/>
  <c r="B14" i="1"/>
  <c r="C21" i="1"/>
  <c r="C22" i="1"/>
  <c r="C23" i="1"/>
  <c r="C24" i="1"/>
  <c r="C14" i="1"/>
  <c r="C13" i="1"/>
  <c r="C12" i="1"/>
  <c r="C11" i="1"/>
  <c r="L24" i="1"/>
  <c r="L23" i="1"/>
  <c r="L21" i="1"/>
  <c r="L20" i="1"/>
  <c r="G24" i="1"/>
  <c r="G23" i="1"/>
  <c r="G22" i="1"/>
  <c r="G21" i="1"/>
  <c r="G20" i="1"/>
  <c r="B24" i="1"/>
  <c r="B23" i="1"/>
  <c r="B22" i="1"/>
  <c r="B21" i="1"/>
  <c r="B20" i="1"/>
  <c r="R10" i="1" l="1"/>
  <c r="C20" i="1"/>
  <c r="H20" i="1" s="1"/>
  <c r="H10" i="1"/>
</calcChain>
</file>

<file path=xl/sharedStrings.xml><?xml version="1.0" encoding="utf-8"?>
<sst xmlns="http://schemas.openxmlformats.org/spreadsheetml/2006/main" count="101" uniqueCount="32">
  <si>
    <t>彈簧</t>
    <phoneticPr fontId="1" type="noConversion"/>
  </si>
  <si>
    <t>質量</t>
    <phoneticPr fontId="1" type="noConversion"/>
  </si>
  <si>
    <t>m1</t>
    <phoneticPr fontId="1" type="noConversion"/>
  </si>
  <si>
    <t>m2</t>
    <phoneticPr fontId="1" type="noConversion"/>
  </si>
  <si>
    <t>m3</t>
    <phoneticPr fontId="1" type="noConversion"/>
  </si>
  <si>
    <t>m4</t>
    <phoneticPr fontId="1" type="noConversion"/>
  </si>
  <si>
    <t>m5</t>
    <phoneticPr fontId="1" type="noConversion"/>
  </si>
  <si>
    <t>m6</t>
    <phoneticPr fontId="1" type="noConversion"/>
  </si>
  <si>
    <t>Ks</t>
    <phoneticPr fontId="1" type="noConversion"/>
  </si>
  <si>
    <t>Kd</t>
    <phoneticPr fontId="1" type="noConversion"/>
  </si>
  <si>
    <t>一般滑車</t>
    <phoneticPr fontId="1" type="noConversion"/>
  </si>
  <si>
    <t>阻尼滑車</t>
    <phoneticPr fontId="1" type="noConversion"/>
  </si>
  <si>
    <t>m1細1</t>
    <phoneticPr fontId="1" type="noConversion"/>
  </si>
  <si>
    <t>m2中1</t>
    <phoneticPr fontId="1" type="noConversion"/>
  </si>
  <si>
    <t>m3粗1</t>
    <phoneticPr fontId="1" type="noConversion"/>
  </si>
  <si>
    <t>m4細2</t>
    <phoneticPr fontId="1" type="noConversion"/>
  </si>
  <si>
    <t>m5中2</t>
    <phoneticPr fontId="1" type="noConversion"/>
  </si>
  <si>
    <t>m6粗2</t>
    <phoneticPr fontId="1" type="noConversion"/>
  </si>
  <si>
    <t>掛勾</t>
    <phoneticPr fontId="1" type="noConversion"/>
  </si>
  <si>
    <t>err</t>
    <phoneticPr fontId="1" type="noConversion"/>
  </si>
  <si>
    <t>伸長量(m)</t>
  </si>
  <si>
    <t>懸掛物質量(kg)</t>
  </si>
  <si>
    <t>原長(m)</t>
  </si>
  <si>
    <t>總長(m)</t>
  </si>
  <si>
    <t>第一次</t>
  </si>
  <si>
    <t>第二次</t>
  </si>
  <si>
    <t>第三次</t>
  </si>
  <si>
    <t>第四次</t>
  </si>
  <si>
    <t>第五次</t>
  </si>
  <si>
    <t>質量(kg)</t>
    <phoneticPr fontId="1" type="noConversion"/>
  </si>
  <si>
    <t>懸掛物質量(m)</t>
    <phoneticPr fontId="1" type="noConversion"/>
  </si>
  <si>
    <t>T(s)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</si>
</sst>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m1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3367454068241471E-2"/>
                  <c:y val="-0.135843175853018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工作表1!$B$10:$B$14</c:f>
              <c:numCache>
                <c:formatCode>General</c:formatCode>
                <c:ptCount val="5"/>
                <c:pt idx="0">
                  <c:v>3.9999999999999897E-3</c:v>
                </c:pt>
                <c:pt idx="1">
                  <c:v>2.0999999999999991E-2</c:v>
                </c:pt>
                <c:pt idx="2">
                  <c:v>4.1999999999999982E-2</c:v>
                </c:pt>
                <c:pt idx="3">
                  <c:v>6.0999999999999999E-2</c:v>
                </c:pt>
                <c:pt idx="4">
                  <c:v>8.199999999999999E-2</c:v>
                </c:pt>
              </c:numCache>
            </c:numRef>
          </c:xVal>
          <c:yVal>
            <c:numRef>
              <c:f>工作表1!$C$10:$C$14</c:f>
              <c:numCache>
                <c:formatCode>General</c:formatCode>
                <c:ptCount val="5"/>
                <c:pt idx="0">
                  <c:v>3.0030000000000001E-2</c:v>
                </c:pt>
                <c:pt idx="1">
                  <c:v>5.0110000000000002E-2</c:v>
                </c:pt>
                <c:pt idx="2">
                  <c:v>7.0190000000000002E-2</c:v>
                </c:pt>
                <c:pt idx="3">
                  <c:v>9.0269999999999989E-2</c:v>
                </c:pt>
                <c:pt idx="4">
                  <c:v>0.11034999999999998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56-4B09-925B-431C408CC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77247"/>
        <c:axId val="125277663"/>
      </c:scatterChart>
      <c:valAx>
        <c:axId val="12527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277663"/>
        <c:crosses val="autoZero"/>
        <c:crossBetween val="midCat"/>
      </c:valAx>
      <c:valAx>
        <c:axId val="12527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F(kg)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27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m2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3.9230096237970252E-3"/>
                  <c:y val="-0.13527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工作表1!$G$10:$G$14</c:f>
              <c:numCache>
                <c:formatCode>General</c:formatCode>
                <c:ptCount val="5"/>
                <c:pt idx="0">
                  <c:v>6.0000000000000053E-3</c:v>
                </c:pt>
                <c:pt idx="1">
                  <c:v>3.8999999999999993E-2</c:v>
                </c:pt>
                <c:pt idx="2">
                  <c:v>7.5999999999999998E-2</c:v>
                </c:pt>
                <c:pt idx="3">
                  <c:v>0.113</c:v>
                </c:pt>
                <c:pt idx="4">
                  <c:v>0.15200000000000002</c:v>
                </c:pt>
              </c:numCache>
            </c:numRef>
          </c:xVal>
          <c:yVal>
            <c:numRef>
              <c:f>工作表1!$H$10:$H$14</c:f>
              <c:numCache>
                <c:formatCode>General</c:formatCode>
                <c:ptCount val="5"/>
                <c:pt idx="0">
                  <c:v>3.0030000000000001E-2</c:v>
                </c:pt>
                <c:pt idx="1">
                  <c:v>5.0110000000000002E-2</c:v>
                </c:pt>
                <c:pt idx="2">
                  <c:v>7.0190000000000002E-2</c:v>
                </c:pt>
                <c:pt idx="3">
                  <c:v>9.0269999999999989E-2</c:v>
                </c:pt>
                <c:pt idx="4">
                  <c:v>0.11034999999999998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7E-4AA0-B3DA-C0F0D34C6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53903"/>
        <c:axId val="252536015"/>
      </c:scatterChart>
      <c:valAx>
        <c:axId val="25255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2536015"/>
        <c:crosses val="autoZero"/>
        <c:crossBetween val="midCat"/>
      </c:valAx>
      <c:valAx>
        <c:axId val="252536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255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8.1189851268591426E-4"/>
                  <c:y val="-0.1352777777777777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工作表1!$Q$10:$Q$14</c:f>
              <c:numCache>
                <c:formatCode>General</c:formatCode>
                <c:ptCount val="5"/>
                <c:pt idx="0">
                  <c:v>4.9999999999999906E-3</c:v>
                </c:pt>
                <c:pt idx="1">
                  <c:v>2.1999999999999992E-2</c:v>
                </c:pt>
                <c:pt idx="2">
                  <c:v>4.3999999999999984E-2</c:v>
                </c:pt>
                <c:pt idx="3">
                  <c:v>6.3E-2</c:v>
                </c:pt>
                <c:pt idx="4">
                  <c:v>8.3999999999999991E-2</c:v>
                </c:pt>
              </c:numCache>
            </c:numRef>
          </c:xVal>
          <c:yVal>
            <c:numRef>
              <c:f>工作表1!$R$10:$R$14</c:f>
              <c:numCache>
                <c:formatCode>General</c:formatCode>
                <c:ptCount val="5"/>
                <c:pt idx="0">
                  <c:v>3.0030000000000001E-2</c:v>
                </c:pt>
                <c:pt idx="1">
                  <c:v>5.0110000000000002E-2</c:v>
                </c:pt>
                <c:pt idx="2">
                  <c:v>7.0190000000000002E-2</c:v>
                </c:pt>
                <c:pt idx="3">
                  <c:v>9.0269999999999989E-2</c:v>
                </c:pt>
                <c:pt idx="4">
                  <c:v>0.11034999999999998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3F-4A68-9510-CD9D140C3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897887"/>
        <c:axId val="260909951"/>
      </c:scatterChart>
      <c:valAx>
        <c:axId val="260897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909951"/>
        <c:crosses val="autoZero"/>
        <c:crossBetween val="midCat"/>
      </c:valAx>
      <c:valAx>
        <c:axId val="26090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8978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m3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153105861767"/>
                  <c:y val="-0.161704943132108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工作表1!$L$10:$L$14</c:f>
              <c:numCache>
                <c:formatCode>General</c:formatCode>
                <c:ptCount val="5"/>
                <c:pt idx="0">
                  <c:v>5.5000000000000007E-2</c:v>
                </c:pt>
                <c:pt idx="1">
                  <c:v>0.13500000000000001</c:v>
                </c:pt>
                <c:pt idx="2">
                  <c:v>0.21999999999999997</c:v>
                </c:pt>
                <c:pt idx="3">
                  <c:v>0.307</c:v>
                </c:pt>
                <c:pt idx="4">
                  <c:v>0.38999999999999996</c:v>
                </c:pt>
              </c:numCache>
            </c:numRef>
          </c:xVal>
          <c:yVal>
            <c:numRef>
              <c:f>工作表1!$M$10:$M$14</c:f>
              <c:numCache>
                <c:formatCode>General</c:formatCode>
                <c:ptCount val="5"/>
                <c:pt idx="0">
                  <c:v>9.9500000000000005E-3</c:v>
                </c:pt>
                <c:pt idx="1">
                  <c:v>1.9990000000000001E-2</c:v>
                </c:pt>
                <c:pt idx="2">
                  <c:v>3.0030000000000001E-2</c:v>
                </c:pt>
                <c:pt idx="3">
                  <c:v>4.0070000000000001E-2</c:v>
                </c:pt>
                <c:pt idx="4">
                  <c:v>5.0110000000000002E-2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3-435E-8389-CF673D239D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557647"/>
        <c:axId val="252544335"/>
      </c:scatterChart>
      <c:valAx>
        <c:axId val="25255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2544335"/>
        <c:crosses val="autoZero"/>
        <c:crossBetween val="midCat"/>
      </c:valAx>
      <c:valAx>
        <c:axId val="25254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5255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m5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5884951881014872E-2"/>
                  <c:y val="-0.1207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工作表1!$V$10:$V$14</c:f>
              <c:numCache>
                <c:formatCode>General</c:formatCode>
                <c:ptCount val="5"/>
                <c:pt idx="0">
                  <c:v>1.8999999999999989E-2</c:v>
                </c:pt>
                <c:pt idx="1">
                  <c:v>5.5999999999999994E-2</c:v>
                </c:pt>
                <c:pt idx="2">
                  <c:v>9.0999999999999998E-2</c:v>
                </c:pt>
                <c:pt idx="3">
                  <c:v>0.13</c:v>
                </c:pt>
                <c:pt idx="4">
                  <c:v>0.16600000000000001</c:v>
                </c:pt>
              </c:numCache>
            </c:numRef>
          </c:xVal>
          <c:yVal>
            <c:numRef>
              <c:f>工作表1!$W$10:$W$14</c:f>
              <c:numCache>
                <c:formatCode>General</c:formatCode>
                <c:ptCount val="5"/>
                <c:pt idx="0">
                  <c:v>3.0030000000000001E-2</c:v>
                </c:pt>
                <c:pt idx="1">
                  <c:v>5.0110000000000002E-2</c:v>
                </c:pt>
                <c:pt idx="2">
                  <c:v>7.0190000000000002E-2</c:v>
                </c:pt>
                <c:pt idx="3">
                  <c:v>9.0269999999999989E-2</c:v>
                </c:pt>
                <c:pt idx="4">
                  <c:v>0.11034999999999998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61-4727-B2AC-400D18DFD1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487999"/>
        <c:axId val="120489247"/>
      </c:scatterChart>
      <c:valAx>
        <c:axId val="12048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489247"/>
        <c:crosses val="autoZero"/>
        <c:crossBetween val="midCat"/>
      </c:valAx>
      <c:valAx>
        <c:axId val="120489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048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m6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4.6105424321959756E-2"/>
                  <c:y val="-0.1637835374744823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</c:trendlineLbl>
          </c:trendline>
          <c:xVal>
            <c:numRef>
              <c:f>工作表1!$AA$10:$AA$14</c:f>
              <c:numCache>
                <c:formatCode>General</c:formatCode>
                <c:ptCount val="5"/>
                <c:pt idx="0">
                  <c:v>8.1000000000000003E-2</c:v>
                </c:pt>
                <c:pt idx="1">
                  <c:v>0.112</c:v>
                </c:pt>
                <c:pt idx="2">
                  <c:v>0.193</c:v>
                </c:pt>
                <c:pt idx="3">
                  <c:v>0.28099999999999997</c:v>
                </c:pt>
                <c:pt idx="4">
                  <c:v>0.36199999999999999</c:v>
                </c:pt>
              </c:numCache>
            </c:numRef>
          </c:xVal>
          <c:yVal>
            <c:numRef>
              <c:f>工作表1!$AB$10:$AB$14</c:f>
              <c:numCache>
                <c:formatCode>General</c:formatCode>
                <c:ptCount val="5"/>
                <c:pt idx="0">
                  <c:v>9.9500000000000005E-3</c:v>
                </c:pt>
                <c:pt idx="1">
                  <c:v>1.9990000000000001E-2</c:v>
                </c:pt>
                <c:pt idx="2">
                  <c:v>3.0030000000000001E-2</c:v>
                </c:pt>
                <c:pt idx="3">
                  <c:v>4.0070000000000001E-2</c:v>
                </c:pt>
                <c:pt idx="4">
                  <c:v>5.0110000000000002E-2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1F-4127-83DF-8325A4D5C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0922847"/>
        <c:axId val="260924927"/>
      </c:scatterChart>
      <c:valAx>
        <c:axId val="260922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924927"/>
        <c:crosses val="autoZero"/>
        <c:crossBetween val="midCat"/>
      </c:valAx>
      <c:valAx>
        <c:axId val="26092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0922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6350</xdr:colOff>
      <xdr:row>24</xdr:row>
      <xdr:rowOff>111125</xdr:rowOff>
    </xdr:from>
    <xdr:to>
      <xdr:col>7</xdr:col>
      <xdr:colOff>279400</xdr:colOff>
      <xdr:row>37</xdr:row>
      <xdr:rowOff>47625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9343C9B-A804-4C23-923D-EAC073FE86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527050</xdr:colOff>
      <xdr:row>26</xdr:row>
      <xdr:rowOff>60325</xdr:rowOff>
    </xdr:from>
    <xdr:to>
      <xdr:col>11</xdr:col>
      <xdr:colOff>222250</xdr:colOff>
      <xdr:row>38</xdr:row>
      <xdr:rowOff>212725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F2767730-4F13-4676-9C17-F558CB1EF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304800</xdr:colOff>
      <xdr:row>28</xdr:row>
      <xdr:rowOff>22225</xdr:rowOff>
    </xdr:from>
    <xdr:to>
      <xdr:col>19</xdr:col>
      <xdr:colOff>0</xdr:colOff>
      <xdr:row>40</xdr:row>
      <xdr:rowOff>174625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9C59255-A292-4619-92BD-A91DFC9D0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69850</xdr:colOff>
      <xdr:row>28</xdr:row>
      <xdr:rowOff>123825</xdr:rowOff>
    </xdr:from>
    <xdr:to>
      <xdr:col>14</xdr:col>
      <xdr:colOff>374650</xdr:colOff>
      <xdr:row>41</xdr:row>
      <xdr:rowOff>60325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3FD8F00D-160F-4973-82A6-FBCED8BD7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146050</xdr:colOff>
      <xdr:row>28</xdr:row>
      <xdr:rowOff>53975</xdr:rowOff>
    </xdr:from>
    <xdr:to>
      <xdr:col>25</xdr:col>
      <xdr:colOff>450850</xdr:colOff>
      <xdr:row>40</xdr:row>
      <xdr:rowOff>206375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E633184A-0CBA-4BF0-A00F-41A0AE5E16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323850</xdr:colOff>
      <xdr:row>30</xdr:row>
      <xdr:rowOff>34925</xdr:rowOff>
    </xdr:from>
    <xdr:to>
      <xdr:col>31</xdr:col>
      <xdr:colOff>19050</xdr:colOff>
      <xdr:row>42</xdr:row>
      <xdr:rowOff>187325</xdr:rowOff>
    </xdr:to>
    <xdr:graphicFrame macro="">
      <xdr:nvGraphicFramePr>
        <xdr:cNvPr id="7" name="圖表 6">
          <a:extLst>
            <a:ext uri="{FF2B5EF4-FFF2-40B4-BE49-F238E27FC236}">
              <a16:creationId xmlns:a16="http://schemas.microsoft.com/office/drawing/2014/main" id="{2CA6E6AE-7EFE-429B-AA02-F1FBE29D1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7798E-E574-4CBD-BEAE-06FD2A4FC6C4}">
  <dimension ref="A1:AD24"/>
  <sheetViews>
    <sheetView tabSelected="1" workbookViewId="0">
      <selection activeCell="B5" sqref="B5:D5"/>
    </sheetView>
  </sheetViews>
  <sheetFormatPr defaultRowHeight="17" x14ac:dyDescent="0.4"/>
  <cols>
    <col min="3" max="3" width="9.1796875" bestFit="1" customWidth="1"/>
  </cols>
  <sheetData>
    <row r="1" spans="1:30" x14ac:dyDescent="0.4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J1" t="s">
        <v>10</v>
      </c>
      <c r="K1" t="s">
        <v>11</v>
      </c>
      <c r="M1" t="s">
        <v>18</v>
      </c>
    </row>
    <row r="2" spans="1:30" x14ac:dyDescent="0.4">
      <c r="A2" t="s">
        <v>1</v>
      </c>
      <c r="B2">
        <v>1.116E-2</v>
      </c>
      <c r="C2">
        <v>1.359E-2</v>
      </c>
      <c r="D2">
        <v>1.162E-2</v>
      </c>
      <c r="E2">
        <v>1.1180000000000001E-2</v>
      </c>
      <c r="F2">
        <v>1.371E-2</v>
      </c>
      <c r="G2">
        <v>1.1509999999999999E-2</v>
      </c>
      <c r="J2">
        <v>0.36986999999999998</v>
      </c>
      <c r="K2">
        <v>0.42803999999999998</v>
      </c>
      <c r="M2">
        <v>9.9500000000000005E-3</v>
      </c>
      <c r="N2">
        <v>1.004E-2</v>
      </c>
      <c r="O2">
        <v>1.004E-2</v>
      </c>
      <c r="P2">
        <v>1.004E-2</v>
      </c>
      <c r="Q2">
        <v>1.004E-2</v>
      </c>
      <c r="R2">
        <v>1.004E-2</v>
      </c>
      <c r="S2">
        <v>1.004E-2</v>
      </c>
      <c r="T2">
        <v>1.004E-2</v>
      </c>
      <c r="U2">
        <v>1.004E-2</v>
      </c>
      <c r="V2">
        <v>1.004E-2</v>
      </c>
      <c r="W2">
        <v>1.004E-2</v>
      </c>
    </row>
    <row r="3" spans="1:30" x14ac:dyDescent="0.4">
      <c r="A3" t="s">
        <v>8</v>
      </c>
      <c r="B3">
        <f>1.0233*9.8</f>
        <v>10.028340000000002</v>
      </c>
      <c r="C3">
        <f>0.5482*9.8</f>
        <v>5.3723600000000005</v>
      </c>
      <c r="D3">
        <f>0.1192*9.8</f>
        <v>1.1681600000000001</v>
      </c>
      <c r="E3">
        <f>1.0077*9.8</f>
        <v>9.8754600000000003</v>
      </c>
      <c r="F3">
        <f>0.5455*9.8</f>
        <v>5.3459000000000003</v>
      </c>
      <c r="G3">
        <f>0.1344*9.8</f>
        <v>1.3171200000000001</v>
      </c>
    </row>
    <row r="4" spans="1:30" x14ac:dyDescent="0.4">
      <c r="A4" t="s">
        <v>9</v>
      </c>
      <c r="B4">
        <f>(C24+B24/3)*4*PI()*PI()/(D24*D24)</f>
        <v>9.4041379099891653</v>
      </c>
      <c r="C4">
        <f>(H22+G22/3)*4*PI()*PI()/(I22*I22)</f>
        <v>5.5354238382390468</v>
      </c>
      <c r="D4">
        <f>(M22+L22/3)*4*PI()*PI()/(N22*N22)</f>
        <v>1.1475051024631899</v>
      </c>
    </row>
    <row r="5" spans="1:30" x14ac:dyDescent="0.4">
      <c r="A5" t="s">
        <v>19</v>
      </c>
      <c r="B5">
        <f>ABS((B4-B3)/B3)</f>
        <v>6.2243810043420583E-2</v>
      </c>
      <c r="C5">
        <f t="shared" ref="C5:D5" si="0">ABS((C4-C3)/C3)</f>
        <v>3.0352366229933651E-2</v>
      </c>
      <c r="D5">
        <f t="shared" si="0"/>
        <v>1.768156548487378E-2</v>
      </c>
    </row>
    <row r="9" spans="1:30" x14ac:dyDescent="0.4">
      <c r="A9" t="s">
        <v>2</v>
      </c>
      <c r="B9" t="s">
        <v>20</v>
      </c>
      <c r="C9" t="s">
        <v>21</v>
      </c>
      <c r="D9" t="s">
        <v>22</v>
      </c>
      <c r="E9" t="s">
        <v>23</v>
      </c>
      <c r="F9" t="s">
        <v>3</v>
      </c>
      <c r="G9" t="s">
        <v>20</v>
      </c>
      <c r="H9" t="s">
        <v>21</v>
      </c>
      <c r="I9" t="s">
        <v>22</v>
      </c>
      <c r="J9" t="s">
        <v>23</v>
      </c>
      <c r="K9" t="s">
        <v>4</v>
      </c>
      <c r="L9" t="s">
        <v>20</v>
      </c>
      <c r="M9" t="s">
        <v>21</v>
      </c>
      <c r="N9" t="s">
        <v>22</v>
      </c>
      <c r="O9" t="s">
        <v>23</v>
      </c>
      <c r="P9" t="s">
        <v>5</v>
      </c>
      <c r="Q9" t="s">
        <v>20</v>
      </c>
      <c r="R9" t="s">
        <v>21</v>
      </c>
      <c r="S9" t="s">
        <v>22</v>
      </c>
      <c r="T9" t="s">
        <v>23</v>
      </c>
      <c r="U9" t="s">
        <v>6</v>
      </c>
      <c r="V9" t="s">
        <v>20</v>
      </c>
      <c r="W9" t="s">
        <v>21</v>
      </c>
      <c r="X9" t="s">
        <v>22</v>
      </c>
      <c r="Y9" t="s">
        <v>23</v>
      </c>
      <c r="Z9" t="s">
        <v>7</v>
      </c>
      <c r="AA9" t="s">
        <v>20</v>
      </c>
      <c r="AB9" t="s">
        <v>21</v>
      </c>
      <c r="AC9" t="s">
        <v>22</v>
      </c>
      <c r="AD9" t="s">
        <v>23</v>
      </c>
    </row>
    <row r="10" spans="1:30" x14ac:dyDescent="0.4">
      <c r="A10" t="s">
        <v>24</v>
      </c>
      <c r="B10">
        <f>E10-D10</f>
        <v>3.9999999999999897E-3</v>
      </c>
      <c r="C10">
        <f>SUM(M2:O2)</f>
        <v>3.0030000000000001E-2</v>
      </c>
      <c r="D10">
        <v>0.1</v>
      </c>
      <c r="E10">
        <v>0.104</v>
      </c>
      <c r="F10" t="s">
        <v>24</v>
      </c>
      <c r="G10">
        <f>J10-I10</f>
        <v>6.0000000000000053E-3</v>
      </c>
      <c r="H10">
        <f>C10</f>
        <v>3.0030000000000001E-2</v>
      </c>
      <c r="I10">
        <v>0.10299999999999999</v>
      </c>
      <c r="J10">
        <v>0.109</v>
      </c>
      <c r="K10" t="s">
        <v>24</v>
      </c>
      <c r="L10">
        <f>O10-N10</f>
        <v>5.5000000000000007E-2</v>
      </c>
      <c r="M10">
        <f>SUM(M2)</f>
        <v>9.9500000000000005E-3</v>
      </c>
      <c r="N10">
        <v>8.5000000000000006E-2</v>
      </c>
      <c r="O10">
        <v>0.14000000000000001</v>
      </c>
      <c r="P10" t="s">
        <v>24</v>
      </c>
      <c r="Q10">
        <f>T10-S10</f>
        <v>4.9999999999999906E-3</v>
      </c>
      <c r="R10">
        <f>C10</f>
        <v>3.0030000000000001E-2</v>
      </c>
      <c r="S10">
        <v>0.1</v>
      </c>
      <c r="T10">
        <v>0.105</v>
      </c>
      <c r="U10" t="s">
        <v>24</v>
      </c>
      <c r="V10">
        <f>Y10-X10</f>
        <v>1.8999999999999989E-2</v>
      </c>
      <c r="W10">
        <f>C10</f>
        <v>3.0030000000000001E-2</v>
      </c>
      <c r="X10">
        <v>0.1</v>
      </c>
      <c r="Y10">
        <v>0.11899999999999999</v>
      </c>
      <c r="Z10" t="s">
        <v>24</v>
      </c>
      <c r="AA10">
        <f>AD10-AC10</f>
        <v>8.1000000000000003E-2</v>
      </c>
      <c r="AB10">
        <f>M10</f>
        <v>9.9500000000000005E-3</v>
      </c>
      <c r="AC10">
        <v>7.8E-2</v>
      </c>
      <c r="AD10">
        <v>0.159</v>
      </c>
    </row>
    <row r="11" spans="1:30" x14ac:dyDescent="0.4">
      <c r="A11" t="s">
        <v>25</v>
      </c>
      <c r="B11">
        <f t="shared" ref="B11:B14" si="1">E11-D11</f>
        <v>2.0999999999999991E-2</v>
      </c>
      <c r="C11">
        <f>SUM(M2:Q2)</f>
        <v>5.0110000000000002E-2</v>
      </c>
      <c r="D11">
        <v>0.1</v>
      </c>
      <c r="E11">
        <v>0.121</v>
      </c>
      <c r="F11" t="s">
        <v>25</v>
      </c>
      <c r="G11">
        <f t="shared" ref="G11:G14" si="2">J11-I11</f>
        <v>3.8999999999999993E-2</v>
      </c>
      <c r="H11">
        <f t="shared" ref="H11:H14" si="3">C11</f>
        <v>5.0110000000000002E-2</v>
      </c>
      <c r="I11">
        <v>0.10299999999999999</v>
      </c>
      <c r="J11">
        <v>0.14199999999999999</v>
      </c>
      <c r="K11" t="s">
        <v>25</v>
      </c>
      <c r="L11">
        <f t="shared" ref="L11:L14" si="4">O11-N11</f>
        <v>0.13500000000000001</v>
      </c>
      <c r="M11">
        <f>SUM(M2:N2)</f>
        <v>1.9990000000000001E-2</v>
      </c>
      <c r="N11">
        <v>8.5000000000000006E-2</v>
      </c>
      <c r="O11">
        <v>0.22</v>
      </c>
      <c r="P11" t="s">
        <v>25</v>
      </c>
      <c r="Q11">
        <f t="shared" ref="Q11:Q14" si="5">T11-S11</f>
        <v>2.1999999999999992E-2</v>
      </c>
      <c r="R11">
        <f t="shared" ref="R11:R14" si="6">C11</f>
        <v>5.0110000000000002E-2</v>
      </c>
      <c r="S11">
        <v>0.1</v>
      </c>
      <c r="T11">
        <v>0.122</v>
      </c>
      <c r="U11" t="s">
        <v>25</v>
      </c>
      <c r="V11">
        <f t="shared" ref="V11:V14" si="7">Y11-X11</f>
        <v>5.5999999999999994E-2</v>
      </c>
      <c r="W11">
        <f t="shared" ref="W11:W14" si="8">C11</f>
        <v>5.0110000000000002E-2</v>
      </c>
      <c r="X11">
        <v>0.1</v>
      </c>
      <c r="Y11">
        <v>0.156</v>
      </c>
      <c r="Z11" t="s">
        <v>25</v>
      </c>
      <c r="AA11">
        <f t="shared" ref="AA11:AA14" si="9">AD11-AC11</f>
        <v>0.112</v>
      </c>
      <c r="AB11">
        <f t="shared" ref="AB11:AB14" si="10">M11</f>
        <v>1.9990000000000001E-2</v>
      </c>
      <c r="AC11">
        <v>7.8E-2</v>
      </c>
      <c r="AD11">
        <v>0.19</v>
      </c>
    </row>
    <row r="12" spans="1:30" x14ac:dyDescent="0.4">
      <c r="A12" t="s">
        <v>26</v>
      </c>
      <c r="B12">
        <f t="shared" si="1"/>
        <v>4.1999999999999982E-2</v>
      </c>
      <c r="C12">
        <f>SUM(M2:S2)</f>
        <v>7.0190000000000002E-2</v>
      </c>
      <c r="D12">
        <v>0.1</v>
      </c>
      <c r="E12">
        <v>0.14199999999999999</v>
      </c>
      <c r="F12" t="s">
        <v>26</v>
      </c>
      <c r="G12">
        <f t="shared" si="2"/>
        <v>7.5999999999999998E-2</v>
      </c>
      <c r="H12">
        <f t="shared" si="3"/>
        <v>7.0190000000000002E-2</v>
      </c>
      <c r="I12">
        <v>0.10299999999999999</v>
      </c>
      <c r="J12">
        <v>0.17899999999999999</v>
      </c>
      <c r="K12" t="s">
        <v>26</v>
      </c>
      <c r="L12">
        <f t="shared" si="4"/>
        <v>0.21999999999999997</v>
      </c>
      <c r="M12">
        <f>SUM(M2:O2)</f>
        <v>3.0030000000000001E-2</v>
      </c>
      <c r="N12">
        <v>8.5000000000000006E-2</v>
      </c>
      <c r="O12">
        <v>0.30499999999999999</v>
      </c>
      <c r="P12" t="s">
        <v>26</v>
      </c>
      <c r="Q12">
        <f t="shared" si="5"/>
        <v>4.3999999999999984E-2</v>
      </c>
      <c r="R12">
        <f t="shared" si="6"/>
        <v>7.0190000000000002E-2</v>
      </c>
      <c r="S12">
        <v>0.1</v>
      </c>
      <c r="T12">
        <v>0.14399999999999999</v>
      </c>
      <c r="U12" t="s">
        <v>26</v>
      </c>
      <c r="V12">
        <f t="shared" si="7"/>
        <v>9.0999999999999998E-2</v>
      </c>
      <c r="W12">
        <f t="shared" si="8"/>
        <v>7.0190000000000002E-2</v>
      </c>
      <c r="X12">
        <v>0.1</v>
      </c>
      <c r="Y12">
        <v>0.191</v>
      </c>
      <c r="Z12" t="s">
        <v>26</v>
      </c>
      <c r="AA12">
        <f t="shared" si="9"/>
        <v>0.193</v>
      </c>
      <c r="AB12">
        <f t="shared" si="10"/>
        <v>3.0030000000000001E-2</v>
      </c>
      <c r="AC12">
        <v>7.8E-2</v>
      </c>
      <c r="AD12">
        <v>0.27100000000000002</v>
      </c>
    </row>
    <row r="13" spans="1:30" x14ac:dyDescent="0.4">
      <c r="A13" t="s">
        <v>27</v>
      </c>
      <c r="B13">
        <f t="shared" si="1"/>
        <v>6.0999999999999999E-2</v>
      </c>
      <c r="C13">
        <f>SUM(M2:U2)</f>
        <v>9.0269999999999989E-2</v>
      </c>
      <c r="D13">
        <v>0.1</v>
      </c>
      <c r="E13">
        <v>0.161</v>
      </c>
      <c r="F13" t="s">
        <v>27</v>
      </c>
      <c r="G13">
        <f t="shared" si="2"/>
        <v>0.113</v>
      </c>
      <c r="H13">
        <f t="shared" si="3"/>
        <v>9.0269999999999989E-2</v>
      </c>
      <c r="I13">
        <v>0.10299999999999999</v>
      </c>
      <c r="J13">
        <v>0.216</v>
      </c>
      <c r="K13" t="s">
        <v>27</v>
      </c>
      <c r="L13">
        <f t="shared" si="4"/>
        <v>0.307</v>
      </c>
      <c r="M13">
        <f>SUM(M2:P2)</f>
        <v>4.0070000000000001E-2</v>
      </c>
      <c r="N13">
        <v>8.5000000000000006E-2</v>
      </c>
      <c r="O13">
        <v>0.39200000000000002</v>
      </c>
      <c r="P13" t="s">
        <v>27</v>
      </c>
      <c r="Q13">
        <f t="shared" si="5"/>
        <v>6.3E-2</v>
      </c>
      <c r="R13">
        <f t="shared" si="6"/>
        <v>9.0269999999999989E-2</v>
      </c>
      <c r="S13">
        <v>0.1</v>
      </c>
      <c r="T13">
        <v>0.16300000000000001</v>
      </c>
      <c r="U13" t="s">
        <v>27</v>
      </c>
      <c r="V13">
        <f t="shared" si="7"/>
        <v>0.13</v>
      </c>
      <c r="W13">
        <f t="shared" si="8"/>
        <v>9.0269999999999989E-2</v>
      </c>
      <c r="X13">
        <v>0.1</v>
      </c>
      <c r="Y13">
        <v>0.23</v>
      </c>
      <c r="Z13" t="s">
        <v>27</v>
      </c>
      <c r="AA13">
        <f t="shared" si="9"/>
        <v>0.28099999999999997</v>
      </c>
      <c r="AB13">
        <f t="shared" si="10"/>
        <v>4.0070000000000001E-2</v>
      </c>
      <c r="AC13">
        <v>7.8E-2</v>
      </c>
      <c r="AD13">
        <v>0.35899999999999999</v>
      </c>
    </row>
    <row r="14" spans="1:30" x14ac:dyDescent="0.4">
      <c r="A14" t="s">
        <v>28</v>
      </c>
      <c r="B14">
        <f t="shared" si="1"/>
        <v>8.199999999999999E-2</v>
      </c>
      <c r="C14">
        <f>SUM(M2:W2)</f>
        <v>0.11034999999999998</v>
      </c>
      <c r="D14">
        <v>0.1</v>
      </c>
      <c r="E14">
        <v>0.182</v>
      </c>
      <c r="F14" t="s">
        <v>28</v>
      </c>
      <c r="G14">
        <f t="shared" si="2"/>
        <v>0.15200000000000002</v>
      </c>
      <c r="H14">
        <f t="shared" si="3"/>
        <v>0.11034999999999998</v>
      </c>
      <c r="I14">
        <v>0.10299999999999999</v>
      </c>
      <c r="J14">
        <v>0.255</v>
      </c>
      <c r="K14" t="s">
        <v>28</v>
      </c>
      <c r="L14">
        <f t="shared" si="4"/>
        <v>0.38999999999999996</v>
      </c>
      <c r="M14">
        <f>SUM(M2:Q2)</f>
        <v>5.0110000000000002E-2</v>
      </c>
      <c r="N14">
        <v>8.5000000000000006E-2</v>
      </c>
      <c r="O14">
        <v>0.47499999999999998</v>
      </c>
      <c r="P14" t="s">
        <v>28</v>
      </c>
      <c r="Q14">
        <f t="shared" si="5"/>
        <v>8.3999999999999991E-2</v>
      </c>
      <c r="R14">
        <f t="shared" si="6"/>
        <v>0.11034999999999998</v>
      </c>
      <c r="S14">
        <v>0.1</v>
      </c>
      <c r="T14">
        <v>0.184</v>
      </c>
      <c r="U14" t="s">
        <v>28</v>
      </c>
      <c r="V14">
        <f t="shared" si="7"/>
        <v>0.16600000000000001</v>
      </c>
      <c r="W14">
        <f t="shared" si="8"/>
        <v>0.11034999999999998</v>
      </c>
      <c r="X14">
        <v>0.1</v>
      </c>
      <c r="Y14">
        <v>0.26600000000000001</v>
      </c>
      <c r="Z14" t="s">
        <v>28</v>
      </c>
      <c r="AA14">
        <f t="shared" si="9"/>
        <v>0.36199999999999999</v>
      </c>
      <c r="AB14">
        <f t="shared" si="10"/>
        <v>5.0110000000000002E-2</v>
      </c>
      <c r="AC14">
        <v>7.8E-2</v>
      </c>
      <c r="AD14">
        <v>0.44</v>
      </c>
    </row>
    <row r="19" spans="1:14" x14ac:dyDescent="0.4">
      <c r="A19" t="s">
        <v>2</v>
      </c>
      <c r="B19" t="s">
        <v>29</v>
      </c>
      <c r="C19" t="s">
        <v>30</v>
      </c>
      <c r="D19" t="s">
        <v>31</v>
      </c>
      <c r="F19" t="s">
        <v>3</v>
      </c>
      <c r="G19" t="s">
        <v>29</v>
      </c>
      <c r="H19" t="s">
        <v>30</v>
      </c>
      <c r="I19" t="s">
        <v>31</v>
      </c>
      <c r="K19" t="s">
        <v>4</v>
      </c>
      <c r="L19" t="s">
        <v>29</v>
      </c>
      <c r="M19" t="s">
        <v>30</v>
      </c>
      <c r="N19" t="s">
        <v>31</v>
      </c>
    </row>
    <row r="20" spans="1:14" x14ac:dyDescent="0.4">
      <c r="A20" t="s">
        <v>24</v>
      </c>
      <c r="B20">
        <f>B2</f>
        <v>1.116E-2</v>
      </c>
      <c r="C20">
        <f>C10</f>
        <v>3.0030000000000001E-2</v>
      </c>
      <c r="F20" t="s">
        <v>24</v>
      </c>
      <c r="G20">
        <f>C2</f>
        <v>1.359E-2</v>
      </c>
      <c r="H20">
        <f>C20</f>
        <v>3.0030000000000001E-2</v>
      </c>
      <c r="K20" t="s">
        <v>24</v>
      </c>
      <c r="L20">
        <f>D2</f>
        <v>1.162E-2</v>
      </c>
    </row>
    <row r="21" spans="1:14" x14ac:dyDescent="0.4">
      <c r="A21" t="s">
        <v>25</v>
      </c>
      <c r="B21">
        <f>B2</f>
        <v>1.116E-2</v>
      </c>
      <c r="C21">
        <f t="shared" ref="C21:C24" si="11">C11</f>
        <v>5.0110000000000002E-2</v>
      </c>
      <c r="F21" t="s">
        <v>25</v>
      </c>
      <c r="G21">
        <f>C2</f>
        <v>1.359E-2</v>
      </c>
      <c r="H21">
        <f t="shared" ref="H21:H24" si="12">C21</f>
        <v>5.0110000000000002E-2</v>
      </c>
      <c r="K21" t="s">
        <v>25</v>
      </c>
      <c r="L21">
        <f>D2</f>
        <v>1.162E-2</v>
      </c>
    </row>
    <row r="22" spans="1:14" x14ac:dyDescent="0.4">
      <c r="A22" t="s">
        <v>26</v>
      </c>
      <c r="B22">
        <f>B2</f>
        <v>1.116E-2</v>
      </c>
      <c r="C22">
        <f t="shared" si="11"/>
        <v>7.0190000000000002E-2</v>
      </c>
      <c r="F22" t="s">
        <v>26</v>
      </c>
      <c r="G22">
        <f>C2</f>
        <v>1.359E-2</v>
      </c>
      <c r="H22">
        <f t="shared" si="12"/>
        <v>7.0190000000000002E-2</v>
      </c>
      <c r="I22">
        <v>0.73</v>
      </c>
      <c r="K22" t="s">
        <v>26</v>
      </c>
      <c r="L22">
        <f>D2</f>
        <v>1.162E-2</v>
      </c>
      <c r="M22">
        <f>M12</f>
        <v>3.0030000000000001E-2</v>
      </c>
      <c r="N22">
        <v>1.08</v>
      </c>
    </row>
    <row r="23" spans="1:14" x14ac:dyDescent="0.4">
      <c r="A23" t="s">
        <v>27</v>
      </c>
      <c r="B23">
        <f>B2</f>
        <v>1.116E-2</v>
      </c>
      <c r="C23">
        <f t="shared" si="11"/>
        <v>9.0269999999999989E-2</v>
      </c>
      <c r="D23">
        <v>0.621</v>
      </c>
      <c r="F23" t="s">
        <v>27</v>
      </c>
      <c r="G23">
        <f>C2</f>
        <v>1.359E-2</v>
      </c>
      <c r="H23">
        <f t="shared" si="12"/>
        <v>9.0269999999999989E-2</v>
      </c>
      <c r="K23" t="s">
        <v>27</v>
      </c>
      <c r="L23">
        <f>D2</f>
        <v>1.162E-2</v>
      </c>
    </row>
    <row r="24" spans="1:14" x14ac:dyDescent="0.4">
      <c r="A24" t="s">
        <v>28</v>
      </c>
      <c r="B24">
        <f>B2</f>
        <v>1.116E-2</v>
      </c>
      <c r="C24">
        <f t="shared" si="11"/>
        <v>0.11034999999999998</v>
      </c>
      <c r="D24">
        <v>0.69199999999999995</v>
      </c>
      <c r="F24" t="s">
        <v>28</v>
      </c>
      <c r="G24">
        <f>C2</f>
        <v>1.359E-2</v>
      </c>
      <c r="H24">
        <f t="shared" si="12"/>
        <v>0.11034999999999998</v>
      </c>
      <c r="K24" t="s">
        <v>28</v>
      </c>
      <c r="L24">
        <f>D2</f>
        <v>1.162E-2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LiuUtin</dc:creator>
  <cp:lastModifiedBy>LiuUtin</cp:lastModifiedBy>
  <dcterms:created xsi:type="dcterms:W3CDTF">2022-12-07T05:37:18Z</dcterms:created>
  <dcterms:modified xsi:type="dcterms:W3CDTF">2022-12-08T12:14:25Z</dcterms:modified>
</cp:coreProperties>
</file>