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war\Desktop\UCBerkeleyBootcamp\Activities\Module Challenges\"/>
    </mc:Choice>
  </mc:AlternateContent>
  <xr:revisionPtr revIDLastSave="0" documentId="13_ncr:1_{A3608C29-99E1-40C1-A91F-DFAE4B505EF6}" xr6:coauthVersionLast="47" xr6:coauthVersionMax="47" xr10:uidLastSave="{00000000-0000-0000-0000-000000000000}"/>
  <bookViews>
    <workbookView xWindow="22410" yWindow="180" windowWidth="24435" windowHeight="15510" activeTab="6" xr2:uid="{00000000-000D-0000-FFFF-FFFF00000000}"/>
  </bookViews>
  <sheets>
    <sheet name="Crowdfund" sheetId="15" r:id="rId1"/>
    <sheet name="Crowdfunding" sheetId="1" r:id="rId2"/>
    <sheet name="Pivot Table per Parent Category" sheetId="5" r:id="rId3"/>
    <sheet name="Pivot Table Per Sub_Category" sheetId="6" r:id="rId4"/>
    <sheet name="Pivot Table&amp;Chart by Years" sheetId="10" r:id="rId5"/>
    <sheet name="Goal Analysis" sheetId="12" r:id="rId6"/>
    <sheet name="Statistical Analysis" sheetId="13" r:id="rId7"/>
    <sheet name="Funding Vs Outcome" sheetId="17" r:id="rId8"/>
  </sheets>
  <definedNames>
    <definedName name="_xlchart.v1.0" hidden="1">'Statistical Analysis'!$B$4:$B$367</definedName>
    <definedName name="_xlchart.v1.1" hidden="1">'Statistical Analysis'!$P$4:$P$11</definedName>
    <definedName name="_xlchart.v1.2" hidden="1">'Statistical Analysis'!$A$4:$A$21</definedName>
    <definedName name="_xlchart.v1.3" hidden="1">'Statistical Analysis'!$A$4:$A$568</definedName>
    <definedName name="_xlchart.v1.4" hidden="1">'Statistical Analysis'!$O$4:$O$11</definedName>
  </definedNames>
  <calcPr calcId="191029"/>
  <pivotCaches>
    <pivotCache cacheId="4" r:id="rId9"/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01" i="15" l="1"/>
  <c r="T1001" i="15"/>
  <c r="P1001" i="15"/>
  <c r="M1001" i="15"/>
  <c r="N1001" i="15" s="1"/>
  <c r="I1001" i="15"/>
  <c r="F1001" i="15"/>
  <c r="U1000" i="15"/>
  <c r="T1000" i="15"/>
  <c r="P1000" i="15"/>
  <c r="M1000" i="15"/>
  <c r="N1000" i="15" s="1"/>
  <c r="I1000" i="15"/>
  <c r="F1000" i="15"/>
  <c r="U999" i="15"/>
  <c r="T999" i="15"/>
  <c r="P999" i="15"/>
  <c r="N999" i="15"/>
  <c r="M999" i="15"/>
  <c r="I999" i="15"/>
  <c r="F999" i="15"/>
  <c r="U998" i="15"/>
  <c r="T998" i="15"/>
  <c r="P998" i="15"/>
  <c r="N998" i="15"/>
  <c r="M998" i="15"/>
  <c r="I998" i="15"/>
  <c r="F998" i="15"/>
  <c r="U997" i="15"/>
  <c r="T997" i="15"/>
  <c r="P997" i="15"/>
  <c r="M997" i="15"/>
  <c r="N997" i="15" s="1"/>
  <c r="I997" i="15"/>
  <c r="F997" i="15"/>
  <c r="U996" i="15"/>
  <c r="T996" i="15"/>
  <c r="P996" i="15"/>
  <c r="M996" i="15"/>
  <c r="N996" i="15" s="1"/>
  <c r="I996" i="15"/>
  <c r="F996" i="15"/>
  <c r="U995" i="15"/>
  <c r="T995" i="15"/>
  <c r="P995" i="15"/>
  <c r="N995" i="15"/>
  <c r="M995" i="15"/>
  <c r="I995" i="15"/>
  <c r="F995" i="15"/>
  <c r="U994" i="15"/>
  <c r="T994" i="15"/>
  <c r="P994" i="15"/>
  <c r="N994" i="15"/>
  <c r="M994" i="15"/>
  <c r="I994" i="15"/>
  <c r="F994" i="15"/>
  <c r="U993" i="15"/>
  <c r="T993" i="15"/>
  <c r="P993" i="15"/>
  <c r="M993" i="15"/>
  <c r="N993" i="15" s="1"/>
  <c r="I993" i="15"/>
  <c r="F993" i="15"/>
  <c r="U992" i="15"/>
  <c r="T992" i="15"/>
  <c r="P992" i="15"/>
  <c r="M992" i="15"/>
  <c r="N992" i="15" s="1"/>
  <c r="I992" i="15"/>
  <c r="F992" i="15"/>
  <c r="U991" i="15"/>
  <c r="T991" i="15"/>
  <c r="P991" i="15"/>
  <c r="N991" i="15"/>
  <c r="M991" i="15"/>
  <c r="I991" i="15"/>
  <c r="F991" i="15"/>
  <c r="U990" i="15"/>
  <c r="T990" i="15"/>
  <c r="P990" i="15"/>
  <c r="N990" i="15"/>
  <c r="M990" i="15"/>
  <c r="I990" i="15"/>
  <c r="F990" i="15"/>
  <c r="U989" i="15"/>
  <c r="T989" i="15"/>
  <c r="P989" i="15"/>
  <c r="M989" i="15"/>
  <c r="N989" i="15" s="1"/>
  <c r="I989" i="15"/>
  <c r="F989" i="15"/>
  <c r="U988" i="15"/>
  <c r="T988" i="15"/>
  <c r="P988" i="15"/>
  <c r="M988" i="15"/>
  <c r="N988" i="15" s="1"/>
  <c r="I988" i="15"/>
  <c r="F988" i="15"/>
  <c r="U987" i="15"/>
  <c r="T987" i="15"/>
  <c r="P987" i="15"/>
  <c r="N987" i="15"/>
  <c r="M987" i="15"/>
  <c r="I987" i="15"/>
  <c r="F987" i="15"/>
  <c r="U986" i="15"/>
  <c r="T986" i="15"/>
  <c r="P986" i="15"/>
  <c r="N986" i="15"/>
  <c r="M986" i="15"/>
  <c r="I986" i="15"/>
  <c r="F986" i="15"/>
  <c r="U985" i="15"/>
  <c r="T985" i="15"/>
  <c r="P985" i="15"/>
  <c r="M985" i="15"/>
  <c r="N985" i="15" s="1"/>
  <c r="I985" i="15"/>
  <c r="F985" i="15"/>
  <c r="U984" i="15"/>
  <c r="T984" i="15"/>
  <c r="P984" i="15"/>
  <c r="N984" i="15"/>
  <c r="M984" i="15"/>
  <c r="I984" i="15"/>
  <c r="F984" i="15"/>
  <c r="U983" i="15"/>
  <c r="T983" i="15"/>
  <c r="P983" i="15"/>
  <c r="N983" i="15"/>
  <c r="M983" i="15"/>
  <c r="I983" i="15"/>
  <c r="F983" i="15"/>
  <c r="U982" i="15"/>
  <c r="T982" i="15"/>
  <c r="P982" i="15"/>
  <c r="N982" i="15"/>
  <c r="M982" i="15"/>
  <c r="I982" i="15"/>
  <c r="F982" i="15"/>
  <c r="U981" i="15"/>
  <c r="T981" i="15"/>
  <c r="P981" i="15"/>
  <c r="M981" i="15"/>
  <c r="N981" i="15" s="1"/>
  <c r="I981" i="15"/>
  <c r="F981" i="15"/>
  <c r="U980" i="15"/>
  <c r="T980" i="15"/>
  <c r="P980" i="15"/>
  <c r="N980" i="15"/>
  <c r="M980" i="15"/>
  <c r="I980" i="15"/>
  <c r="F980" i="15"/>
  <c r="U979" i="15"/>
  <c r="T979" i="15"/>
  <c r="P979" i="15"/>
  <c r="N979" i="15"/>
  <c r="M979" i="15"/>
  <c r="I979" i="15"/>
  <c r="F979" i="15"/>
  <c r="U978" i="15"/>
  <c r="T978" i="15"/>
  <c r="P978" i="15"/>
  <c r="N978" i="15"/>
  <c r="M978" i="15"/>
  <c r="I978" i="15"/>
  <c r="F978" i="15"/>
  <c r="U977" i="15"/>
  <c r="T977" i="15"/>
  <c r="P977" i="15"/>
  <c r="M977" i="15"/>
  <c r="N977" i="15" s="1"/>
  <c r="I977" i="15"/>
  <c r="F977" i="15"/>
  <c r="U976" i="15"/>
  <c r="T976" i="15"/>
  <c r="P976" i="15"/>
  <c r="N976" i="15"/>
  <c r="M976" i="15"/>
  <c r="I976" i="15"/>
  <c r="F976" i="15"/>
  <c r="U975" i="15"/>
  <c r="T975" i="15"/>
  <c r="P975" i="15"/>
  <c r="N975" i="15"/>
  <c r="M975" i="15"/>
  <c r="I975" i="15"/>
  <c r="F975" i="15"/>
  <c r="U974" i="15"/>
  <c r="T974" i="15"/>
  <c r="P974" i="15"/>
  <c r="N974" i="15"/>
  <c r="M974" i="15"/>
  <c r="I974" i="15"/>
  <c r="F974" i="15"/>
  <c r="U973" i="15"/>
  <c r="T973" i="15"/>
  <c r="P973" i="15"/>
  <c r="M973" i="15"/>
  <c r="N973" i="15" s="1"/>
  <c r="I973" i="15"/>
  <c r="F973" i="15"/>
  <c r="U972" i="15"/>
  <c r="T972" i="15"/>
  <c r="P972" i="15"/>
  <c r="N972" i="15"/>
  <c r="M972" i="15"/>
  <c r="I972" i="15"/>
  <c r="F972" i="15"/>
  <c r="U971" i="15"/>
  <c r="T971" i="15"/>
  <c r="P971" i="15"/>
  <c r="N971" i="15"/>
  <c r="M971" i="15"/>
  <c r="I971" i="15"/>
  <c r="F971" i="15"/>
  <c r="U970" i="15"/>
  <c r="T970" i="15"/>
  <c r="P970" i="15"/>
  <c r="N970" i="15"/>
  <c r="M970" i="15"/>
  <c r="I970" i="15"/>
  <c r="F970" i="15"/>
  <c r="U969" i="15"/>
  <c r="T969" i="15"/>
  <c r="P969" i="15"/>
  <c r="M969" i="15"/>
  <c r="N969" i="15" s="1"/>
  <c r="I969" i="15"/>
  <c r="F969" i="15"/>
  <c r="U968" i="15"/>
  <c r="T968" i="15"/>
  <c r="P968" i="15"/>
  <c r="N968" i="15"/>
  <c r="M968" i="15"/>
  <c r="I968" i="15"/>
  <c r="F968" i="15"/>
  <c r="U967" i="15"/>
  <c r="T967" i="15"/>
  <c r="P967" i="15"/>
  <c r="M967" i="15"/>
  <c r="N967" i="15" s="1"/>
  <c r="I967" i="15"/>
  <c r="F967" i="15"/>
  <c r="U966" i="15"/>
  <c r="T966" i="15"/>
  <c r="P966" i="15"/>
  <c r="N966" i="15"/>
  <c r="M966" i="15"/>
  <c r="I966" i="15"/>
  <c r="F966" i="15"/>
  <c r="U965" i="15"/>
  <c r="T965" i="15"/>
  <c r="P965" i="15"/>
  <c r="M965" i="15"/>
  <c r="N965" i="15" s="1"/>
  <c r="I965" i="15"/>
  <c r="F965" i="15"/>
  <c r="U964" i="15"/>
  <c r="T964" i="15"/>
  <c r="P964" i="15"/>
  <c r="N964" i="15"/>
  <c r="M964" i="15"/>
  <c r="I964" i="15"/>
  <c r="F964" i="15"/>
  <c r="U963" i="15"/>
  <c r="T963" i="15"/>
  <c r="P963" i="15"/>
  <c r="M963" i="15"/>
  <c r="N963" i="15" s="1"/>
  <c r="I963" i="15"/>
  <c r="F963" i="15"/>
  <c r="U962" i="15"/>
  <c r="T962" i="15"/>
  <c r="P962" i="15"/>
  <c r="N962" i="15"/>
  <c r="M962" i="15"/>
  <c r="I962" i="15"/>
  <c r="F962" i="15"/>
  <c r="U961" i="15"/>
  <c r="T961" i="15"/>
  <c r="P961" i="15"/>
  <c r="M961" i="15"/>
  <c r="N961" i="15" s="1"/>
  <c r="I961" i="15"/>
  <c r="F961" i="15"/>
  <c r="U960" i="15"/>
  <c r="T960" i="15"/>
  <c r="P960" i="15"/>
  <c r="N960" i="15"/>
  <c r="M960" i="15"/>
  <c r="I960" i="15"/>
  <c r="F960" i="15"/>
  <c r="U959" i="15"/>
  <c r="T959" i="15"/>
  <c r="P959" i="15"/>
  <c r="M959" i="15"/>
  <c r="N959" i="15" s="1"/>
  <c r="I959" i="15"/>
  <c r="F959" i="15"/>
  <c r="U958" i="15"/>
  <c r="T958" i="15"/>
  <c r="P958" i="15"/>
  <c r="N958" i="15"/>
  <c r="M958" i="15"/>
  <c r="I958" i="15"/>
  <c r="F958" i="15"/>
  <c r="U957" i="15"/>
  <c r="T957" i="15"/>
  <c r="P957" i="15"/>
  <c r="M957" i="15"/>
  <c r="N957" i="15" s="1"/>
  <c r="I957" i="15"/>
  <c r="F957" i="15"/>
  <c r="U956" i="15"/>
  <c r="T956" i="15"/>
  <c r="P956" i="15"/>
  <c r="N956" i="15"/>
  <c r="M956" i="15"/>
  <c r="I956" i="15"/>
  <c r="F956" i="15"/>
  <c r="U955" i="15"/>
  <c r="T955" i="15"/>
  <c r="P955" i="15"/>
  <c r="M955" i="15"/>
  <c r="N955" i="15" s="1"/>
  <c r="I955" i="15"/>
  <c r="F955" i="15"/>
  <c r="U954" i="15"/>
  <c r="T954" i="15"/>
  <c r="P954" i="15"/>
  <c r="N954" i="15"/>
  <c r="M954" i="15"/>
  <c r="I954" i="15"/>
  <c r="F954" i="15"/>
  <c r="U953" i="15"/>
  <c r="T953" i="15"/>
  <c r="P953" i="15"/>
  <c r="M953" i="15"/>
  <c r="N953" i="15" s="1"/>
  <c r="I953" i="15"/>
  <c r="F953" i="15"/>
  <c r="U952" i="15"/>
  <c r="T952" i="15"/>
  <c r="P952" i="15"/>
  <c r="N952" i="15"/>
  <c r="M952" i="15"/>
  <c r="I952" i="15"/>
  <c r="F952" i="15"/>
  <c r="U951" i="15"/>
  <c r="T951" i="15"/>
  <c r="P951" i="15"/>
  <c r="M951" i="15"/>
  <c r="N951" i="15" s="1"/>
  <c r="I951" i="15"/>
  <c r="F951" i="15"/>
  <c r="U950" i="15"/>
  <c r="T950" i="15"/>
  <c r="P950" i="15"/>
  <c r="N950" i="15"/>
  <c r="M950" i="15"/>
  <c r="I950" i="15"/>
  <c r="F950" i="15"/>
  <c r="U949" i="15"/>
  <c r="T949" i="15"/>
  <c r="P949" i="15"/>
  <c r="M949" i="15"/>
  <c r="N949" i="15" s="1"/>
  <c r="I949" i="15"/>
  <c r="F949" i="15"/>
  <c r="U948" i="15"/>
  <c r="T948" i="15"/>
  <c r="P948" i="15"/>
  <c r="N948" i="15"/>
  <c r="M948" i="15"/>
  <c r="I948" i="15"/>
  <c r="F948" i="15"/>
  <c r="U947" i="15"/>
  <c r="T947" i="15"/>
  <c r="P947" i="15"/>
  <c r="M947" i="15"/>
  <c r="N947" i="15" s="1"/>
  <c r="I947" i="15"/>
  <c r="F947" i="15"/>
  <c r="U946" i="15"/>
  <c r="T946" i="15"/>
  <c r="P946" i="15"/>
  <c r="N946" i="15"/>
  <c r="M946" i="15"/>
  <c r="I946" i="15"/>
  <c r="F946" i="15"/>
  <c r="U945" i="15"/>
  <c r="T945" i="15"/>
  <c r="P945" i="15"/>
  <c r="M945" i="15"/>
  <c r="N945" i="15" s="1"/>
  <c r="I945" i="15"/>
  <c r="F945" i="15"/>
  <c r="U944" i="15"/>
  <c r="T944" i="15"/>
  <c r="P944" i="15"/>
  <c r="N944" i="15"/>
  <c r="M944" i="15"/>
  <c r="I944" i="15"/>
  <c r="F944" i="15"/>
  <c r="U943" i="15"/>
  <c r="T943" i="15"/>
  <c r="P943" i="15"/>
  <c r="M943" i="15"/>
  <c r="N943" i="15" s="1"/>
  <c r="I943" i="15"/>
  <c r="F943" i="15"/>
  <c r="U942" i="15"/>
  <c r="T942" i="15"/>
  <c r="P942" i="15"/>
  <c r="N942" i="15"/>
  <c r="M942" i="15"/>
  <c r="I942" i="15"/>
  <c r="F942" i="15"/>
  <c r="U941" i="15"/>
  <c r="T941" i="15"/>
  <c r="P941" i="15"/>
  <c r="M941" i="15"/>
  <c r="N941" i="15" s="1"/>
  <c r="I941" i="15"/>
  <c r="F941" i="15"/>
  <c r="U940" i="15"/>
  <c r="T940" i="15"/>
  <c r="P940" i="15"/>
  <c r="N940" i="15"/>
  <c r="M940" i="15"/>
  <c r="I940" i="15"/>
  <c r="F940" i="15"/>
  <c r="U939" i="15"/>
  <c r="T939" i="15"/>
  <c r="P939" i="15"/>
  <c r="M939" i="15"/>
  <c r="N939" i="15" s="1"/>
  <c r="I939" i="15"/>
  <c r="F939" i="15"/>
  <c r="U938" i="15"/>
  <c r="T938" i="15"/>
  <c r="P938" i="15"/>
  <c r="N938" i="15"/>
  <c r="M938" i="15"/>
  <c r="I938" i="15"/>
  <c r="F938" i="15"/>
  <c r="U937" i="15"/>
  <c r="T937" i="15"/>
  <c r="P937" i="15"/>
  <c r="M937" i="15"/>
  <c r="N937" i="15" s="1"/>
  <c r="I937" i="15"/>
  <c r="F937" i="15"/>
  <c r="U936" i="15"/>
  <c r="T936" i="15"/>
  <c r="P936" i="15"/>
  <c r="N936" i="15"/>
  <c r="M936" i="15"/>
  <c r="I936" i="15"/>
  <c r="F936" i="15"/>
  <c r="U935" i="15"/>
  <c r="T935" i="15"/>
  <c r="P935" i="15"/>
  <c r="M935" i="15"/>
  <c r="N935" i="15" s="1"/>
  <c r="I935" i="15"/>
  <c r="F935" i="15"/>
  <c r="U934" i="15"/>
  <c r="T934" i="15"/>
  <c r="P934" i="15"/>
  <c r="N934" i="15"/>
  <c r="M934" i="15"/>
  <c r="I934" i="15"/>
  <c r="F934" i="15"/>
  <c r="U933" i="15"/>
  <c r="T933" i="15"/>
  <c r="P933" i="15"/>
  <c r="M933" i="15"/>
  <c r="N933" i="15" s="1"/>
  <c r="I933" i="15"/>
  <c r="F933" i="15"/>
  <c r="U932" i="15"/>
  <c r="T932" i="15"/>
  <c r="P932" i="15"/>
  <c r="N932" i="15"/>
  <c r="M932" i="15"/>
  <c r="I932" i="15"/>
  <c r="F932" i="15"/>
  <c r="U931" i="15"/>
  <c r="T931" i="15"/>
  <c r="P931" i="15"/>
  <c r="M931" i="15"/>
  <c r="N931" i="15" s="1"/>
  <c r="I931" i="15"/>
  <c r="F931" i="15"/>
  <c r="U930" i="15"/>
  <c r="T930" i="15"/>
  <c r="P930" i="15"/>
  <c r="N930" i="15"/>
  <c r="M930" i="15"/>
  <c r="I930" i="15"/>
  <c r="F930" i="15"/>
  <c r="U929" i="15"/>
  <c r="T929" i="15"/>
  <c r="P929" i="15"/>
  <c r="M929" i="15"/>
  <c r="N929" i="15" s="1"/>
  <c r="I929" i="15"/>
  <c r="F929" i="15"/>
  <c r="U928" i="15"/>
  <c r="T928" i="15"/>
  <c r="P928" i="15"/>
  <c r="N928" i="15"/>
  <c r="M928" i="15"/>
  <c r="I928" i="15"/>
  <c r="F928" i="15"/>
  <c r="U927" i="15"/>
  <c r="T927" i="15"/>
  <c r="P927" i="15"/>
  <c r="M927" i="15"/>
  <c r="N927" i="15" s="1"/>
  <c r="I927" i="15"/>
  <c r="F927" i="15"/>
  <c r="U926" i="15"/>
  <c r="T926" i="15"/>
  <c r="P926" i="15"/>
  <c r="N926" i="15"/>
  <c r="M926" i="15"/>
  <c r="I926" i="15"/>
  <c r="F926" i="15"/>
  <c r="U925" i="15"/>
  <c r="T925" i="15"/>
  <c r="P925" i="15"/>
  <c r="M925" i="15"/>
  <c r="N925" i="15" s="1"/>
  <c r="I925" i="15"/>
  <c r="F925" i="15"/>
  <c r="U924" i="15"/>
  <c r="T924" i="15"/>
  <c r="P924" i="15"/>
  <c r="N924" i="15"/>
  <c r="M924" i="15"/>
  <c r="I924" i="15"/>
  <c r="F924" i="15"/>
  <c r="U923" i="15"/>
  <c r="T923" i="15"/>
  <c r="P923" i="15"/>
  <c r="M923" i="15"/>
  <c r="N923" i="15" s="1"/>
  <c r="I923" i="15"/>
  <c r="F923" i="15"/>
  <c r="U922" i="15"/>
  <c r="T922" i="15"/>
  <c r="P922" i="15"/>
  <c r="N922" i="15"/>
  <c r="M922" i="15"/>
  <c r="I922" i="15"/>
  <c r="F922" i="15"/>
  <c r="U921" i="15"/>
  <c r="T921" i="15"/>
  <c r="P921" i="15"/>
  <c r="M921" i="15"/>
  <c r="N921" i="15" s="1"/>
  <c r="I921" i="15"/>
  <c r="F921" i="15"/>
  <c r="U920" i="15"/>
  <c r="T920" i="15"/>
  <c r="P920" i="15"/>
  <c r="N920" i="15"/>
  <c r="M920" i="15"/>
  <c r="I920" i="15"/>
  <c r="F920" i="15"/>
  <c r="U919" i="15"/>
  <c r="T919" i="15"/>
  <c r="P919" i="15"/>
  <c r="M919" i="15"/>
  <c r="N919" i="15" s="1"/>
  <c r="I919" i="15"/>
  <c r="F919" i="15"/>
  <c r="U918" i="15"/>
  <c r="T918" i="15"/>
  <c r="P918" i="15"/>
  <c r="N918" i="15"/>
  <c r="M918" i="15"/>
  <c r="I918" i="15"/>
  <c r="F918" i="15"/>
  <c r="U917" i="15"/>
  <c r="T917" i="15"/>
  <c r="P917" i="15"/>
  <c r="M917" i="15"/>
  <c r="N917" i="15" s="1"/>
  <c r="I917" i="15"/>
  <c r="F917" i="15"/>
  <c r="U916" i="15"/>
  <c r="T916" i="15"/>
  <c r="P916" i="15"/>
  <c r="N916" i="15"/>
  <c r="M916" i="15"/>
  <c r="I916" i="15"/>
  <c r="F916" i="15"/>
  <c r="U915" i="15"/>
  <c r="T915" i="15"/>
  <c r="P915" i="15"/>
  <c r="M915" i="15"/>
  <c r="N915" i="15" s="1"/>
  <c r="I915" i="15"/>
  <c r="F915" i="15"/>
  <c r="U914" i="15"/>
  <c r="T914" i="15"/>
  <c r="P914" i="15"/>
  <c r="N914" i="15"/>
  <c r="M914" i="15"/>
  <c r="I914" i="15"/>
  <c r="F914" i="15"/>
  <c r="U913" i="15"/>
  <c r="T913" i="15"/>
  <c r="P913" i="15"/>
  <c r="M913" i="15"/>
  <c r="N913" i="15" s="1"/>
  <c r="I913" i="15"/>
  <c r="F913" i="15"/>
  <c r="U912" i="15"/>
  <c r="T912" i="15"/>
  <c r="P912" i="15"/>
  <c r="N912" i="15"/>
  <c r="M912" i="15"/>
  <c r="I912" i="15"/>
  <c r="F912" i="15"/>
  <c r="U911" i="15"/>
  <c r="T911" i="15"/>
  <c r="P911" i="15"/>
  <c r="M911" i="15"/>
  <c r="N911" i="15" s="1"/>
  <c r="I911" i="15"/>
  <c r="F911" i="15"/>
  <c r="U910" i="15"/>
  <c r="T910" i="15"/>
  <c r="P910" i="15"/>
  <c r="N910" i="15"/>
  <c r="M910" i="15"/>
  <c r="I910" i="15"/>
  <c r="F910" i="15"/>
  <c r="U909" i="15"/>
  <c r="T909" i="15"/>
  <c r="P909" i="15"/>
  <c r="M909" i="15"/>
  <c r="N909" i="15" s="1"/>
  <c r="I909" i="15"/>
  <c r="F909" i="15"/>
  <c r="U908" i="15"/>
  <c r="T908" i="15"/>
  <c r="P908" i="15"/>
  <c r="N908" i="15"/>
  <c r="M908" i="15"/>
  <c r="I908" i="15"/>
  <c r="F908" i="15"/>
  <c r="U907" i="15"/>
  <c r="T907" i="15"/>
  <c r="P907" i="15"/>
  <c r="M907" i="15"/>
  <c r="N907" i="15" s="1"/>
  <c r="I907" i="15"/>
  <c r="F907" i="15"/>
  <c r="U906" i="15"/>
  <c r="T906" i="15"/>
  <c r="P906" i="15"/>
  <c r="N906" i="15"/>
  <c r="M906" i="15"/>
  <c r="I906" i="15"/>
  <c r="F906" i="15"/>
  <c r="U905" i="15"/>
  <c r="T905" i="15"/>
  <c r="P905" i="15"/>
  <c r="M905" i="15"/>
  <c r="N905" i="15" s="1"/>
  <c r="I905" i="15"/>
  <c r="F905" i="15"/>
  <c r="U904" i="15"/>
  <c r="T904" i="15"/>
  <c r="P904" i="15"/>
  <c r="N904" i="15"/>
  <c r="M904" i="15"/>
  <c r="I904" i="15"/>
  <c r="F904" i="15"/>
  <c r="U903" i="15"/>
  <c r="T903" i="15"/>
  <c r="P903" i="15"/>
  <c r="M903" i="15"/>
  <c r="N903" i="15" s="1"/>
  <c r="I903" i="15"/>
  <c r="F903" i="15"/>
  <c r="U902" i="15"/>
  <c r="T902" i="15"/>
  <c r="P902" i="15"/>
  <c r="N902" i="15"/>
  <c r="M902" i="15"/>
  <c r="I902" i="15"/>
  <c r="F902" i="15"/>
  <c r="U901" i="15"/>
  <c r="T901" i="15"/>
  <c r="P901" i="15"/>
  <c r="M901" i="15"/>
  <c r="N901" i="15" s="1"/>
  <c r="I901" i="15"/>
  <c r="F901" i="15"/>
  <c r="U900" i="15"/>
  <c r="T900" i="15"/>
  <c r="P900" i="15"/>
  <c r="N900" i="15"/>
  <c r="M900" i="15"/>
  <c r="I900" i="15"/>
  <c r="F900" i="15"/>
  <c r="U899" i="15"/>
  <c r="T899" i="15"/>
  <c r="P899" i="15"/>
  <c r="M899" i="15"/>
  <c r="N899" i="15" s="1"/>
  <c r="I899" i="15"/>
  <c r="F899" i="15"/>
  <c r="U898" i="15"/>
  <c r="T898" i="15"/>
  <c r="P898" i="15"/>
  <c r="N898" i="15"/>
  <c r="M898" i="15"/>
  <c r="I898" i="15"/>
  <c r="F898" i="15"/>
  <c r="U897" i="15"/>
  <c r="T897" i="15"/>
  <c r="P897" i="15"/>
  <c r="M897" i="15"/>
  <c r="N897" i="15" s="1"/>
  <c r="I897" i="15"/>
  <c r="F897" i="15"/>
  <c r="U896" i="15"/>
  <c r="T896" i="15"/>
  <c r="P896" i="15"/>
  <c r="N896" i="15"/>
  <c r="M896" i="15"/>
  <c r="I896" i="15"/>
  <c r="F896" i="15"/>
  <c r="U895" i="15"/>
  <c r="T895" i="15"/>
  <c r="P895" i="15"/>
  <c r="M895" i="15"/>
  <c r="N895" i="15" s="1"/>
  <c r="I895" i="15"/>
  <c r="F895" i="15"/>
  <c r="U894" i="15"/>
  <c r="T894" i="15"/>
  <c r="P894" i="15"/>
  <c r="N894" i="15"/>
  <c r="M894" i="15"/>
  <c r="I894" i="15"/>
  <c r="F894" i="15"/>
  <c r="U893" i="15"/>
  <c r="T893" i="15"/>
  <c r="P893" i="15"/>
  <c r="M893" i="15"/>
  <c r="N893" i="15" s="1"/>
  <c r="I893" i="15"/>
  <c r="F893" i="15"/>
  <c r="U892" i="15"/>
  <c r="T892" i="15"/>
  <c r="P892" i="15"/>
  <c r="N892" i="15"/>
  <c r="M892" i="15"/>
  <c r="I892" i="15"/>
  <c r="F892" i="15"/>
  <c r="U891" i="15"/>
  <c r="T891" i="15"/>
  <c r="P891" i="15"/>
  <c r="M891" i="15"/>
  <c r="N891" i="15" s="1"/>
  <c r="I891" i="15"/>
  <c r="F891" i="15"/>
  <c r="U890" i="15"/>
  <c r="T890" i="15"/>
  <c r="P890" i="15"/>
  <c r="N890" i="15"/>
  <c r="M890" i="15"/>
  <c r="I890" i="15"/>
  <c r="F890" i="15"/>
  <c r="U889" i="15"/>
  <c r="T889" i="15"/>
  <c r="P889" i="15"/>
  <c r="M889" i="15"/>
  <c r="N889" i="15" s="1"/>
  <c r="I889" i="15"/>
  <c r="F889" i="15"/>
  <c r="U888" i="15"/>
  <c r="T888" i="15"/>
  <c r="P888" i="15"/>
  <c r="N888" i="15"/>
  <c r="M888" i="15"/>
  <c r="I888" i="15"/>
  <c r="F888" i="15"/>
  <c r="U887" i="15"/>
  <c r="T887" i="15"/>
  <c r="P887" i="15"/>
  <c r="M887" i="15"/>
  <c r="N887" i="15" s="1"/>
  <c r="I887" i="15"/>
  <c r="F887" i="15"/>
  <c r="U886" i="15"/>
  <c r="T886" i="15"/>
  <c r="P886" i="15"/>
  <c r="N886" i="15"/>
  <c r="M886" i="15"/>
  <c r="I886" i="15"/>
  <c r="F886" i="15"/>
  <c r="U885" i="15"/>
  <c r="T885" i="15"/>
  <c r="P885" i="15"/>
  <c r="M885" i="15"/>
  <c r="N885" i="15" s="1"/>
  <c r="I885" i="15"/>
  <c r="F885" i="15"/>
  <c r="U884" i="15"/>
  <c r="T884" i="15"/>
  <c r="P884" i="15"/>
  <c r="N884" i="15"/>
  <c r="M884" i="15"/>
  <c r="I884" i="15"/>
  <c r="F884" i="15"/>
  <c r="U883" i="15"/>
  <c r="T883" i="15"/>
  <c r="P883" i="15"/>
  <c r="M883" i="15"/>
  <c r="N883" i="15" s="1"/>
  <c r="I883" i="15"/>
  <c r="F883" i="15"/>
  <c r="U882" i="15"/>
  <c r="T882" i="15"/>
  <c r="P882" i="15"/>
  <c r="N882" i="15"/>
  <c r="M882" i="15"/>
  <c r="I882" i="15"/>
  <c r="F882" i="15"/>
  <c r="U881" i="15"/>
  <c r="T881" i="15"/>
  <c r="P881" i="15"/>
  <c r="M881" i="15"/>
  <c r="N881" i="15" s="1"/>
  <c r="I881" i="15"/>
  <c r="F881" i="15"/>
  <c r="U880" i="15"/>
  <c r="T880" i="15"/>
  <c r="P880" i="15"/>
  <c r="N880" i="15"/>
  <c r="M880" i="15"/>
  <c r="I880" i="15"/>
  <c r="F880" i="15"/>
  <c r="U879" i="15"/>
  <c r="T879" i="15"/>
  <c r="P879" i="15"/>
  <c r="M879" i="15"/>
  <c r="N879" i="15" s="1"/>
  <c r="I879" i="15"/>
  <c r="F879" i="15"/>
  <c r="U878" i="15"/>
  <c r="T878" i="15"/>
  <c r="P878" i="15"/>
  <c r="N878" i="15"/>
  <c r="M878" i="15"/>
  <c r="I878" i="15"/>
  <c r="F878" i="15"/>
  <c r="U877" i="15"/>
  <c r="T877" i="15"/>
  <c r="P877" i="15"/>
  <c r="M877" i="15"/>
  <c r="N877" i="15" s="1"/>
  <c r="I877" i="15"/>
  <c r="F877" i="15"/>
  <c r="U876" i="15"/>
  <c r="T876" i="15"/>
  <c r="P876" i="15"/>
  <c r="N876" i="15"/>
  <c r="M876" i="15"/>
  <c r="I876" i="15"/>
  <c r="F876" i="15"/>
  <c r="U875" i="15"/>
  <c r="T875" i="15"/>
  <c r="P875" i="15"/>
  <c r="M875" i="15"/>
  <c r="N875" i="15" s="1"/>
  <c r="I875" i="15"/>
  <c r="F875" i="15"/>
  <c r="U874" i="15"/>
  <c r="T874" i="15"/>
  <c r="P874" i="15"/>
  <c r="N874" i="15"/>
  <c r="M874" i="15"/>
  <c r="I874" i="15"/>
  <c r="F874" i="15"/>
  <c r="U873" i="15"/>
  <c r="T873" i="15"/>
  <c r="P873" i="15"/>
  <c r="M873" i="15"/>
  <c r="N873" i="15" s="1"/>
  <c r="I873" i="15"/>
  <c r="F873" i="15"/>
  <c r="U872" i="15"/>
  <c r="T872" i="15"/>
  <c r="P872" i="15"/>
  <c r="N872" i="15"/>
  <c r="M872" i="15"/>
  <c r="I872" i="15"/>
  <c r="F872" i="15"/>
  <c r="U871" i="15"/>
  <c r="T871" i="15"/>
  <c r="P871" i="15"/>
  <c r="M871" i="15"/>
  <c r="N871" i="15" s="1"/>
  <c r="I871" i="15"/>
  <c r="F871" i="15"/>
  <c r="U870" i="15"/>
  <c r="T870" i="15"/>
  <c r="P870" i="15"/>
  <c r="N870" i="15"/>
  <c r="M870" i="15"/>
  <c r="I870" i="15"/>
  <c r="F870" i="15"/>
  <c r="U869" i="15"/>
  <c r="T869" i="15"/>
  <c r="P869" i="15"/>
  <c r="M869" i="15"/>
  <c r="N869" i="15" s="1"/>
  <c r="I869" i="15"/>
  <c r="F869" i="15"/>
  <c r="U868" i="15"/>
  <c r="T868" i="15"/>
  <c r="P868" i="15"/>
  <c r="N868" i="15"/>
  <c r="M868" i="15"/>
  <c r="I868" i="15"/>
  <c r="F868" i="15"/>
  <c r="U867" i="15"/>
  <c r="T867" i="15"/>
  <c r="P867" i="15"/>
  <c r="M867" i="15"/>
  <c r="N867" i="15" s="1"/>
  <c r="I867" i="15"/>
  <c r="F867" i="15"/>
  <c r="U866" i="15"/>
  <c r="T866" i="15"/>
  <c r="P866" i="15"/>
  <c r="N866" i="15"/>
  <c r="M866" i="15"/>
  <c r="I866" i="15"/>
  <c r="F866" i="15"/>
  <c r="U865" i="15"/>
  <c r="T865" i="15"/>
  <c r="P865" i="15"/>
  <c r="M865" i="15"/>
  <c r="N865" i="15" s="1"/>
  <c r="I865" i="15"/>
  <c r="F865" i="15"/>
  <c r="U864" i="15"/>
  <c r="T864" i="15"/>
  <c r="P864" i="15"/>
  <c r="N864" i="15"/>
  <c r="M864" i="15"/>
  <c r="I864" i="15"/>
  <c r="F864" i="15"/>
  <c r="U863" i="15"/>
  <c r="T863" i="15"/>
  <c r="P863" i="15"/>
  <c r="M863" i="15"/>
  <c r="N863" i="15" s="1"/>
  <c r="I863" i="15"/>
  <c r="F863" i="15"/>
  <c r="U862" i="15"/>
  <c r="T862" i="15"/>
  <c r="P862" i="15"/>
  <c r="N862" i="15"/>
  <c r="M862" i="15"/>
  <c r="I862" i="15"/>
  <c r="F862" i="15"/>
  <c r="U861" i="15"/>
  <c r="T861" i="15"/>
  <c r="P861" i="15"/>
  <c r="M861" i="15"/>
  <c r="N861" i="15" s="1"/>
  <c r="I861" i="15"/>
  <c r="F861" i="15"/>
  <c r="U860" i="15"/>
  <c r="T860" i="15"/>
  <c r="P860" i="15"/>
  <c r="N860" i="15"/>
  <c r="M860" i="15"/>
  <c r="I860" i="15"/>
  <c r="F860" i="15"/>
  <c r="U859" i="15"/>
  <c r="T859" i="15"/>
  <c r="P859" i="15"/>
  <c r="M859" i="15"/>
  <c r="N859" i="15" s="1"/>
  <c r="I859" i="15"/>
  <c r="F859" i="15"/>
  <c r="U858" i="15"/>
  <c r="T858" i="15"/>
  <c r="P858" i="15"/>
  <c r="N858" i="15"/>
  <c r="M858" i="15"/>
  <c r="I858" i="15"/>
  <c r="F858" i="15"/>
  <c r="U857" i="15"/>
  <c r="T857" i="15"/>
  <c r="P857" i="15"/>
  <c r="M857" i="15"/>
  <c r="N857" i="15" s="1"/>
  <c r="I857" i="15"/>
  <c r="F857" i="15"/>
  <c r="U856" i="15"/>
  <c r="T856" i="15"/>
  <c r="P856" i="15"/>
  <c r="N856" i="15"/>
  <c r="M856" i="15"/>
  <c r="I856" i="15"/>
  <c r="F856" i="15"/>
  <c r="U855" i="15"/>
  <c r="T855" i="15"/>
  <c r="P855" i="15"/>
  <c r="M855" i="15"/>
  <c r="N855" i="15" s="1"/>
  <c r="I855" i="15"/>
  <c r="F855" i="15"/>
  <c r="U854" i="15"/>
  <c r="T854" i="15"/>
  <c r="P854" i="15"/>
  <c r="N854" i="15"/>
  <c r="M854" i="15"/>
  <c r="I854" i="15"/>
  <c r="F854" i="15"/>
  <c r="U853" i="15"/>
  <c r="T853" i="15"/>
  <c r="P853" i="15"/>
  <c r="M853" i="15"/>
  <c r="N853" i="15" s="1"/>
  <c r="I853" i="15"/>
  <c r="F853" i="15"/>
  <c r="U852" i="15"/>
  <c r="T852" i="15"/>
  <c r="P852" i="15"/>
  <c r="N852" i="15"/>
  <c r="M852" i="15"/>
  <c r="I852" i="15"/>
  <c r="F852" i="15"/>
  <c r="U851" i="15"/>
  <c r="T851" i="15"/>
  <c r="P851" i="15"/>
  <c r="M851" i="15"/>
  <c r="N851" i="15" s="1"/>
  <c r="I851" i="15"/>
  <c r="F851" i="15"/>
  <c r="U850" i="15"/>
  <c r="T850" i="15"/>
  <c r="P850" i="15"/>
  <c r="N850" i="15"/>
  <c r="M850" i="15"/>
  <c r="I850" i="15"/>
  <c r="F850" i="15"/>
  <c r="U849" i="15"/>
  <c r="T849" i="15"/>
  <c r="P849" i="15"/>
  <c r="M849" i="15"/>
  <c r="N849" i="15" s="1"/>
  <c r="I849" i="15"/>
  <c r="F849" i="15"/>
  <c r="U848" i="15"/>
  <c r="T848" i="15"/>
  <c r="P848" i="15"/>
  <c r="N848" i="15"/>
  <c r="M848" i="15"/>
  <c r="I848" i="15"/>
  <c r="F848" i="15"/>
  <c r="U847" i="15"/>
  <c r="T847" i="15"/>
  <c r="P847" i="15"/>
  <c r="M847" i="15"/>
  <c r="N847" i="15" s="1"/>
  <c r="I847" i="15"/>
  <c r="F847" i="15"/>
  <c r="U846" i="15"/>
  <c r="T846" i="15"/>
  <c r="P846" i="15"/>
  <c r="N846" i="15"/>
  <c r="M846" i="15"/>
  <c r="I846" i="15"/>
  <c r="F846" i="15"/>
  <c r="U845" i="15"/>
  <c r="T845" i="15"/>
  <c r="P845" i="15"/>
  <c r="M845" i="15"/>
  <c r="N845" i="15" s="1"/>
  <c r="I845" i="15"/>
  <c r="F845" i="15"/>
  <c r="U844" i="15"/>
  <c r="T844" i="15"/>
  <c r="P844" i="15"/>
  <c r="N844" i="15"/>
  <c r="M844" i="15"/>
  <c r="I844" i="15"/>
  <c r="F844" i="15"/>
  <c r="U843" i="15"/>
  <c r="T843" i="15"/>
  <c r="P843" i="15"/>
  <c r="M843" i="15"/>
  <c r="N843" i="15" s="1"/>
  <c r="I843" i="15"/>
  <c r="F843" i="15"/>
  <c r="U842" i="15"/>
  <c r="T842" i="15"/>
  <c r="P842" i="15"/>
  <c r="N842" i="15"/>
  <c r="M842" i="15"/>
  <c r="I842" i="15"/>
  <c r="F842" i="15"/>
  <c r="U841" i="15"/>
  <c r="T841" i="15"/>
  <c r="P841" i="15"/>
  <c r="M841" i="15"/>
  <c r="N841" i="15" s="1"/>
  <c r="I841" i="15"/>
  <c r="F841" i="15"/>
  <c r="U840" i="15"/>
  <c r="T840" i="15"/>
  <c r="P840" i="15"/>
  <c r="N840" i="15"/>
  <c r="M840" i="15"/>
  <c r="I840" i="15"/>
  <c r="F840" i="15"/>
  <c r="U839" i="15"/>
  <c r="T839" i="15"/>
  <c r="P839" i="15"/>
  <c r="M839" i="15"/>
  <c r="N839" i="15" s="1"/>
  <c r="I839" i="15"/>
  <c r="F839" i="15"/>
  <c r="U838" i="15"/>
  <c r="T838" i="15"/>
  <c r="P838" i="15"/>
  <c r="N838" i="15"/>
  <c r="M838" i="15"/>
  <c r="I838" i="15"/>
  <c r="F838" i="15"/>
  <c r="U837" i="15"/>
  <c r="T837" i="15"/>
  <c r="P837" i="15"/>
  <c r="M837" i="15"/>
  <c r="N837" i="15" s="1"/>
  <c r="I837" i="15"/>
  <c r="F837" i="15"/>
  <c r="U836" i="15"/>
  <c r="T836" i="15"/>
  <c r="P836" i="15"/>
  <c r="N836" i="15"/>
  <c r="M836" i="15"/>
  <c r="I836" i="15"/>
  <c r="F836" i="15"/>
  <c r="U835" i="15"/>
  <c r="T835" i="15"/>
  <c r="P835" i="15"/>
  <c r="M835" i="15"/>
  <c r="N835" i="15" s="1"/>
  <c r="I835" i="15"/>
  <c r="F835" i="15"/>
  <c r="U834" i="15"/>
  <c r="T834" i="15"/>
  <c r="P834" i="15"/>
  <c r="N834" i="15"/>
  <c r="M834" i="15"/>
  <c r="I834" i="15"/>
  <c r="F834" i="15"/>
  <c r="U833" i="15"/>
  <c r="T833" i="15"/>
  <c r="P833" i="15"/>
  <c r="M833" i="15"/>
  <c r="N833" i="15" s="1"/>
  <c r="I833" i="15"/>
  <c r="F833" i="15"/>
  <c r="U832" i="15"/>
  <c r="T832" i="15"/>
  <c r="P832" i="15"/>
  <c r="N832" i="15"/>
  <c r="M832" i="15"/>
  <c r="I832" i="15"/>
  <c r="F832" i="15"/>
  <c r="U831" i="15"/>
  <c r="T831" i="15"/>
  <c r="P831" i="15"/>
  <c r="M831" i="15"/>
  <c r="N831" i="15" s="1"/>
  <c r="I831" i="15"/>
  <c r="F831" i="15"/>
  <c r="U830" i="15"/>
  <c r="T830" i="15"/>
  <c r="P830" i="15"/>
  <c r="N830" i="15"/>
  <c r="M830" i="15"/>
  <c r="I830" i="15"/>
  <c r="F830" i="15"/>
  <c r="U829" i="15"/>
  <c r="T829" i="15"/>
  <c r="P829" i="15"/>
  <c r="M829" i="15"/>
  <c r="N829" i="15" s="1"/>
  <c r="I829" i="15"/>
  <c r="F829" i="15"/>
  <c r="U828" i="15"/>
  <c r="T828" i="15"/>
  <c r="P828" i="15"/>
  <c r="N828" i="15"/>
  <c r="M828" i="15"/>
  <c r="I828" i="15"/>
  <c r="F828" i="15"/>
  <c r="U827" i="15"/>
  <c r="T827" i="15"/>
  <c r="P827" i="15"/>
  <c r="M827" i="15"/>
  <c r="N827" i="15" s="1"/>
  <c r="I827" i="15"/>
  <c r="F827" i="15"/>
  <c r="U826" i="15"/>
  <c r="T826" i="15"/>
  <c r="P826" i="15"/>
  <c r="N826" i="15"/>
  <c r="M826" i="15"/>
  <c r="I826" i="15"/>
  <c r="F826" i="15"/>
  <c r="U825" i="15"/>
  <c r="T825" i="15"/>
  <c r="P825" i="15"/>
  <c r="M825" i="15"/>
  <c r="N825" i="15" s="1"/>
  <c r="I825" i="15"/>
  <c r="F825" i="15"/>
  <c r="U824" i="15"/>
  <c r="T824" i="15"/>
  <c r="P824" i="15"/>
  <c r="N824" i="15"/>
  <c r="M824" i="15"/>
  <c r="I824" i="15"/>
  <c r="F824" i="15"/>
  <c r="U823" i="15"/>
  <c r="T823" i="15"/>
  <c r="P823" i="15"/>
  <c r="M823" i="15"/>
  <c r="N823" i="15" s="1"/>
  <c r="I823" i="15"/>
  <c r="F823" i="15"/>
  <c r="U822" i="15"/>
  <c r="T822" i="15"/>
  <c r="P822" i="15"/>
  <c r="N822" i="15"/>
  <c r="M822" i="15"/>
  <c r="I822" i="15"/>
  <c r="F822" i="15"/>
  <c r="U821" i="15"/>
  <c r="T821" i="15"/>
  <c r="P821" i="15"/>
  <c r="M821" i="15"/>
  <c r="N821" i="15" s="1"/>
  <c r="I821" i="15"/>
  <c r="F821" i="15"/>
  <c r="U820" i="15"/>
  <c r="T820" i="15"/>
  <c r="P820" i="15"/>
  <c r="N820" i="15"/>
  <c r="M820" i="15"/>
  <c r="I820" i="15"/>
  <c r="F820" i="15"/>
  <c r="U819" i="15"/>
  <c r="T819" i="15"/>
  <c r="P819" i="15"/>
  <c r="M819" i="15"/>
  <c r="N819" i="15" s="1"/>
  <c r="I819" i="15"/>
  <c r="F819" i="15"/>
  <c r="U818" i="15"/>
  <c r="T818" i="15"/>
  <c r="P818" i="15"/>
  <c r="N818" i="15"/>
  <c r="M818" i="15"/>
  <c r="I818" i="15"/>
  <c r="F818" i="15"/>
  <c r="U817" i="15"/>
  <c r="T817" i="15"/>
  <c r="P817" i="15"/>
  <c r="M817" i="15"/>
  <c r="N817" i="15" s="1"/>
  <c r="I817" i="15"/>
  <c r="F817" i="15"/>
  <c r="U816" i="15"/>
  <c r="T816" i="15"/>
  <c r="P816" i="15"/>
  <c r="N816" i="15"/>
  <c r="M816" i="15"/>
  <c r="I816" i="15"/>
  <c r="F816" i="15"/>
  <c r="U815" i="15"/>
  <c r="T815" i="15"/>
  <c r="P815" i="15"/>
  <c r="M815" i="15"/>
  <c r="N815" i="15" s="1"/>
  <c r="I815" i="15"/>
  <c r="F815" i="15"/>
  <c r="U814" i="15"/>
  <c r="T814" i="15"/>
  <c r="P814" i="15"/>
  <c r="N814" i="15"/>
  <c r="M814" i="15"/>
  <c r="I814" i="15"/>
  <c r="F814" i="15"/>
  <c r="U813" i="15"/>
  <c r="T813" i="15"/>
  <c r="P813" i="15"/>
  <c r="M813" i="15"/>
  <c r="N813" i="15" s="1"/>
  <c r="I813" i="15"/>
  <c r="F813" i="15"/>
  <c r="U812" i="15"/>
  <c r="T812" i="15"/>
  <c r="P812" i="15"/>
  <c r="N812" i="15"/>
  <c r="M812" i="15"/>
  <c r="I812" i="15"/>
  <c r="F812" i="15"/>
  <c r="U811" i="15"/>
  <c r="T811" i="15"/>
  <c r="P811" i="15"/>
  <c r="M811" i="15"/>
  <c r="N811" i="15" s="1"/>
  <c r="I811" i="15"/>
  <c r="F811" i="15"/>
  <c r="U810" i="15"/>
  <c r="T810" i="15"/>
  <c r="P810" i="15"/>
  <c r="N810" i="15"/>
  <c r="M810" i="15"/>
  <c r="I810" i="15"/>
  <c r="F810" i="15"/>
  <c r="U809" i="15"/>
  <c r="T809" i="15"/>
  <c r="P809" i="15"/>
  <c r="M809" i="15"/>
  <c r="N809" i="15" s="1"/>
  <c r="I809" i="15"/>
  <c r="F809" i="15"/>
  <c r="U808" i="15"/>
  <c r="T808" i="15"/>
  <c r="P808" i="15"/>
  <c r="N808" i="15"/>
  <c r="M808" i="15"/>
  <c r="I808" i="15"/>
  <c r="F808" i="15"/>
  <c r="U807" i="15"/>
  <c r="T807" i="15"/>
  <c r="P807" i="15"/>
  <c r="M807" i="15"/>
  <c r="N807" i="15" s="1"/>
  <c r="I807" i="15"/>
  <c r="F807" i="15"/>
  <c r="U806" i="15"/>
  <c r="T806" i="15"/>
  <c r="P806" i="15"/>
  <c r="N806" i="15"/>
  <c r="M806" i="15"/>
  <c r="I806" i="15"/>
  <c r="F806" i="15"/>
  <c r="U805" i="15"/>
  <c r="T805" i="15"/>
  <c r="P805" i="15"/>
  <c r="M805" i="15"/>
  <c r="N805" i="15" s="1"/>
  <c r="I805" i="15"/>
  <c r="F805" i="15"/>
  <c r="U804" i="15"/>
  <c r="T804" i="15"/>
  <c r="P804" i="15"/>
  <c r="N804" i="15"/>
  <c r="M804" i="15"/>
  <c r="I804" i="15"/>
  <c r="F804" i="15"/>
  <c r="U803" i="15"/>
  <c r="T803" i="15"/>
  <c r="P803" i="15"/>
  <c r="M803" i="15"/>
  <c r="N803" i="15" s="1"/>
  <c r="I803" i="15"/>
  <c r="F803" i="15"/>
  <c r="U802" i="15"/>
  <c r="T802" i="15"/>
  <c r="P802" i="15"/>
  <c r="N802" i="15"/>
  <c r="M802" i="15"/>
  <c r="I802" i="15"/>
  <c r="F802" i="15"/>
  <c r="U801" i="15"/>
  <c r="T801" i="15"/>
  <c r="P801" i="15"/>
  <c r="M801" i="15"/>
  <c r="N801" i="15" s="1"/>
  <c r="I801" i="15"/>
  <c r="F801" i="15"/>
  <c r="U800" i="15"/>
  <c r="T800" i="15"/>
  <c r="P800" i="15"/>
  <c r="N800" i="15"/>
  <c r="M800" i="15"/>
  <c r="I800" i="15"/>
  <c r="F800" i="15"/>
  <c r="U799" i="15"/>
  <c r="T799" i="15"/>
  <c r="P799" i="15"/>
  <c r="M799" i="15"/>
  <c r="N799" i="15" s="1"/>
  <c r="I799" i="15"/>
  <c r="F799" i="15"/>
  <c r="U798" i="15"/>
  <c r="T798" i="15"/>
  <c r="P798" i="15"/>
  <c r="N798" i="15"/>
  <c r="M798" i="15"/>
  <c r="I798" i="15"/>
  <c r="F798" i="15"/>
  <c r="U797" i="15"/>
  <c r="T797" i="15"/>
  <c r="P797" i="15"/>
  <c r="M797" i="15"/>
  <c r="N797" i="15" s="1"/>
  <c r="I797" i="15"/>
  <c r="F797" i="15"/>
  <c r="U796" i="15"/>
  <c r="T796" i="15"/>
  <c r="P796" i="15"/>
  <c r="N796" i="15"/>
  <c r="M796" i="15"/>
  <c r="I796" i="15"/>
  <c r="F796" i="15"/>
  <c r="U795" i="15"/>
  <c r="T795" i="15"/>
  <c r="P795" i="15"/>
  <c r="M795" i="15"/>
  <c r="N795" i="15" s="1"/>
  <c r="I795" i="15"/>
  <c r="F795" i="15"/>
  <c r="U794" i="15"/>
  <c r="T794" i="15"/>
  <c r="P794" i="15"/>
  <c r="N794" i="15"/>
  <c r="M794" i="15"/>
  <c r="I794" i="15"/>
  <c r="F794" i="15"/>
  <c r="U793" i="15"/>
  <c r="T793" i="15"/>
  <c r="P793" i="15"/>
  <c r="M793" i="15"/>
  <c r="N793" i="15" s="1"/>
  <c r="I793" i="15"/>
  <c r="F793" i="15"/>
  <c r="U792" i="15"/>
  <c r="T792" i="15"/>
  <c r="P792" i="15"/>
  <c r="N792" i="15"/>
  <c r="M792" i="15"/>
  <c r="I792" i="15"/>
  <c r="F792" i="15"/>
  <c r="U791" i="15"/>
  <c r="T791" i="15"/>
  <c r="P791" i="15"/>
  <c r="M791" i="15"/>
  <c r="N791" i="15" s="1"/>
  <c r="I791" i="15"/>
  <c r="F791" i="15"/>
  <c r="U790" i="15"/>
  <c r="T790" i="15"/>
  <c r="P790" i="15"/>
  <c r="N790" i="15"/>
  <c r="M790" i="15"/>
  <c r="I790" i="15"/>
  <c r="F790" i="15"/>
  <c r="U789" i="15"/>
  <c r="T789" i="15"/>
  <c r="P789" i="15"/>
  <c r="M789" i="15"/>
  <c r="N789" i="15" s="1"/>
  <c r="I789" i="15"/>
  <c r="F789" i="15"/>
  <c r="U788" i="15"/>
  <c r="T788" i="15"/>
  <c r="P788" i="15"/>
  <c r="N788" i="15"/>
  <c r="M788" i="15"/>
  <c r="I788" i="15"/>
  <c r="F788" i="15"/>
  <c r="U787" i="15"/>
  <c r="T787" i="15"/>
  <c r="P787" i="15"/>
  <c r="M787" i="15"/>
  <c r="N787" i="15" s="1"/>
  <c r="I787" i="15"/>
  <c r="F787" i="15"/>
  <c r="U786" i="15"/>
  <c r="T786" i="15"/>
  <c r="P786" i="15"/>
  <c r="N786" i="15"/>
  <c r="M786" i="15"/>
  <c r="I786" i="15"/>
  <c r="F786" i="15"/>
  <c r="U785" i="15"/>
  <c r="T785" i="15"/>
  <c r="P785" i="15"/>
  <c r="M785" i="15"/>
  <c r="N785" i="15" s="1"/>
  <c r="I785" i="15"/>
  <c r="F785" i="15"/>
  <c r="U784" i="15"/>
  <c r="T784" i="15"/>
  <c r="P784" i="15"/>
  <c r="N784" i="15"/>
  <c r="M784" i="15"/>
  <c r="I784" i="15"/>
  <c r="F784" i="15"/>
  <c r="U783" i="15"/>
  <c r="T783" i="15"/>
  <c r="P783" i="15"/>
  <c r="M783" i="15"/>
  <c r="N783" i="15" s="1"/>
  <c r="I783" i="15"/>
  <c r="F783" i="15"/>
  <c r="U782" i="15"/>
  <c r="T782" i="15"/>
  <c r="P782" i="15"/>
  <c r="N782" i="15"/>
  <c r="M782" i="15"/>
  <c r="I782" i="15"/>
  <c r="F782" i="15"/>
  <c r="U781" i="15"/>
  <c r="T781" i="15"/>
  <c r="P781" i="15"/>
  <c r="M781" i="15"/>
  <c r="N781" i="15" s="1"/>
  <c r="I781" i="15"/>
  <c r="F781" i="15"/>
  <c r="U780" i="15"/>
  <c r="T780" i="15"/>
  <c r="P780" i="15"/>
  <c r="N780" i="15"/>
  <c r="M780" i="15"/>
  <c r="I780" i="15"/>
  <c r="F780" i="15"/>
  <c r="U779" i="15"/>
  <c r="T779" i="15"/>
  <c r="P779" i="15"/>
  <c r="M779" i="15"/>
  <c r="N779" i="15" s="1"/>
  <c r="I779" i="15"/>
  <c r="F779" i="15"/>
  <c r="U778" i="15"/>
  <c r="T778" i="15"/>
  <c r="P778" i="15"/>
  <c r="N778" i="15"/>
  <c r="M778" i="15"/>
  <c r="I778" i="15"/>
  <c r="F778" i="15"/>
  <c r="U777" i="15"/>
  <c r="T777" i="15"/>
  <c r="P777" i="15"/>
  <c r="M777" i="15"/>
  <c r="N777" i="15" s="1"/>
  <c r="I777" i="15"/>
  <c r="F777" i="15"/>
  <c r="U776" i="15"/>
  <c r="T776" i="15"/>
  <c r="P776" i="15"/>
  <c r="N776" i="15"/>
  <c r="M776" i="15"/>
  <c r="I776" i="15"/>
  <c r="F776" i="15"/>
  <c r="U775" i="15"/>
  <c r="T775" i="15"/>
  <c r="P775" i="15"/>
  <c r="M775" i="15"/>
  <c r="N775" i="15" s="1"/>
  <c r="I775" i="15"/>
  <c r="F775" i="15"/>
  <c r="U774" i="15"/>
  <c r="T774" i="15"/>
  <c r="P774" i="15"/>
  <c r="N774" i="15"/>
  <c r="M774" i="15"/>
  <c r="I774" i="15"/>
  <c r="F774" i="15"/>
  <c r="U773" i="15"/>
  <c r="T773" i="15"/>
  <c r="P773" i="15"/>
  <c r="M773" i="15"/>
  <c r="N773" i="15" s="1"/>
  <c r="I773" i="15"/>
  <c r="F773" i="15"/>
  <c r="U772" i="15"/>
  <c r="T772" i="15"/>
  <c r="P772" i="15"/>
  <c r="N772" i="15"/>
  <c r="M772" i="15"/>
  <c r="I772" i="15"/>
  <c r="F772" i="15"/>
  <c r="U771" i="15"/>
  <c r="T771" i="15"/>
  <c r="P771" i="15"/>
  <c r="M771" i="15"/>
  <c r="N771" i="15" s="1"/>
  <c r="I771" i="15"/>
  <c r="F771" i="15"/>
  <c r="U770" i="15"/>
  <c r="T770" i="15"/>
  <c r="P770" i="15"/>
  <c r="N770" i="15"/>
  <c r="M770" i="15"/>
  <c r="I770" i="15"/>
  <c r="F770" i="15"/>
  <c r="U769" i="15"/>
  <c r="T769" i="15"/>
  <c r="P769" i="15"/>
  <c r="M769" i="15"/>
  <c r="N769" i="15" s="1"/>
  <c r="I769" i="15"/>
  <c r="F769" i="15"/>
  <c r="U768" i="15"/>
  <c r="T768" i="15"/>
  <c r="P768" i="15"/>
  <c r="N768" i="15"/>
  <c r="M768" i="15"/>
  <c r="I768" i="15"/>
  <c r="F768" i="15"/>
  <c r="U767" i="15"/>
  <c r="T767" i="15"/>
  <c r="P767" i="15"/>
  <c r="M767" i="15"/>
  <c r="N767" i="15" s="1"/>
  <c r="I767" i="15"/>
  <c r="F767" i="15"/>
  <c r="U766" i="15"/>
  <c r="T766" i="15"/>
  <c r="P766" i="15"/>
  <c r="N766" i="15"/>
  <c r="M766" i="15"/>
  <c r="I766" i="15"/>
  <c r="F766" i="15"/>
  <c r="U765" i="15"/>
  <c r="T765" i="15"/>
  <c r="P765" i="15"/>
  <c r="M765" i="15"/>
  <c r="N765" i="15" s="1"/>
  <c r="I765" i="15"/>
  <c r="F765" i="15"/>
  <c r="U764" i="15"/>
  <c r="T764" i="15"/>
  <c r="P764" i="15"/>
  <c r="N764" i="15"/>
  <c r="M764" i="15"/>
  <c r="I764" i="15"/>
  <c r="F764" i="15"/>
  <c r="U763" i="15"/>
  <c r="T763" i="15"/>
  <c r="P763" i="15"/>
  <c r="M763" i="15"/>
  <c r="N763" i="15" s="1"/>
  <c r="I763" i="15"/>
  <c r="F763" i="15"/>
  <c r="U762" i="15"/>
  <c r="T762" i="15"/>
  <c r="P762" i="15"/>
  <c r="N762" i="15"/>
  <c r="M762" i="15"/>
  <c r="I762" i="15"/>
  <c r="F762" i="15"/>
  <c r="U761" i="15"/>
  <c r="T761" i="15"/>
  <c r="P761" i="15"/>
  <c r="M761" i="15"/>
  <c r="N761" i="15" s="1"/>
  <c r="I761" i="15"/>
  <c r="F761" i="15"/>
  <c r="U760" i="15"/>
  <c r="T760" i="15"/>
  <c r="P760" i="15"/>
  <c r="N760" i="15"/>
  <c r="M760" i="15"/>
  <c r="I760" i="15"/>
  <c r="F760" i="15"/>
  <c r="U759" i="15"/>
  <c r="T759" i="15"/>
  <c r="P759" i="15"/>
  <c r="M759" i="15"/>
  <c r="N759" i="15" s="1"/>
  <c r="I759" i="15"/>
  <c r="F759" i="15"/>
  <c r="U758" i="15"/>
  <c r="T758" i="15"/>
  <c r="P758" i="15"/>
  <c r="N758" i="15"/>
  <c r="M758" i="15"/>
  <c r="I758" i="15"/>
  <c r="F758" i="15"/>
  <c r="U757" i="15"/>
  <c r="T757" i="15"/>
  <c r="P757" i="15"/>
  <c r="M757" i="15"/>
  <c r="N757" i="15" s="1"/>
  <c r="I757" i="15"/>
  <c r="F757" i="15"/>
  <c r="U756" i="15"/>
  <c r="T756" i="15"/>
  <c r="P756" i="15"/>
  <c r="N756" i="15"/>
  <c r="M756" i="15"/>
  <c r="I756" i="15"/>
  <c r="F756" i="15"/>
  <c r="U755" i="15"/>
  <c r="T755" i="15"/>
  <c r="P755" i="15"/>
  <c r="M755" i="15"/>
  <c r="N755" i="15" s="1"/>
  <c r="I755" i="15"/>
  <c r="F755" i="15"/>
  <c r="U754" i="15"/>
  <c r="T754" i="15"/>
  <c r="P754" i="15"/>
  <c r="N754" i="15"/>
  <c r="M754" i="15"/>
  <c r="I754" i="15"/>
  <c r="F754" i="15"/>
  <c r="U753" i="15"/>
  <c r="T753" i="15"/>
  <c r="P753" i="15"/>
  <c r="M753" i="15"/>
  <c r="N753" i="15" s="1"/>
  <c r="I753" i="15"/>
  <c r="F753" i="15"/>
  <c r="U752" i="15"/>
  <c r="T752" i="15"/>
  <c r="P752" i="15"/>
  <c r="N752" i="15"/>
  <c r="M752" i="15"/>
  <c r="I752" i="15"/>
  <c r="F752" i="15"/>
  <c r="U751" i="15"/>
  <c r="T751" i="15"/>
  <c r="P751" i="15"/>
  <c r="M751" i="15"/>
  <c r="N751" i="15" s="1"/>
  <c r="I751" i="15"/>
  <c r="F751" i="15"/>
  <c r="U750" i="15"/>
  <c r="T750" i="15"/>
  <c r="P750" i="15"/>
  <c r="N750" i="15"/>
  <c r="M750" i="15"/>
  <c r="I750" i="15"/>
  <c r="F750" i="15"/>
  <c r="U749" i="15"/>
  <c r="T749" i="15"/>
  <c r="P749" i="15"/>
  <c r="M749" i="15"/>
  <c r="N749" i="15" s="1"/>
  <c r="I749" i="15"/>
  <c r="F749" i="15"/>
  <c r="U748" i="15"/>
  <c r="T748" i="15"/>
  <c r="P748" i="15"/>
  <c r="N748" i="15"/>
  <c r="M748" i="15"/>
  <c r="I748" i="15"/>
  <c r="F748" i="15"/>
  <c r="U747" i="15"/>
  <c r="T747" i="15"/>
  <c r="P747" i="15"/>
  <c r="M747" i="15"/>
  <c r="N747" i="15" s="1"/>
  <c r="I747" i="15"/>
  <c r="F747" i="15"/>
  <c r="U746" i="15"/>
  <c r="T746" i="15"/>
  <c r="P746" i="15"/>
  <c r="N746" i="15"/>
  <c r="M746" i="15"/>
  <c r="I746" i="15"/>
  <c r="F746" i="15"/>
  <c r="U745" i="15"/>
  <c r="T745" i="15"/>
  <c r="P745" i="15"/>
  <c r="M745" i="15"/>
  <c r="N745" i="15" s="1"/>
  <c r="I745" i="15"/>
  <c r="F745" i="15"/>
  <c r="U744" i="15"/>
  <c r="T744" i="15"/>
  <c r="P744" i="15"/>
  <c r="N744" i="15"/>
  <c r="M744" i="15"/>
  <c r="I744" i="15"/>
  <c r="F744" i="15"/>
  <c r="U743" i="15"/>
  <c r="T743" i="15"/>
  <c r="P743" i="15"/>
  <c r="M743" i="15"/>
  <c r="N743" i="15" s="1"/>
  <c r="I743" i="15"/>
  <c r="F743" i="15"/>
  <c r="U742" i="15"/>
  <c r="T742" i="15"/>
  <c r="P742" i="15"/>
  <c r="N742" i="15"/>
  <c r="M742" i="15"/>
  <c r="I742" i="15"/>
  <c r="F742" i="15"/>
  <c r="U741" i="15"/>
  <c r="T741" i="15"/>
  <c r="P741" i="15"/>
  <c r="M741" i="15"/>
  <c r="N741" i="15" s="1"/>
  <c r="I741" i="15"/>
  <c r="F741" i="15"/>
  <c r="U740" i="15"/>
  <c r="T740" i="15"/>
  <c r="P740" i="15"/>
  <c r="N740" i="15"/>
  <c r="M740" i="15"/>
  <c r="I740" i="15"/>
  <c r="F740" i="15"/>
  <c r="U739" i="15"/>
  <c r="T739" i="15"/>
  <c r="P739" i="15"/>
  <c r="M739" i="15"/>
  <c r="N739" i="15" s="1"/>
  <c r="I739" i="15"/>
  <c r="F739" i="15"/>
  <c r="U738" i="15"/>
  <c r="T738" i="15"/>
  <c r="P738" i="15"/>
  <c r="N738" i="15"/>
  <c r="M738" i="15"/>
  <c r="I738" i="15"/>
  <c r="F738" i="15"/>
  <c r="U737" i="15"/>
  <c r="T737" i="15"/>
  <c r="P737" i="15"/>
  <c r="M737" i="15"/>
  <c r="N737" i="15" s="1"/>
  <c r="I737" i="15"/>
  <c r="F737" i="15"/>
  <c r="U736" i="15"/>
  <c r="T736" i="15"/>
  <c r="P736" i="15"/>
  <c r="N736" i="15"/>
  <c r="M736" i="15"/>
  <c r="I736" i="15"/>
  <c r="F736" i="15"/>
  <c r="U735" i="15"/>
  <c r="T735" i="15"/>
  <c r="P735" i="15"/>
  <c r="M735" i="15"/>
  <c r="N735" i="15" s="1"/>
  <c r="I735" i="15"/>
  <c r="F735" i="15"/>
  <c r="U734" i="15"/>
  <c r="T734" i="15"/>
  <c r="P734" i="15"/>
  <c r="N734" i="15"/>
  <c r="M734" i="15"/>
  <c r="I734" i="15"/>
  <c r="F734" i="15"/>
  <c r="U733" i="15"/>
  <c r="T733" i="15"/>
  <c r="P733" i="15"/>
  <c r="M733" i="15"/>
  <c r="N733" i="15" s="1"/>
  <c r="I733" i="15"/>
  <c r="F733" i="15"/>
  <c r="U732" i="15"/>
  <c r="T732" i="15"/>
  <c r="P732" i="15"/>
  <c r="N732" i="15"/>
  <c r="M732" i="15"/>
  <c r="I732" i="15"/>
  <c r="F732" i="15"/>
  <c r="U731" i="15"/>
  <c r="T731" i="15"/>
  <c r="P731" i="15"/>
  <c r="M731" i="15"/>
  <c r="N731" i="15" s="1"/>
  <c r="I731" i="15"/>
  <c r="F731" i="15"/>
  <c r="U730" i="15"/>
  <c r="T730" i="15"/>
  <c r="P730" i="15"/>
  <c r="N730" i="15"/>
  <c r="M730" i="15"/>
  <c r="I730" i="15"/>
  <c r="F730" i="15"/>
  <c r="U729" i="15"/>
  <c r="T729" i="15"/>
  <c r="P729" i="15"/>
  <c r="M729" i="15"/>
  <c r="N729" i="15" s="1"/>
  <c r="I729" i="15"/>
  <c r="F729" i="15"/>
  <c r="U728" i="15"/>
  <c r="T728" i="15"/>
  <c r="P728" i="15"/>
  <c r="N728" i="15"/>
  <c r="M728" i="15"/>
  <c r="I728" i="15"/>
  <c r="F728" i="15"/>
  <c r="U727" i="15"/>
  <c r="T727" i="15"/>
  <c r="P727" i="15"/>
  <c r="M727" i="15"/>
  <c r="N727" i="15" s="1"/>
  <c r="I727" i="15"/>
  <c r="F727" i="15"/>
  <c r="U726" i="15"/>
  <c r="T726" i="15"/>
  <c r="P726" i="15"/>
  <c r="N726" i="15"/>
  <c r="M726" i="15"/>
  <c r="I726" i="15"/>
  <c r="F726" i="15"/>
  <c r="U725" i="15"/>
  <c r="T725" i="15"/>
  <c r="P725" i="15"/>
  <c r="M725" i="15"/>
  <c r="N725" i="15" s="1"/>
  <c r="I725" i="15"/>
  <c r="F725" i="15"/>
  <c r="U724" i="15"/>
  <c r="T724" i="15"/>
  <c r="P724" i="15"/>
  <c r="N724" i="15"/>
  <c r="M724" i="15"/>
  <c r="I724" i="15"/>
  <c r="F724" i="15"/>
  <c r="U723" i="15"/>
  <c r="T723" i="15"/>
  <c r="P723" i="15"/>
  <c r="M723" i="15"/>
  <c r="N723" i="15" s="1"/>
  <c r="I723" i="15"/>
  <c r="F723" i="15"/>
  <c r="U722" i="15"/>
  <c r="T722" i="15"/>
  <c r="P722" i="15"/>
  <c r="N722" i="15"/>
  <c r="M722" i="15"/>
  <c r="I722" i="15"/>
  <c r="F722" i="15"/>
  <c r="U721" i="15"/>
  <c r="T721" i="15"/>
  <c r="P721" i="15"/>
  <c r="M721" i="15"/>
  <c r="N721" i="15" s="1"/>
  <c r="I721" i="15"/>
  <c r="F721" i="15"/>
  <c r="U720" i="15"/>
  <c r="T720" i="15"/>
  <c r="P720" i="15"/>
  <c r="N720" i="15"/>
  <c r="M720" i="15"/>
  <c r="I720" i="15"/>
  <c r="F720" i="15"/>
  <c r="U719" i="15"/>
  <c r="T719" i="15"/>
  <c r="P719" i="15"/>
  <c r="M719" i="15"/>
  <c r="N719" i="15" s="1"/>
  <c r="I719" i="15"/>
  <c r="F719" i="15"/>
  <c r="U718" i="15"/>
  <c r="T718" i="15"/>
  <c r="P718" i="15"/>
  <c r="N718" i="15"/>
  <c r="M718" i="15"/>
  <c r="I718" i="15"/>
  <c r="F718" i="15"/>
  <c r="U717" i="15"/>
  <c r="T717" i="15"/>
  <c r="P717" i="15"/>
  <c r="M717" i="15"/>
  <c r="N717" i="15" s="1"/>
  <c r="I717" i="15"/>
  <c r="F717" i="15"/>
  <c r="U716" i="15"/>
  <c r="T716" i="15"/>
  <c r="P716" i="15"/>
  <c r="N716" i="15"/>
  <c r="M716" i="15"/>
  <c r="I716" i="15"/>
  <c r="F716" i="15"/>
  <c r="U715" i="15"/>
  <c r="T715" i="15"/>
  <c r="P715" i="15"/>
  <c r="M715" i="15"/>
  <c r="N715" i="15" s="1"/>
  <c r="I715" i="15"/>
  <c r="F715" i="15"/>
  <c r="U714" i="15"/>
  <c r="T714" i="15"/>
  <c r="P714" i="15"/>
  <c r="N714" i="15"/>
  <c r="M714" i="15"/>
  <c r="I714" i="15"/>
  <c r="F714" i="15"/>
  <c r="U713" i="15"/>
  <c r="T713" i="15"/>
  <c r="P713" i="15"/>
  <c r="M713" i="15"/>
  <c r="N713" i="15" s="1"/>
  <c r="I713" i="15"/>
  <c r="F713" i="15"/>
  <c r="U712" i="15"/>
  <c r="T712" i="15"/>
  <c r="P712" i="15"/>
  <c r="N712" i="15"/>
  <c r="M712" i="15"/>
  <c r="I712" i="15"/>
  <c r="F712" i="15"/>
  <c r="U711" i="15"/>
  <c r="T711" i="15"/>
  <c r="P711" i="15"/>
  <c r="M711" i="15"/>
  <c r="N711" i="15" s="1"/>
  <c r="I711" i="15"/>
  <c r="F711" i="15"/>
  <c r="U710" i="15"/>
  <c r="T710" i="15"/>
  <c r="P710" i="15"/>
  <c r="N710" i="15"/>
  <c r="M710" i="15"/>
  <c r="I710" i="15"/>
  <c r="F710" i="15"/>
  <c r="U709" i="15"/>
  <c r="T709" i="15"/>
  <c r="P709" i="15"/>
  <c r="M709" i="15"/>
  <c r="N709" i="15" s="1"/>
  <c r="I709" i="15"/>
  <c r="F709" i="15"/>
  <c r="U708" i="15"/>
  <c r="T708" i="15"/>
  <c r="P708" i="15"/>
  <c r="N708" i="15"/>
  <c r="M708" i="15"/>
  <c r="I708" i="15"/>
  <c r="F708" i="15"/>
  <c r="U707" i="15"/>
  <c r="T707" i="15"/>
  <c r="P707" i="15"/>
  <c r="M707" i="15"/>
  <c r="N707" i="15" s="1"/>
  <c r="I707" i="15"/>
  <c r="F707" i="15"/>
  <c r="U706" i="15"/>
  <c r="T706" i="15"/>
  <c r="P706" i="15"/>
  <c r="N706" i="15"/>
  <c r="M706" i="15"/>
  <c r="I706" i="15"/>
  <c r="F706" i="15"/>
  <c r="U705" i="15"/>
  <c r="T705" i="15"/>
  <c r="P705" i="15"/>
  <c r="M705" i="15"/>
  <c r="N705" i="15" s="1"/>
  <c r="I705" i="15"/>
  <c r="F705" i="15"/>
  <c r="U704" i="15"/>
  <c r="T704" i="15"/>
  <c r="P704" i="15"/>
  <c r="N704" i="15"/>
  <c r="M704" i="15"/>
  <c r="I704" i="15"/>
  <c r="F704" i="15"/>
  <c r="U703" i="15"/>
  <c r="T703" i="15"/>
  <c r="P703" i="15"/>
  <c r="M703" i="15"/>
  <c r="N703" i="15" s="1"/>
  <c r="I703" i="15"/>
  <c r="F703" i="15"/>
  <c r="U702" i="15"/>
  <c r="T702" i="15"/>
  <c r="P702" i="15"/>
  <c r="N702" i="15"/>
  <c r="M702" i="15"/>
  <c r="I702" i="15"/>
  <c r="F702" i="15"/>
  <c r="U701" i="15"/>
  <c r="T701" i="15"/>
  <c r="P701" i="15"/>
  <c r="M701" i="15"/>
  <c r="N701" i="15" s="1"/>
  <c r="I701" i="15"/>
  <c r="F701" i="15"/>
  <c r="U700" i="15"/>
  <c r="T700" i="15"/>
  <c r="P700" i="15"/>
  <c r="N700" i="15"/>
  <c r="M700" i="15"/>
  <c r="I700" i="15"/>
  <c r="F700" i="15"/>
  <c r="U699" i="15"/>
  <c r="T699" i="15"/>
  <c r="P699" i="15"/>
  <c r="M699" i="15"/>
  <c r="N699" i="15" s="1"/>
  <c r="I699" i="15"/>
  <c r="F699" i="15"/>
  <c r="U698" i="15"/>
  <c r="T698" i="15"/>
  <c r="P698" i="15"/>
  <c r="N698" i="15"/>
  <c r="M698" i="15"/>
  <c r="I698" i="15"/>
  <c r="F698" i="15"/>
  <c r="U697" i="15"/>
  <c r="T697" i="15"/>
  <c r="P697" i="15"/>
  <c r="M697" i="15"/>
  <c r="N697" i="15" s="1"/>
  <c r="I697" i="15"/>
  <c r="F697" i="15"/>
  <c r="U696" i="15"/>
  <c r="T696" i="15"/>
  <c r="P696" i="15"/>
  <c r="N696" i="15"/>
  <c r="M696" i="15"/>
  <c r="I696" i="15"/>
  <c r="F696" i="15"/>
  <c r="U695" i="15"/>
  <c r="T695" i="15"/>
  <c r="P695" i="15"/>
  <c r="M695" i="15"/>
  <c r="N695" i="15" s="1"/>
  <c r="I695" i="15"/>
  <c r="F695" i="15"/>
  <c r="U694" i="15"/>
  <c r="T694" i="15"/>
  <c r="P694" i="15"/>
  <c r="N694" i="15"/>
  <c r="M694" i="15"/>
  <c r="I694" i="15"/>
  <c r="F694" i="15"/>
  <c r="U693" i="15"/>
  <c r="T693" i="15"/>
  <c r="P693" i="15"/>
  <c r="M693" i="15"/>
  <c r="N693" i="15" s="1"/>
  <c r="I693" i="15"/>
  <c r="F693" i="15"/>
  <c r="U692" i="15"/>
  <c r="T692" i="15"/>
  <c r="P692" i="15"/>
  <c r="N692" i="15"/>
  <c r="M692" i="15"/>
  <c r="I692" i="15"/>
  <c r="F692" i="15"/>
  <c r="U691" i="15"/>
  <c r="T691" i="15"/>
  <c r="P691" i="15"/>
  <c r="M691" i="15"/>
  <c r="N691" i="15" s="1"/>
  <c r="I691" i="15"/>
  <c r="F691" i="15"/>
  <c r="U690" i="15"/>
  <c r="T690" i="15"/>
  <c r="P690" i="15"/>
  <c r="N690" i="15"/>
  <c r="M690" i="15"/>
  <c r="I690" i="15"/>
  <c r="F690" i="15"/>
  <c r="U689" i="15"/>
  <c r="T689" i="15"/>
  <c r="P689" i="15"/>
  <c r="M689" i="15"/>
  <c r="N689" i="15" s="1"/>
  <c r="I689" i="15"/>
  <c r="F689" i="15"/>
  <c r="U688" i="15"/>
  <c r="T688" i="15"/>
  <c r="P688" i="15"/>
  <c r="N688" i="15"/>
  <c r="M688" i="15"/>
  <c r="I688" i="15"/>
  <c r="F688" i="15"/>
  <c r="U687" i="15"/>
  <c r="T687" i="15"/>
  <c r="P687" i="15"/>
  <c r="M687" i="15"/>
  <c r="N687" i="15" s="1"/>
  <c r="I687" i="15"/>
  <c r="F687" i="15"/>
  <c r="U686" i="15"/>
  <c r="T686" i="15"/>
  <c r="P686" i="15"/>
  <c r="N686" i="15"/>
  <c r="M686" i="15"/>
  <c r="I686" i="15"/>
  <c r="F686" i="15"/>
  <c r="U685" i="15"/>
  <c r="T685" i="15"/>
  <c r="P685" i="15"/>
  <c r="M685" i="15"/>
  <c r="N685" i="15" s="1"/>
  <c r="I685" i="15"/>
  <c r="F685" i="15"/>
  <c r="U684" i="15"/>
  <c r="T684" i="15"/>
  <c r="P684" i="15"/>
  <c r="N684" i="15"/>
  <c r="M684" i="15"/>
  <c r="I684" i="15"/>
  <c r="F684" i="15"/>
  <c r="U683" i="15"/>
  <c r="T683" i="15"/>
  <c r="P683" i="15"/>
  <c r="M683" i="15"/>
  <c r="N683" i="15" s="1"/>
  <c r="I683" i="15"/>
  <c r="F683" i="15"/>
  <c r="U682" i="15"/>
  <c r="T682" i="15"/>
  <c r="P682" i="15"/>
  <c r="N682" i="15"/>
  <c r="M682" i="15"/>
  <c r="I682" i="15"/>
  <c r="F682" i="15"/>
  <c r="U681" i="15"/>
  <c r="T681" i="15"/>
  <c r="P681" i="15"/>
  <c r="M681" i="15"/>
  <c r="N681" i="15" s="1"/>
  <c r="I681" i="15"/>
  <c r="F681" i="15"/>
  <c r="U680" i="15"/>
  <c r="T680" i="15"/>
  <c r="P680" i="15"/>
  <c r="N680" i="15"/>
  <c r="M680" i="15"/>
  <c r="I680" i="15"/>
  <c r="F680" i="15"/>
  <c r="U679" i="15"/>
  <c r="T679" i="15"/>
  <c r="P679" i="15"/>
  <c r="M679" i="15"/>
  <c r="N679" i="15" s="1"/>
  <c r="I679" i="15"/>
  <c r="F679" i="15"/>
  <c r="U678" i="15"/>
  <c r="T678" i="15"/>
  <c r="P678" i="15"/>
  <c r="N678" i="15"/>
  <c r="M678" i="15"/>
  <c r="I678" i="15"/>
  <c r="F678" i="15"/>
  <c r="U677" i="15"/>
  <c r="T677" i="15"/>
  <c r="P677" i="15"/>
  <c r="M677" i="15"/>
  <c r="N677" i="15" s="1"/>
  <c r="I677" i="15"/>
  <c r="F677" i="15"/>
  <c r="U676" i="15"/>
  <c r="T676" i="15"/>
  <c r="P676" i="15"/>
  <c r="N676" i="15"/>
  <c r="M676" i="15"/>
  <c r="I676" i="15"/>
  <c r="F676" i="15"/>
  <c r="U675" i="15"/>
  <c r="T675" i="15"/>
  <c r="P675" i="15"/>
  <c r="M675" i="15"/>
  <c r="N675" i="15" s="1"/>
  <c r="I675" i="15"/>
  <c r="F675" i="15"/>
  <c r="U674" i="15"/>
  <c r="T674" i="15"/>
  <c r="P674" i="15"/>
  <c r="N674" i="15"/>
  <c r="M674" i="15"/>
  <c r="I674" i="15"/>
  <c r="F674" i="15"/>
  <c r="U673" i="15"/>
  <c r="T673" i="15"/>
  <c r="P673" i="15"/>
  <c r="M673" i="15"/>
  <c r="N673" i="15" s="1"/>
  <c r="I673" i="15"/>
  <c r="F673" i="15"/>
  <c r="U672" i="15"/>
  <c r="T672" i="15"/>
  <c r="P672" i="15"/>
  <c r="N672" i="15"/>
  <c r="M672" i="15"/>
  <c r="I672" i="15"/>
  <c r="F672" i="15"/>
  <c r="U671" i="15"/>
  <c r="T671" i="15"/>
  <c r="P671" i="15"/>
  <c r="M671" i="15"/>
  <c r="N671" i="15" s="1"/>
  <c r="I671" i="15"/>
  <c r="F671" i="15"/>
  <c r="U670" i="15"/>
  <c r="T670" i="15"/>
  <c r="P670" i="15"/>
  <c r="N670" i="15"/>
  <c r="M670" i="15"/>
  <c r="I670" i="15"/>
  <c r="F670" i="15"/>
  <c r="U669" i="15"/>
  <c r="T669" i="15"/>
  <c r="P669" i="15"/>
  <c r="M669" i="15"/>
  <c r="N669" i="15" s="1"/>
  <c r="I669" i="15"/>
  <c r="F669" i="15"/>
  <c r="U668" i="15"/>
  <c r="T668" i="15"/>
  <c r="P668" i="15"/>
  <c r="N668" i="15"/>
  <c r="M668" i="15"/>
  <c r="I668" i="15"/>
  <c r="F668" i="15"/>
  <c r="U667" i="15"/>
  <c r="T667" i="15"/>
  <c r="P667" i="15"/>
  <c r="M667" i="15"/>
  <c r="N667" i="15" s="1"/>
  <c r="I667" i="15"/>
  <c r="F667" i="15"/>
  <c r="U666" i="15"/>
  <c r="T666" i="15"/>
  <c r="P666" i="15"/>
  <c r="N666" i="15"/>
  <c r="M666" i="15"/>
  <c r="I666" i="15"/>
  <c r="F666" i="15"/>
  <c r="U665" i="15"/>
  <c r="T665" i="15"/>
  <c r="P665" i="15"/>
  <c r="M665" i="15"/>
  <c r="N665" i="15" s="1"/>
  <c r="I665" i="15"/>
  <c r="F665" i="15"/>
  <c r="U664" i="15"/>
  <c r="T664" i="15"/>
  <c r="P664" i="15"/>
  <c r="N664" i="15"/>
  <c r="M664" i="15"/>
  <c r="I664" i="15"/>
  <c r="F664" i="15"/>
  <c r="U663" i="15"/>
  <c r="T663" i="15"/>
  <c r="P663" i="15"/>
  <c r="M663" i="15"/>
  <c r="N663" i="15" s="1"/>
  <c r="I663" i="15"/>
  <c r="F663" i="15"/>
  <c r="U662" i="15"/>
  <c r="T662" i="15"/>
  <c r="P662" i="15"/>
  <c r="N662" i="15"/>
  <c r="M662" i="15"/>
  <c r="I662" i="15"/>
  <c r="F662" i="15"/>
  <c r="U661" i="15"/>
  <c r="T661" i="15"/>
  <c r="P661" i="15"/>
  <c r="M661" i="15"/>
  <c r="N661" i="15" s="1"/>
  <c r="I661" i="15"/>
  <c r="F661" i="15"/>
  <c r="U660" i="15"/>
  <c r="T660" i="15"/>
  <c r="P660" i="15"/>
  <c r="N660" i="15"/>
  <c r="M660" i="15"/>
  <c r="I660" i="15"/>
  <c r="F660" i="15"/>
  <c r="U659" i="15"/>
  <c r="T659" i="15"/>
  <c r="P659" i="15"/>
  <c r="M659" i="15"/>
  <c r="N659" i="15" s="1"/>
  <c r="I659" i="15"/>
  <c r="F659" i="15"/>
  <c r="U658" i="15"/>
  <c r="T658" i="15"/>
  <c r="P658" i="15"/>
  <c r="N658" i="15"/>
  <c r="M658" i="15"/>
  <c r="I658" i="15"/>
  <c r="F658" i="15"/>
  <c r="U657" i="15"/>
  <c r="T657" i="15"/>
  <c r="P657" i="15"/>
  <c r="M657" i="15"/>
  <c r="N657" i="15" s="1"/>
  <c r="I657" i="15"/>
  <c r="F657" i="15"/>
  <c r="U656" i="15"/>
  <c r="T656" i="15"/>
  <c r="P656" i="15"/>
  <c r="N656" i="15"/>
  <c r="M656" i="15"/>
  <c r="I656" i="15"/>
  <c r="F656" i="15"/>
  <c r="U655" i="15"/>
  <c r="T655" i="15"/>
  <c r="P655" i="15"/>
  <c r="M655" i="15"/>
  <c r="N655" i="15" s="1"/>
  <c r="I655" i="15"/>
  <c r="F655" i="15"/>
  <c r="U654" i="15"/>
  <c r="T654" i="15"/>
  <c r="P654" i="15"/>
  <c r="N654" i="15"/>
  <c r="M654" i="15"/>
  <c r="I654" i="15"/>
  <c r="F654" i="15"/>
  <c r="U653" i="15"/>
  <c r="T653" i="15"/>
  <c r="P653" i="15"/>
  <c r="M653" i="15"/>
  <c r="N653" i="15" s="1"/>
  <c r="I653" i="15"/>
  <c r="F653" i="15"/>
  <c r="U652" i="15"/>
  <c r="T652" i="15"/>
  <c r="P652" i="15"/>
  <c r="N652" i="15"/>
  <c r="M652" i="15"/>
  <c r="I652" i="15"/>
  <c r="F652" i="15"/>
  <c r="U651" i="15"/>
  <c r="T651" i="15"/>
  <c r="P651" i="15"/>
  <c r="M651" i="15"/>
  <c r="N651" i="15" s="1"/>
  <c r="I651" i="15"/>
  <c r="F651" i="15"/>
  <c r="U650" i="15"/>
  <c r="T650" i="15"/>
  <c r="P650" i="15"/>
  <c r="N650" i="15"/>
  <c r="M650" i="15"/>
  <c r="I650" i="15"/>
  <c r="F650" i="15"/>
  <c r="U649" i="15"/>
  <c r="T649" i="15"/>
  <c r="P649" i="15"/>
  <c r="M649" i="15"/>
  <c r="N649" i="15" s="1"/>
  <c r="I649" i="15"/>
  <c r="F649" i="15"/>
  <c r="U648" i="15"/>
  <c r="T648" i="15"/>
  <c r="P648" i="15"/>
  <c r="N648" i="15"/>
  <c r="M648" i="15"/>
  <c r="I648" i="15"/>
  <c r="F648" i="15"/>
  <c r="U647" i="15"/>
  <c r="T647" i="15"/>
  <c r="P647" i="15"/>
  <c r="M647" i="15"/>
  <c r="N647" i="15" s="1"/>
  <c r="I647" i="15"/>
  <c r="F647" i="15"/>
  <c r="U646" i="15"/>
  <c r="T646" i="15"/>
  <c r="P646" i="15"/>
  <c r="N646" i="15"/>
  <c r="M646" i="15"/>
  <c r="I646" i="15"/>
  <c r="F646" i="15"/>
  <c r="U645" i="15"/>
  <c r="T645" i="15"/>
  <c r="P645" i="15"/>
  <c r="M645" i="15"/>
  <c r="N645" i="15" s="1"/>
  <c r="I645" i="15"/>
  <c r="F645" i="15"/>
  <c r="U644" i="15"/>
  <c r="T644" i="15"/>
  <c r="P644" i="15"/>
  <c r="N644" i="15"/>
  <c r="M644" i="15"/>
  <c r="I644" i="15"/>
  <c r="F644" i="15"/>
  <c r="U643" i="15"/>
  <c r="T643" i="15"/>
  <c r="P643" i="15"/>
  <c r="M643" i="15"/>
  <c r="N643" i="15" s="1"/>
  <c r="I643" i="15"/>
  <c r="F643" i="15"/>
  <c r="U642" i="15"/>
  <c r="T642" i="15"/>
  <c r="P642" i="15"/>
  <c r="N642" i="15"/>
  <c r="M642" i="15"/>
  <c r="I642" i="15"/>
  <c r="F642" i="15"/>
  <c r="U641" i="15"/>
  <c r="T641" i="15"/>
  <c r="P641" i="15"/>
  <c r="M641" i="15"/>
  <c r="N641" i="15" s="1"/>
  <c r="I641" i="15"/>
  <c r="F641" i="15"/>
  <c r="U640" i="15"/>
  <c r="T640" i="15"/>
  <c r="P640" i="15"/>
  <c r="N640" i="15"/>
  <c r="M640" i="15"/>
  <c r="I640" i="15"/>
  <c r="F640" i="15"/>
  <c r="U639" i="15"/>
  <c r="T639" i="15"/>
  <c r="P639" i="15"/>
  <c r="M639" i="15"/>
  <c r="N639" i="15" s="1"/>
  <c r="I639" i="15"/>
  <c r="F639" i="15"/>
  <c r="U638" i="15"/>
  <c r="T638" i="15"/>
  <c r="P638" i="15"/>
  <c r="N638" i="15"/>
  <c r="M638" i="15"/>
  <c r="I638" i="15"/>
  <c r="F638" i="15"/>
  <c r="U637" i="15"/>
  <c r="T637" i="15"/>
  <c r="P637" i="15"/>
  <c r="M637" i="15"/>
  <c r="N637" i="15" s="1"/>
  <c r="I637" i="15"/>
  <c r="F637" i="15"/>
  <c r="U636" i="15"/>
  <c r="T636" i="15"/>
  <c r="P636" i="15"/>
  <c r="N636" i="15"/>
  <c r="M636" i="15"/>
  <c r="I636" i="15"/>
  <c r="F636" i="15"/>
  <c r="U635" i="15"/>
  <c r="T635" i="15"/>
  <c r="P635" i="15"/>
  <c r="M635" i="15"/>
  <c r="N635" i="15" s="1"/>
  <c r="I635" i="15"/>
  <c r="F635" i="15"/>
  <c r="U634" i="15"/>
  <c r="T634" i="15"/>
  <c r="P634" i="15"/>
  <c r="N634" i="15"/>
  <c r="M634" i="15"/>
  <c r="I634" i="15"/>
  <c r="F634" i="15"/>
  <c r="U633" i="15"/>
  <c r="T633" i="15"/>
  <c r="P633" i="15"/>
  <c r="M633" i="15"/>
  <c r="N633" i="15" s="1"/>
  <c r="I633" i="15"/>
  <c r="F633" i="15"/>
  <c r="U632" i="15"/>
  <c r="T632" i="15"/>
  <c r="P632" i="15"/>
  <c r="N632" i="15"/>
  <c r="M632" i="15"/>
  <c r="I632" i="15"/>
  <c r="F632" i="15"/>
  <c r="U631" i="15"/>
  <c r="T631" i="15"/>
  <c r="P631" i="15"/>
  <c r="M631" i="15"/>
  <c r="N631" i="15" s="1"/>
  <c r="I631" i="15"/>
  <c r="F631" i="15"/>
  <c r="U630" i="15"/>
  <c r="T630" i="15"/>
  <c r="P630" i="15"/>
  <c r="N630" i="15"/>
  <c r="M630" i="15"/>
  <c r="I630" i="15"/>
  <c r="F630" i="15"/>
  <c r="U629" i="15"/>
  <c r="T629" i="15"/>
  <c r="P629" i="15"/>
  <c r="M629" i="15"/>
  <c r="N629" i="15" s="1"/>
  <c r="I629" i="15"/>
  <c r="F629" i="15"/>
  <c r="U628" i="15"/>
  <c r="T628" i="15"/>
  <c r="P628" i="15"/>
  <c r="N628" i="15"/>
  <c r="M628" i="15"/>
  <c r="I628" i="15"/>
  <c r="F628" i="15"/>
  <c r="U627" i="15"/>
  <c r="T627" i="15"/>
  <c r="P627" i="15"/>
  <c r="M627" i="15"/>
  <c r="N627" i="15" s="1"/>
  <c r="I627" i="15"/>
  <c r="F627" i="15"/>
  <c r="U626" i="15"/>
  <c r="T626" i="15"/>
  <c r="P626" i="15"/>
  <c r="N626" i="15"/>
  <c r="M626" i="15"/>
  <c r="I626" i="15"/>
  <c r="F626" i="15"/>
  <c r="U625" i="15"/>
  <c r="T625" i="15"/>
  <c r="P625" i="15"/>
  <c r="M625" i="15"/>
  <c r="N625" i="15" s="1"/>
  <c r="I625" i="15"/>
  <c r="F625" i="15"/>
  <c r="U624" i="15"/>
  <c r="T624" i="15"/>
  <c r="P624" i="15"/>
  <c r="N624" i="15"/>
  <c r="M624" i="15"/>
  <c r="I624" i="15"/>
  <c r="F624" i="15"/>
  <c r="U623" i="15"/>
  <c r="T623" i="15"/>
  <c r="P623" i="15"/>
  <c r="M623" i="15"/>
  <c r="N623" i="15" s="1"/>
  <c r="I623" i="15"/>
  <c r="F623" i="15"/>
  <c r="U622" i="15"/>
  <c r="T622" i="15"/>
  <c r="P622" i="15"/>
  <c r="N622" i="15"/>
  <c r="M622" i="15"/>
  <c r="I622" i="15"/>
  <c r="F622" i="15"/>
  <c r="U621" i="15"/>
  <c r="T621" i="15"/>
  <c r="P621" i="15"/>
  <c r="M621" i="15"/>
  <c r="N621" i="15" s="1"/>
  <c r="I621" i="15"/>
  <c r="F621" i="15"/>
  <c r="U620" i="15"/>
  <c r="T620" i="15"/>
  <c r="P620" i="15"/>
  <c r="N620" i="15"/>
  <c r="M620" i="15"/>
  <c r="I620" i="15"/>
  <c r="F620" i="15"/>
  <c r="U619" i="15"/>
  <c r="T619" i="15"/>
  <c r="P619" i="15"/>
  <c r="M619" i="15"/>
  <c r="N619" i="15" s="1"/>
  <c r="I619" i="15"/>
  <c r="F619" i="15"/>
  <c r="U618" i="15"/>
  <c r="T618" i="15"/>
  <c r="P618" i="15"/>
  <c r="N618" i="15"/>
  <c r="M618" i="15"/>
  <c r="I618" i="15"/>
  <c r="F618" i="15"/>
  <c r="U617" i="15"/>
  <c r="T617" i="15"/>
  <c r="P617" i="15"/>
  <c r="M617" i="15"/>
  <c r="N617" i="15" s="1"/>
  <c r="I617" i="15"/>
  <c r="F617" i="15"/>
  <c r="U616" i="15"/>
  <c r="T616" i="15"/>
  <c r="P616" i="15"/>
  <c r="N616" i="15"/>
  <c r="M616" i="15"/>
  <c r="I616" i="15"/>
  <c r="F616" i="15"/>
  <c r="U615" i="15"/>
  <c r="T615" i="15"/>
  <c r="P615" i="15"/>
  <c r="M615" i="15"/>
  <c r="N615" i="15" s="1"/>
  <c r="I615" i="15"/>
  <c r="F615" i="15"/>
  <c r="U614" i="15"/>
  <c r="T614" i="15"/>
  <c r="P614" i="15"/>
  <c r="N614" i="15"/>
  <c r="M614" i="15"/>
  <c r="I614" i="15"/>
  <c r="F614" i="15"/>
  <c r="U613" i="15"/>
  <c r="T613" i="15"/>
  <c r="P613" i="15"/>
  <c r="M613" i="15"/>
  <c r="N613" i="15" s="1"/>
  <c r="I613" i="15"/>
  <c r="F613" i="15"/>
  <c r="U612" i="15"/>
  <c r="T612" i="15"/>
  <c r="P612" i="15"/>
  <c r="N612" i="15"/>
  <c r="M612" i="15"/>
  <c r="I612" i="15"/>
  <c r="F612" i="15"/>
  <c r="U611" i="15"/>
  <c r="T611" i="15"/>
  <c r="P611" i="15"/>
  <c r="M611" i="15"/>
  <c r="N611" i="15" s="1"/>
  <c r="I611" i="15"/>
  <c r="F611" i="15"/>
  <c r="U610" i="15"/>
  <c r="T610" i="15"/>
  <c r="P610" i="15"/>
  <c r="N610" i="15"/>
  <c r="M610" i="15"/>
  <c r="I610" i="15"/>
  <c r="F610" i="15"/>
  <c r="U609" i="15"/>
  <c r="T609" i="15"/>
  <c r="P609" i="15"/>
  <c r="M609" i="15"/>
  <c r="N609" i="15" s="1"/>
  <c r="I609" i="15"/>
  <c r="F609" i="15"/>
  <c r="U608" i="15"/>
  <c r="T608" i="15"/>
  <c r="P608" i="15"/>
  <c r="N608" i="15"/>
  <c r="M608" i="15"/>
  <c r="I608" i="15"/>
  <c r="F608" i="15"/>
  <c r="U607" i="15"/>
  <c r="T607" i="15"/>
  <c r="P607" i="15"/>
  <c r="M607" i="15"/>
  <c r="N607" i="15" s="1"/>
  <c r="I607" i="15"/>
  <c r="F607" i="15"/>
  <c r="U606" i="15"/>
  <c r="T606" i="15"/>
  <c r="P606" i="15"/>
  <c r="N606" i="15"/>
  <c r="M606" i="15"/>
  <c r="I606" i="15"/>
  <c r="F606" i="15"/>
  <c r="U605" i="15"/>
  <c r="T605" i="15"/>
  <c r="P605" i="15"/>
  <c r="M605" i="15"/>
  <c r="N605" i="15" s="1"/>
  <c r="I605" i="15"/>
  <c r="F605" i="15"/>
  <c r="U604" i="15"/>
  <c r="T604" i="15"/>
  <c r="P604" i="15"/>
  <c r="N604" i="15"/>
  <c r="M604" i="15"/>
  <c r="I604" i="15"/>
  <c r="F604" i="15"/>
  <c r="U603" i="15"/>
  <c r="T603" i="15"/>
  <c r="P603" i="15"/>
  <c r="M603" i="15"/>
  <c r="N603" i="15" s="1"/>
  <c r="I603" i="15"/>
  <c r="F603" i="15"/>
  <c r="U602" i="15"/>
  <c r="T602" i="15"/>
  <c r="P602" i="15"/>
  <c r="N602" i="15"/>
  <c r="M602" i="15"/>
  <c r="I602" i="15"/>
  <c r="F602" i="15"/>
  <c r="U601" i="15"/>
  <c r="T601" i="15"/>
  <c r="P601" i="15"/>
  <c r="M601" i="15"/>
  <c r="N601" i="15" s="1"/>
  <c r="I601" i="15"/>
  <c r="F601" i="15"/>
  <c r="U600" i="15"/>
  <c r="T600" i="15"/>
  <c r="P600" i="15"/>
  <c r="N600" i="15"/>
  <c r="M600" i="15"/>
  <c r="I600" i="15"/>
  <c r="F600" i="15"/>
  <c r="U599" i="15"/>
  <c r="T599" i="15"/>
  <c r="P599" i="15"/>
  <c r="M599" i="15"/>
  <c r="N599" i="15" s="1"/>
  <c r="I599" i="15"/>
  <c r="F599" i="15"/>
  <c r="U598" i="15"/>
  <c r="T598" i="15"/>
  <c r="P598" i="15"/>
  <c r="N598" i="15"/>
  <c r="M598" i="15"/>
  <c r="I598" i="15"/>
  <c r="F598" i="15"/>
  <c r="U597" i="15"/>
  <c r="T597" i="15"/>
  <c r="P597" i="15"/>
  <c r="M597" i="15"/>
  <c r="N597" i="15" s="1"/>
  <c r="I597" i="15"/>
  <c r="F597" i="15"/>
  <c r="U596" i="15"/>
  <c r="T596" i="15"/>
  <c r="P596" i="15"/>
  <c r="N596" i="15"/>
  <c r="M596" i="15"/>
  <c r="I596" i="15"/>
  <c r="F596" i="15"/>
  <c r="U595" i="15"/>
  <c r="T595" i="15"/>
  <c r="P595" i="15"/>
  <c r="M595" i="15"/>
  <c r="N595" i="15" s="1"/>
  <c r="I595" i="15"/>
  <c r="F595" i="15"/>
  <c r="U594" i="15"/>
  <c r="T594" i="15"/>
  <c r="P594" i="15"/>
  <c r="N594" i="15"/>
  <c r="M594" i="15"/>
  <c r="I594" i="15"/>
  <c r="F594" i="15"/>
  <c r="U593" i="15"/>
  <c r="T593" i="15"/>
  <c r="P593" i="15"/>
  <c r="M593" i="15"/>
  <c r="N593" i="15" s="1"/>
  <c r="I593" i="15"/>
  <c r="F593" i="15"/>
  <c r="U592" i="15"/>
  <c r="T592" i="15"/>
  <c r="P592" i="15"/>
  <c r="N592" i="15"/>
  <c r="M592" i="15"/>
  <c r="I592" i="15"/>
  <c r="F592" i="15"/>
  <c r="U591" i="15"/>
  <c r="T591" i="15"/>
  <c r="P591" i="15"/>
  <c r="M591" i="15"/>
  <c r="N591" i="15" s="1"/>
  <c r="I591" i="15"/>
  <c r="F591" i="15"/>
  <c r="U590" i="15"/>
  <c r="T590" i="15"/>
  <c r="P590" i="15"/>
  <c r="N590" i="15"/>
  <c r="M590" i="15"/>
  <c r="I590" i="15"/>
  <c r="F590" i="15"/>
  <c r="U589" i="15"/>
  <c r="T589" i="15"/>
  <c r="P589" i="15"/>
  <c r="M589" i="15"/>
  <c r="N589" i="15" s="1"/>
  <c r="I589" i="15"/>
  <c r="F589" i="15"/>
  <c r="U588" i="15"/>
  <c r="T588" i="15"/>
  <c r="P588" i="15"/>
  <c r="N588" i="15"/>
  <c r="M588" i="15"/>
  <c r="I588" i="15"/>
  <c r="F588" i="15"/>
  <c r="U587" i="15"/>
  <c r="T587" i="15"/>
  <c r="P587" i="15"/>
  <c r="M587" i="15"/>
  <c r="N587" i="15" s="1"/>
  <c r="I587" i="15"/>
  <c r="F587" i="15"/>
  <c r="U586" i="15"/>
  <c r="T586" i="15"/>
  <c r="P586" i="15"/>
  <c r="N586" i="15"/>
  <c r="M586" i="15"/>
  <c r="I586" i="15"/>
  <c r="F586" i="15"/>
  <c r="U585" i="15"/>
  <c r="T585" i="15"/>
  <c r="P585" i="15"/>
  <c r="M585" i="15"/>
  <c r="N585" i="15" s="1"/>
  <c r="I585" i="15"/>
  <c r="F585" i="15"/>
  <c r="U584" i="15"/>
  <c r="T584" i="15"/>
  <c r="P584" i="15"/>
  <c r="N584" i="15"/>
  <c r="M584" i="15"/>
  <c r="I584" i="15"/>
  <c r="F584" i="15"/>
  <c r="U583" i="15"/>
  <c r="T583" i="15"/>
  <c r="P583" i="15"/>
  <c r="M583" i="15"/>
  <c r="N583" i="15" s="1"/>
  <c r="I583" i="15"/>
  <c r="F583" i="15"/>
  <c r="U582" i="15"/>
  <c r="T582" i="15"/>
  <c r="P582" i="15"/>
  <c r="N582" i="15"/>
  <c r="M582" i="15"/>
  <c r="I582" i="15"/>
  <c r="F582" i="15"/>
  <c r="U581" i="15"/>
  <c r="T581" i="15"/>
  <c r="P581" i="15"/>
  <c r="M581" i="15"/>
  <c r="N581" i="15" s="1"/>
  <c r="I581" i="15"/>
  <c r="F581" i="15"/>
  <c r="U580" i="15"/>
  <c r="T580" i="15"/>
  <c r="P580" i="15"/>
  <c r="N580" i="15"/>
  <c r="M580" i="15"/>
  <c r="I580" i="15"/>
  <c r="F580" i="15"/>
  <c r="U579" i="15"/>
  <c r="T579" i="15"/>
  <c r="P579" i="15"/>
  <c r="M579" i="15"/>
  <c r="N579" i="15" s="1"/>
  <c r="I579" i="15"/>
  <c r="F579" i="15"/>
  <c r="U578" i="15"/>
  <c r="T578" i="15"/>
  <c r="P578" i="15"/>
  <c r="N578" i="15"/>
  <c r="M578" i="15"/>
  <c r="I578" i="15"/>
  <c r="F578" i="15"/>
  <c r="U577" i="15"/>
  <c r="T577" i="15"/>
  <c r="P577" i="15"/>
  <c r="M577" i="15"/>
  <c r="N577" i="15" s="1"/>
  <c r="I577" i="15"/>
  <c r="F577" i="15"/>
  <c r="U576" i="15"/>
  <c r="T576" i="15"/>
  <c r="P576" i="15"/>
  <c r="N576" i="15"/>
  <c r="M576" i="15"/>
  <c r="I576" i="15"/>
  <c r="F576" i="15"/>
  <c r="U575" i="15"/>
  <c r="T575" i="15"/>
  <c r="P575" i="15"/>
  <c r="M575" i="15"/>
  <c r="N575" i="15" s="1"/>
  <c r="I575" i="15"/>
  <c r="F575" i="15"/>
  <c r="U574" i="15"/>
  <c r="T574" i="15"/>
  <c r="P574" i="15"/>
  <c r="N574" i="15"/>
  <c r="M574" i="15"/>
  <c r="I574" i="15"/>
  <c r="F574" i="15"/>
  <c r="U573" i="15"/>
  <c r="T573" i="15"/>
  <c r="P573" i="15"/>
  <c r="M573" i="15"/>
  <c r="N573" i="15" s="1"/>
  <c r="I573" i="15"/>
  <c r="F573" i="15"/>
  <c r="U572" i="15"/>
  <c r="T572" i="15"/>
  <c r="P572" i="15"/>
  <c r="N572" i="15"/>
  <c r="M572" i="15"/>
  <c r="I572" i="15"/>
  <c r="F572" i="15"/>
  <c r="U571" i="15"/>
  <c r="T571" i="15"/>
  <c r="P571" i="15"/>
  <c r="M571" i="15"/>
  <c r="N571" i="15" s="1"/>
  <c r="I571" i="15"/>
  <c r="F571" i="15"/>
  <c r="U570" i="15"/>
  <c r="T570" i="15"/>
  <c r="P570" i="15"/>
  <c r="N570" i="15"/>
  <c r="M570" i="15"/>
  <c r="I570" i="15"/>
  <c r="F570" i="15"/>
  <c r="U569" i="15"/>
  <c r="T569" i="15"/>
  <c r="P569" i="15"/>
  <c r="M569" i="15"/>
  <c r="N569" i="15" s="1"/>
  <c r="I569" i="15"/>
  <c r="F569" i="15"/>
  <c r="U568" i="15"/>
  <c r="T568" i="15"/>
  <c r="P568" i="15"/>
  <c r="N568" i="15"/>
  <c r="M568" i="15"/>
  <c r="I568" i="15"/>
  <c r="F568" i="15"/>
  <c r="U567" i="15"/>
  <c r="T567" i="15"/>
  <c r="P567" i="15"/>
  <c r="M567" i="15"/>
  <c r="N567" i="15" s="1"/>
  <c r="I567" i="15"/>
  <c r="F567" i="15"/>
  <c r="U566" i="15"/>
  <c r="T566" i="15"/>
  <c r="P566" i="15"/>
  <c r="N566" i="15"/>
  <c r="M566" i="15"/>
  <c r="I566" i="15"/>
  <c r="F566" i="15"/>
  <c r="U565" i="15"/>
  <c r="T565" i="15"/>
  <c r="P565" i="15"/>
  <c r="M565" i="15"/>
  <c r="N565" i="15" s="1"/>
  <c r="I565" i="15"/>
  <c r="F565" i="15"/>
  <c r="U564" i="15"/>
  <c r="T564" i="15"/>
  <c r="P564" i="15"/>
  <c r="N564" i="15"/>
  <c r="M564" i="15"/>
  <c r="I564" i="15"/>
  <c r="F564" i="15"/>
  <c r="U563" i="15"/>
  <c r="T563" i="15"/>
  <c r="P563" i="15"/>
  <c r="M563" i="15"/>
  <c r="N563" i="15" s="1"/>
  <c r="I563" i="15"/>
  <c r="F563" i="15"/>
  <c r="U562" i="15"/>
  <c r="T562" i="15"/>
  <c r="P562" i="15"/>
  <c r="N562" i="15"/>
  <c r="M562" i="15"/>
  <c r="I562" i="15"/>
  <c r="F562" i="15"/>
  <c r="U561" i="15"/>
  <c r="T561" i="15"/>
  <c r="P561" i="15"/>
  <c r="M561" i="15"/>
  <c r="N561" i="15" s="1"/>
  <c r="I561" i="15"/>
  <c r="F561" i="15"/>
  <c r="U560" i="15"/>
  <c r="T560" i="15"/>
  <c r="P560" i="15"/>
  <c r="N560" i="15"/>
  <c r="M560" i="15"/>
  <c r="I560" i="15"/>
  <c r="F560" i="15"/>
  <c r="U559" i="15"/>
  <c r="T559" i="15"/>
  <c r="P559" i="15"/>
  <c r="M559" i="15"/>
  <c r="N559" i="15" s="1"/>
  <c r="I559" i="15"/>
  <c r="F559" i="15"/>
  <c r="U558" i="15"/>
  <c r="T558" i="15"/>
  <c r="P558" i="15"/>
  <c r="N558" i="15"/>
  <c r="M558" i="15"/>
  <c r="I558" i="15"/>
  <c r="F558" i="15"/>
  <c r="U557" i="15"/>
  <c r="T557" i="15"/>
  <c r="P557" i="15"/>
  <c r="M557" i="15"/>
  <c r="N557" i="15" s="1"/>
  <c r="I557" i="15"/>
  <c r="F557" i="15"/>
  <c r="U556" i="15"/>
  <c r="T556" i="15"/>
  <c r="P556" i="15"/>
  <c r="N556" i="15"/>
  <c r="M556" i="15"/>
  <c r="I556" i="15"/>
  <c r="F556" i="15"/>
  <c r="U555" i="15"/>
  <c r="T555" i="15"/>
  <c r="P555" i="15"/>
  <c r="M555" i="15"/>
  <c r="N555" i="15" s="1"/>
  <c r="I555" i="15"/>
  <c r="F555" i="15"/>
  <c r="U554" i="15"/>
  <c r="T554" i="15"/>
  <c r="P554" i="15"/>
  <c r="N554" i="15"/>
  <c r="M554" i="15"/>
  <c r="I554" i="15"/>
  <c r="F554" i="15"/>
  <c r="U553" i="15"/>
  <c r="T553" i="15"/>
  <c r="P553" i="15"/>
  <c r="M553" i="15"/>
  <c r="N553" i="15" s="1"/>
  <c r="I553" i="15"/>
  <c r="F553" i="15"/>
  <c r="U552" i="15"/>
  <c r="T552" i="15"/>
  <c r="P552" i="15"/>
  <c r="N552" i="15"/>
  <c r="M552" i="15"/>
  <c r="I552" i="15"/>
  <c r="F552" i="15"/>
  <c r="U551" i="15"/>
  <c r="T551" i="15"/>
  <c r="P551" i="15"/>
  <c r="M551" i="15"/>
  <c r="N551" i="15" s="1"/>
  <c r="I551" i="15"/>
  <c r="F551" i="15"/>
  <c r="U550" i="15"/>
  <c r="T550" i="15"/>
  <c r="P550" i="15"/>
  <c r="N550" i="15"/>
  <c r="M550" i="15"/>
  <c r="I550" i="15"/>
  <c r="F550" i="15"/>
  <c r="U549" i="15"/>
  <c r="T549" i="15"/>
  <c r="P549" i="15"/>
  <c r="M549" i="15"/>
  <c r="N549" i="15" s="1"/>
  <c r="I549" i="15"/>
  <c r="F549" i="15"/>
  <c r="U548" i="15"/>
  <c r="T548" i="15"/>
  <c r="P548" i="15"/>
  <c r="N548" i="15"/>
  <c r="M548" i="15"/>
  <c r="I548" i="15"/>
  <c r="F548" i="15"/>
  <c r="U547" i="15"/>
  <c r="T547" i="15"/>
  <c r="P547" i="15"/>
  <c r="M547" i="15"/>
  <c r="N547" i="15" s="1"/>
  <c r="I547" i="15"/>
  <c r="F547" i="15"/>
  <c r="U546" i="15"/>
  <c r="T546" i="15"/>
  <c r="P546" i="15"/>
  <c r="N546" i="15"/>
  <c r="M546" i="15"/>
  <c r="I546" i="15"/>
  <c r="F546" i="15"/>
  <c r="U545" i="15"/>
  <c r="T545" i="15"/>
  <c r="P545" i="15"/>
  <c r="M545" i="15"/>
  <c r="N545" i="15" s="1"/>
  <c r="I545" i="15"/>
  <c r="F545" i="15"/>
  <c r="U544" i="15"/>
  <c r="T544" i="15"/>
  <c r="P544" i="15"/>
  <c r="N544" i="15"/>
  <c r="M544" i="15"/>
  <c r="I544" i="15"/>
  <c r="F544" i="15"/>
  <c r="U543" i="15"/>
  <c r="T543" i="15"/>
  <c r="P543" i="15"/>
  <c r="M543" i="15"/>
  <c r="N543" i="15" s="1"/>
  <c r="I543" i="15"/>
  <c r="F543" i="15"/>
  <c r="U542" i="15"/>
  <c r="T542" i="15"/>
  <c r="P542" i="15"/>
  <c r="N542" i="15"/>
  <c r="M542" i="15"/>
  <c r="I542" i="15"/>
  <c r="F542" i="15"/>
  <c r="U541" i="15"/>
  <c r="T541" i="15"/>
  <c r="P541" i="15"/>
  <c r="M541" i="15"/>
  <c r="N541" i="15" s="1"/>
  <c r="I541" i="15"/>
  <c r="F541" i="15"/>
  <c r="U540" i="15"/>
  <c r="T540" i="15"/>
  <c r="P540" i="15"/>
  <c r="N540" i="15"/>
  <c r="M540" i="15"/>
  <c r="I540" i="15"/>
  <c r="F540" i="15"/>
  <c r="U539" i="15"/>
  <c r="T539" i="15"/>
  <c r="P539" i="15"/>
  <c r="M539" i="15"/>
  <c r="N539" i="15" s="1"/>
  <c r="I539" i="15"/>
  <c r="F539" i="15"/>
  <c r="U538" i="15"/>
  <c r="T538" i="15"/>
  <c r="P538" i="15"/>
  <c r="N538" i="15"/>
  <c r="M538" i="15"/>
  <c r="I538" i="15"/>
  <c r="F538" i="15"/>
  <c r="U537" i="15"/>
  <c r="T537" i="15"/>
  <c r="P537" i="15"/>
  <c r="M537" i="15"/>
  <c r="N537" i="15" s="1"/>
  <c r="I537" i="15"/>
  <c r="F537" i="15"/>
  <c r="U536" i="15"/>
  <c r="T536" i="15"/>
  <c r="P536" i="15"/>
  <c r="N536" i="15"/>
  <c r="M536" i="15"/>
  <c r="I536" i="15"/>
  <c r="F536" i="15"/>
  <c r="U535" i="15"/>
  <c r="T535" i="15"/>
  <c r="P535" i="15"/>
  <c r="M535" i="15"/>
  <c r="N535" i="15" s="1"/>
  <c r="I535" i="15"/>
  <c r="F535" i="15"/>
  <c r="U534" i="15"/>
  <c r="T534" i="15"/>
  <c r="P534" i="15"/>
  <c r="N534" i="15"/>
  <c r="M534" i="15"/>
  <c r="I534" i="15"/>
  <c r="F534" i="15"/>
  <c r="U533" i="15"/>
  <c r="T533" i="15"/>
  <c r="P533" i="15"/>
  <c r="M533" i="15"/>
  <c r="N533" i="15" s="1"/>
  <c r="I533" i="15"/>
  <c r="F533" i="15"/>
  <c r="U532" i="15"/>
  <c r="T532" i="15"/>
  <c r="P532" i="15"/>
  <c r="N532" i="15"/>
  <c r="M532" i="15"/>
  <c r="I532" i="15"/>
  <c r="F532" i="15"/>
  <c r="U531" i="15"/>
  <c r="T531" i="15"/>
  <c r="P531" i="15"/>
  <c r="M531" i="15"/>
  <c r="N531" i="15" s="1"/>
  <c r="I531" i="15"/>
  <c r="F531" i="15"/>
  <c r="U530" i="15"/>
  <c r="T530" i="15"/>
  <c r="P530" i="15"/>
  <c r="N530" i="15"/>
  <c r="M530" i="15"/>
  <c r="I530" i="15"/>
  <c r="F530" i="15"/>
  <c r="U529" i="15"/>
  <c r="T529" i="15"/>
  <c r="P529" i="15"/>
  <c r="M529" i="15"/>
  <c r="N529" i="15" s="1"/>
  <c r="I529" i="15"/>
  <c r="F529" i="15"/>
  <c r="U528" i="15"/>
  <c r="T528" i="15"/>
  <c r="P528" i="15"/>
  <c r="N528" i="15"/>
  <c r="M528" i="15"/>
  <c r="I528" i="15"/>
  <c r="F528" i="15"/>
  <c r="U527" i="15"/>
  <c r="T527" i="15"/>
  <c r="P527" i="15"/>
  <c r="M527" i="15"/>
  <c r="N527" i="15" s="1"/>
  <c r="I527" i="15"/>
  <c r="F527" i="15"/>
  <c r="U526" i="15"/>
  <c r="T526" i="15"/>
  <c r="P526" i="15"/>
  <c r="N526" i="15"/>
  <c r="M526" i="15"/>
  <c r="I526" i="15"/>
  <c r="F526" i="15"/>
  <c r="U525" i="15"/>
  <c r="T525" i="15"/>
  <c r="P525" i="15"/>
  <c r="M525" i="15"/>
  <c r="N525" i="15" s="1"/>
  <c r="I525" i="15"/>
  <c r="F525" i="15"/>
  <c r="U524" i="15"/>
  <c r="T524" i="15"/>
  <c r="P524" i="15"/>
  <c r="N524" i="15"/>
  <c r="M524" i="15"/>
  <c r="I524" i="15"/>
  <c r="F524" i="15"/>
  <c r="U523" i="15"/>
  <c r="T523" i="15"/>
  <c r="P523" i="15"/>
  <c r="M523" i="15"/>
  <c r="N523" i="15" s="1"/>
  <c r="I523" i="15"/>
  <c r="F523" i="15"/>
  <c r="U522" i="15"/>
  <c r="T522" i="15"/>
  <c r="P522" i="15"/>
  <c r="N522" i="15"/>
  <c r="M522" i="15"/>
  <c r="I522" i="15"/>
  <c r="F522" i="15"/>
  <c r="U521" i="15"/>
  <c r="T521" i="15"/>
  <c r="P521" i="15"/>
  <c r="M521" i="15"/>
  <c r="N521" i="15" s="1"/>
  <c r="I521" i="15"/>
  <c r="F521" i="15"/>
  <c r="U520" i="15"/>
  <c r="T520" i="15"/>
  <c r="P520" i="15"/>
  <c r="N520" i="15"/>
  <c r="M520" i="15"/>
  <c r="I520" i="15"/>
  <c r="F520" i="15"/>
  <c r="U519" i="15"/>
  <c r="T519" i="15"/>
  <c r="P519" i="15"/>
  <c r="M519" i="15"/>
  <c r="N519" i="15" s="1"/>
  <c r="I519" i="15"/>
  <c r="F519" i="15"/>
  <c r="U518" i="15"/>
  <c r="T518" i="15"/>
  <c r="P518" i="15"/>
  <c r="N518" i="15"/>
  <c r="M518" i="15"/>
  <c r="I518" i="15"/>
  <c r="F518" i="15"/>
  <c r="U517" i="15"/>
  <c r="T517" i="15"/>
  <c r="P517" i="15"/>
  <c r="M517" i="15"/>
  <c r="N517" i="15" s="1"/>
  <c r="I517" i="15"/>
  <c r="F517" i="15"/>
  <c r="U516" i="15"/>
  <c r="T516" i="15"/>
  <c r="P516" i="15"/>
  <c r="N516" i="15"/>
  <c r="M516" i="15"/>
  <c r="I516" i="15"/>
  <c r="F516" i="15"/>
  <c r="U515" i="15"/>
  <c r="T515" i="15"/>
  <c r="P515" i="15"/>
  <c r="M515" i="15"/>
  <c r="N515" i="15" s="1"/>
  <c r="I515" i="15"/>
  <c r="F515" i="15"/>
  <c r="U514" i="15"/>
  <c r="T514" i="15"/>
  <c r="P514" i="15"/>
  <c r="N514" i="15"/>
  <c r="M514" i="15"/>
  <c r="I514" i="15"/>
  <c r="F514" i="15"/>
  <c r="U513" i="15"/>
  <c r="T513" i="15"/>
  <c r="P513" i="15"/>
  <c r="M513" i="15"/>
  <c r="N513" i="15" s="1"/>
  <c r="I513" i="15"/>
  <c r="F513" i="15"/>
  <c r="U512" i="15"/>
  <c r="T512" i="15"/>
  <c r="P512" i="15"/>
  <c r="N512" i="15"/>
  <c r="M512" i="15"/>
  <c r="I512" i="15"/>
  <c r="F512" i="15"/>
  <c r="U511" i="15"/>
  <c r="T511" i="15"/>
  <c r="P511" i="15"/>
  <c r="M511" i="15"/>
  <c r="N511" i="15" s="1"/>
  <c r="I511" i="15"/>
  <c r="F511" i="15"/>
  <c r="U510" i="15"/>
  <c r="T510" i="15"/>
  <c r="P510" i="15"/>
  <c r="N510" i="15"/>
  <c r="M510" i="15"/>
  <c r="I510" i="15"/>
  <c r="F510" i="15"/>
  <c r="U509" i="15"/>
  <c r="T509" i="15"/>
  <c r="P509" i="15"/>
  <c r="M509" i="15"/>
  <c r="N509" i="15" s="1"/>
  <c r="I509" i="15"/>
  <c r="F509" i="15"/>
  <c r="U508" i="15"/>
  <c r="T508" i="15"/>
  <c r="P508" i="15"/>
  <c r="N508" i="15"/>
  <c r="M508" i="15"/>
  <c r="I508" i="15"/>
  <c r="F508" i="15"/>
  <c r="U507" i="15"/>
  <c r="T507" i="15"/>
  <c r="P507" i="15"/>
  <c r="M507" i="15"/>
  <c r="N507" i="15" s="1"/>
  <c r="I507" i="15"/>
  <c r="F507" i="15"/>
  <c r="U506" i="15"/>
  <c r="T506" i="15"/>
  <c r="P506" i="15"/>
  <c r="N506" i="15"/>
  <c r="M506" i="15"/>
  <c r="I506" i="15"/>
  <c r="F506" i="15"/>
  <c r="U505" i="15"/>
  <c r="T505" i="15"/>
  <c r="P505" i="15"/>
  <c r="M505" i="15"/>
  <c r="N505" i="15" s="1"/>
  <c r="I505" i="15"/>
  <c r="F505" i="15"/>
  <c r="U504" i="15"/>
  <c r="T504" i="15"/>
  <c r="P504" i="15"/>
  <c r="N504" i="15"/>
  <c r="M504" i="15"/>
  <c r="I504" i="15"/>
  <c r="F504" i="15"/>
  <c r="U503" i="15"/>
  <c r="T503" i="15"/>
  <c r="P503" i="15"/>
  <c r="M503" i="15"/>
  <c r="N503" i="15" s="1"/>
  <c r="I503" i="15"/>
  <c r="F503" i="15"/>
  <c r="U502" i="15"/>
  <c r="T502" i="15"/>
  <c r="P502" i="15"/>
  <c r="N502" i="15"/>
  <c r="M502" i="15"/>
  <c r="I502" i="15"/>
  <c r="F502" i="15"/>
  <c r="U501" i="15"/>
  <c r="T501" i="15"/>
  <c r="P501" i="15"/>
  <c r="M501" i="15"/>
  <c r="N501" i="15" s="1"/>
  <c r="I501" i="15"/>
  <c r="F501" i="15"/>
  <c r="U500" i="15"/>
  <c r="T500" i="15"/>
  <c r="P500" i="15"/>
  <c r="N500" i="15"/>
  <c r="M500" i="15"/>
  <c r="I500" i="15"/>
  <c r="F500" i="15"/>
  <c r="U499" i="15"/>
  <c r="T499" i="15"/>
  <c r="P499" i="15"/>
  <c r="M499" i="15"/>
  <c r="N499" i="15" s="1"/>
  <c r="I499" i="15"/>
  <c r="F499" i="15"/>
  <c r="U498" i="15"/>
  <c r="T498" i="15"/>
  <c r="P498" i="15"/>
  <c r="N498" i="15"/>
  <c r="M498" i="15"/>
  <c r="I498" i="15"/>
  <c r="F498" i="15"/>
  <c r="U497" i="15"/>
  <c r="T497" i="15"/>
  <c r="P497" i="15"/>
  <c r="M497" i="15"/>
  <c r="N497" i="15" s="1"/>
  <c r="I497" i="15"/>
  <c r="F497" i="15"/>
  <c r="U496" i="15"/>
  <c r="T496" i="15"/>
  <c r="P496" i="15"/>
  <c r="N496" i="15"/>
  <c r="M496" i="15"/>
  <c r="I496" i="15"/>
  <c r="F496" i="15"/>
  <c r="U495" i="15"/>
  <c r="T495" i="15"/>
  <c r="P495" i="15"/>
  <c r="M495" i="15"/>
  <c r="N495" i="15" s="1"/>
  <c r="I495" i="15"/>
  <c r="F495" i="15"/>
  <c r="U494" i="15"/>
  <c r="T494" i="15"/>
  <c r="P494" i="15"/>
  <c r="N494" i="15"/>
  <c r="M494" i="15"/>
  <c r="I494" i="15"/>
  <c r="F494" i="15"/>
  <c r="U493" i="15"/>
  <c r="T493" i="15"/>
  <c r="P493" i="15"/>
  <c r="M493" i="15"/>
  <c r="N493" i="15" s="1"/>
  <c r="I493" i="15"/>
  <c r="F493" i="15"/>
  <c r="U492" i="15"/>
  <c r="T492" i="15"/>
  <c r="P492" i="15"/>
  <c r="N492" i="15"/>
  <c r="M492" i="15"/>
  <c r="I492" i="15"/>
  <c r="F492" i="15"/>
  <c r="U491" i="15"/>
  <c r="T491" i="15"/>
  <c r="P491" i="15"/>
  <c r="M491" i="15"/>
  <c r="N491" i="15" s="1"/>
  <c r="I491" i="15"/>
  <c r="F491" i="15"/>
  <c r="U490" i="15"/>
  <c r="T490" i="15"/>
  <c r="P490" i="15"/>
  <c r="N490" i="15"/>
  <c r="M490" i="15"/>
  <c r="I490" i="15"/>
  <c r="F490" i="15"/>
  <c r="U489" i="15"/>
  <c r="T489" i="15"/>
  <c r="P489" i="15"/>
  <c r="M489" i="15"/>
  <c r="N489" i="15" s="1"/>
  <c r="I489" i="15"/>
  <c r="F489" i="15"/>
  <c r="U488" i="15"/>
  <c r="T488" i="15"/>
  <c r="P488" i="15"/>
  <c r="N488" i="15"/>
  <c r="M488" i="15"/>
  <c r="I488" i="15"/>
  <c r="F488" i="15"/>
  <c r="U487" i="15"/>
  <c r="T487" i="15"/>
  <c r="P487" i="15"/>
  <c r="M487" i="15"/>
  <c r="N487" i="15" s="1"/>
  <c r="I487" i="15"/>
  <c r="F487" i="15"/>
  <c r="U486" i="15"/>
  <c r="T486" i="15"/>
  <c r="P486" i="15"/>
  <c r="N486" i="15"/>
  <c r="M486" i="15"/>
  <c r="I486" i="15"/>
  <c r="F486" i="15"/>
  <c r="U485" i="15"/>
  <c r="T485" i="15"/>
  <c r="P485" i="15"/>
  <c r="M485" i="15"/>
  <c r="N485" i="15" s="1"/>
  <c r="I485" i="15"/>
  <c r="F485" i="15"/>
  <c r="U484" i="15"/>
  <c r="T484" i="15"/>
  <c r="P484" i="15"/>
  <c r="N484" i="15"/>
  <c r="M484" i="15"/>
  <c r="I484" i="15"/>
  <c r="F484" i="15"/>
  <c r="U483" i="15"/>
  <c r="T483" i="15"/>
  <c r="P483" i="15"/>
  <c r="M483" i="15"/>
  <c r="N483" i="15" s="1"/>
  <c r="I483" i="15"/>
  <c r="F483" i="15"/>
  <c r="U482" i="15"/>
  <c r="T482" i="15"/>
  <c r="P482" i="15"/>
  <c r="N482" i="15"/>
  <c r="M482" i="15"/>
  <c r="I482" i="15"/>
  <c r="F482" i="15"/>
  <c r="U481" i="15"/>
  <c r="T481" i="15"/>
  <c r="P481" i="15"/>
  <c r="M481" i="15"/>
  <c r="N481" i="15" s="1"/>
  <c r="I481" i="15"/>
  <c r="F481" i="15"/>
  <c r="U480" i="15"/>
  <c r="T480" i="15"/>
  <c r="P480" i="15"/>
  <c r="N480" i="15"/>
  <c r="M480" i="15"/>
  <c r="I480" i="15"/>
  <c r="F480" i="15"/>
  <c r="U479" i="15"/>
  <c r="T479" i="15"/>
  <c r="P479" i="15"/>
  <c r="M479" i="15"/>
  <c r="N479" i="15" s="1"/>
  <c r="I479" i="15"/>
  <c r="F479" i="15"/>
  <c r="U478" i="15"/>
  <c r="T478" i="15"/>
  <c r="P478" i="15"/>
  <c r="N478" i="15"/>
  <c r="M478" i="15"/>
  <c r="I478" i="15"/>
  <c r="F478" i="15"/>
  <c r="U477" i="15"/>
  <c r="T477" i="15"/>
  <c r="P477" i="15"/>
  <c r="M477" i="15"/>
  <c r="N477" i="15" s="1"/>
  <c r="I477" i="15"/>
  <c r="F477" i="15"/>
  <c r="U476" i="15"/>
  <c r="T476" i="15"/>
  <c r="P476" i="15"/>
  <c r="N476" i="15"/>
  <c r="M476" i="15"/>
  <c r="I476" i="15"/>
  <c r="F476" i="15"/>
  <c r="U475" i="15"/>
  <c r="T475" i="15"/>
  <c r="P475" i="15"/>
  <c r="M475" i="15"/>
  <c r="N475" i="15" s="1"/>
  <c r="I475" i="15"/>
  <c r="F475" i="15"/>
  <c r="U474" i="15"/>
  <c r="T474" i="15"/>
  <c r="P474" i="15"/>
  <c r="N474" i="15"/>
  <c r="M474" i="15"/>
  <c r="I474" i="15"/>
  <c r="F474" i="15"/>
  <c r="U473" i="15"/>
  <c r="T473" i="15"/>
  <c r="P473" i="15"/>
  <c r="M473" i="15"/>
  <c r="N473" i="15" s="1"/>
  <c r="I473" i="15"/>
  <c r="F473" i="15"/>
  <c r="U472" i="15"/>
  <c r="T472" i="15"/>
  <c r="P472" i="15"/>
  <c r="N472" i="15"/>
  <c r="M472" i="15"/>
  <c r="I472" i="15"/>
  <c r="F472" i="15"/>
  <c r="U471" i="15"/>
  <c r="T471" i="15"/>
  <c r="P471" i="15"/>
  <c r="M471" i="15"/>
  <c r="N471" i="15" s="1"/>
  <c r="I471" i="15"/>
  <c r="F471" i="15"/>
  <c r="U470" i="15"/>
  <c r="T470" i="15"/>
  <c r="P470" i="15"/>
  <c r="N470" i="15"/>
  <c r="M470" i="15"/>
  <c r="I470" i="15"/>
  <c r="F470" i="15"/>
  <c r="U469" i="15"/>
  <c r="T469" i="15"/>
  <c r="P469" i="15"/>
  <c r="M469" i="15"/>
  <c r="N469" i="15" s="1"/>
  <c r="I469" i="15"/>
  <c r="F469" i="15"/>
  <c r="U468" i="15"/>
  <c r="T468" i="15"/>
  <c r="P468" i="15"/>
  <c r="N468" i="15"/>
  <c r="M468" i="15"/>
  <c r="I468" i="15"/>
  <c r="F468" i="15"/>
  <c r="U467" i="15"/>
  <c r="T467" i="15"/>
  <c r="P467" i="15"/>
  <c r="M467" i="15"/>
  <c r="N467" i="15" s="1"/>
  <c r="I467" i="15"/>
  <c r="F467" i="15"/>
  <c r="U466" i="15"/>
  <c r="T466" i="15"/>
  <c r="P466" i="15"/>
  <c r="N466" i="15"/>
  <c r="M466" i="15"/>
  <c r="I466" i="15"/>
  <c r="F466" i="15"/>
  <c r="U465" i="15"/>
  <c r="T465" i="15"/>
  <c r="P465" i="15"/>
  <c r="M465" i="15"/>
  <c r="N465" i="15" s="1"/>
  <c r="I465" i="15"/>
  <c r="F465" i="15"/>
  <c r="U464" i="15"/>
  <c r="T464" i="15"/>
  <c r="P464" i="15"/>
  <c r="N464" i="15"/>
  <c r="M464" i="15"/>
  <c r="I464" i="15"/>
  <c r="F464" i="15"/>
  <c r="U463" i="15"/>
  <c r="T463" i="15"/>
  <c r="P463" i="15"/>
  <c r="M463" i="15"/>
  <c r="N463" i="15" s="1"/>
  <c r="I463" i="15"/>
  <c r="F463" i="15"/>
  <c r="U462" i="15"/>
  <c r="T462" i="15"/>
  <c r="P462" i="15"/>
  <c r="N462" i="15"/>
  <c r="M462" i="15"/>
  <c r="I462" i="15"/>
  <c r="F462" i="15"/>
  <c r="U461" i="15"/>
  <c r="T461" i="15"/>
  <c r="P461" i="15"/>
  <c r="M461" i="15"/>
  <c r="N461" i="15" s="1"/>
  <c r="I461" i="15"/>
  <c r="F461" i="15"/>
  <c r="U460" i="15"/>
  <c r="T460" i="15"/>
  <c r="P460" i="15"/>
  <c r="N460" i="15"/>
  <c r="M460" i="15"/>
  <c r="I460" i="15"/>
  <c r="F460" i="15"/>
  <c r="U459" i="15"/>
  <c r="T459" i="15"/>
  <c r="P459" i="15"/>
  <c r="M459" i="15"/>
  <c r="N459" i="15" s="1"/>
  <c r="I459" i="15"/>
  <c r="F459" i="15"/>
  <c r="U458" i="15"/>
  <c r="T458" i="15"/>
  <c r="P458" i="15"/>
  <c r="N458" i="15"/>
  <c r="M458" i="15"/>
  <c r="I458" i="15"/>
  <c r="F458" i="15"/>
  <c r="U457" i="15"/>
  <c r="T457" i="15"/>
  <c r="P457" i="15"/>
  <c r="M457" i="15"/>
  <c r="N457" i="15" s="1"/>
  <c r="I457" i="15"/>
  <c r="F457" i="15"/>
  <c r="U456" i="15"/>
  <c r="T456" i="15"/>
  <c r="P456" i="15"/>
  <c r="N456" i="15"/>
  <c r="M456" i="15"/>
  <c r="I456" i="15"/>
  <c r="F456" i="15"/>
  <c r="U455" i="15"/>
  <c r="T455" i="15"/>
  <c r="P455" i="15"/>
  <c r="M455" i="15"/>
  <c r="N455" i="15" s="1"/>
  <c r="I455" i="15"/>
  <c r="F455" i="15"/>
  <c r="U454" i="15"/>
  <c r="T454" i="15"/>
  <c r="P454" i="15"/>
  <c r="N454" i="15"/>
  <c r="M454" i="15"/>
  <c r="I454" i="15"/>
  <c r="F454" i="15"/>
  <c r="U453" i="15"/>
  <c r="T453" i="15"/>
  <c r="P453" i="15"/>
  <c r="M453" i="15"/>
  <c r="N453" i="15" s="1"/>
  <c r="I453" i="15"/>
  <c r="F453" i="15"/>
  <c r="U452" i="15"/>
  <c r="T452" i="15"/>
  <c r="P452" i="15"/>
  <c r="N452" i="15"/>
  <c r="M452" i="15"/>
  <c r="I452" i="15"/>
  <c r="F452" i="15"/>
  <c r="U451" i="15"/>
  <c r="T451" i="15"/>
  <c r="P451" i="15"/>
  <c r="M451" i="15"/>
  <c r="N451" i="15" s="1"/>
  <c r="I451" i="15"/>
  <c r="F451" i="15"/>
  <c r="U450" i="15"/>
  <c r="T450" i="15"/>
  <c r="P450" i="15"/>
  <c r="N450" i="15"/>
  <c r="M450" i="15"/>
  <c r="I450" i="15"/>
  <c r="F450" i="15"/>
  <c r="U449" i="15"/>
  <c r="T449" i="15"/>
  <c r="P449" i="15"/>
  <c r="M449" i="15"/>
  <c r="N449" i="15" s="1"/>
  <c r="I449" i="15"/>
  <c r="F449" i="15"/>
  <c r="U448" i="15"/>
  <c r="T448" i="15"/>
  <c r="P448" i="15"/>
  <c r="N448" i="15"/>
  <c r="M448" i="15"/>
  <c r="I448" i="15"/>
  <c r="F448" i="15"/>
  <c r="U447" i="15"/>
  <c r="T447" i="15"/>
  <c r="P447" i="15"/>
  <c r="M447" i="15"/>
  <c r="N447" i="15" s="1"/>
  <c r="I447" i="15"/>
  <c r="F447" i="15"/>
  <c r="U446" i="15"/>
  <c r="T446" i="15"/>
  <c r="P446" i="15"/>
  <c r="N446" i="15"/>
  <c r="M446" i="15"/>
  <c r="I446" i="15"/>
  <c r="F446" i="15"/>
  <c r="U445" i="15"/>
  <c r="T445" i="15"/>
  <c r="P445" i="15"/>
  <c r="M445" i="15"/>
  <c r="N445" i="15" s="1"/>
  <c r="I445" i="15"/>
  <c r="F445" i="15"/>
  <c r="U444" i="15"/>
  <c r="T444" i="15"/>
  <c r="P444" i="15"/>
  <c r="N444" i="15"/>
  <c r="M444" i="15"/>
  <c r="I444" i="15"/>
  <c r="F444" i="15"/>
  <c r="U443" i="15"/>
  <c r="T443" i="15"/>
  <c r="P443" i="15"/>
  <c r="M443" i="15"/>
  <c r="N443" i="15" s="1"/>
  <c r="I443" i="15"/>
  <c r="F443" i="15"/>
  <c r="U442" i="15"/>
  <c r="T442" i="15"/>
  <c r="P442" i="15"/>
  <c r="N442" i="15"/>
  <c r="M442" i="15"/>
  <c r="I442" i="15"/>
  <c r="F442" i="15"/>
  <c r="U441" i="15"/>
  <c r="T441" i="15"/>
  <c r="P441" i="15"/>
  <c r="M441" i="15"/>
  <c r="N441" i="15" s="1"/>
  <c r="I441" i="15"/>
  <c r="F441" i="15"/>
  <c r="U440" i="15"/>
  <c r="T440" i="15"/>
  <c r="P440" i="15"/>
  <c r="N440" i="15"/>
  <c r="M440" i="15"/>
  <c r="I440" i="15"/>
  <c r="F440" i="15"/>
  <c r="U439" i="15"/>
  <c r="T439" i="15"/>
  <c r="P439" i="15"/>
  <c r="M439" i="15"/>
  <c r="N439" i="15" s="1"/>
  <c r="I439" i="15"/>
  <c r="F439" i="15"/>
  <c r="U438" i="15"/>
  <c r="T438" i="15"/>
  <c r="P438" i="15"/>
  <c r="N438" i="15"/>
  <c r="M438" i="15"/>
  <c r="I438" i="15"/>
  <c r="F438" i="15"/>
  <c r="U437" i="15"/>
  <c r="T437" i="15"/>
  <c r="P437" i="15"/>
  <c r="M437" i="15"/>
  <c r="N437" i="15" s="1"/>
  <c r="I437" i="15"/>
  <c r="F437" i="15"/>
  <c r="U436" i="15"/>
  <c r="T436" i="15"/>
  <c r="P436" i="15"/>
  <c r="N436" i="15"/>
  <c r="M436" i="15"/>
  <c r="I436" i="15"/>
  <c r="F436" i="15"/>
  <c r="U435" i="15"/>
  <c r="T435" i="15"/>
  <c r="P435" i="15"/>
  <c r="M435" i="15"/>
  <c r="N435" i="15" s="1"/>
  <c r="I435" i="15"/>
  <c r="F435" i="15"/>
  <c r="U434" i="15"/>
  <c r="T434" i="15"/>
  <c r="P434" i="15"/>
  <c r="N434" i="15"/>
  <c r="M434" i="15"/>
  <c r="I434" i="15"/>
  <c r="F434" i="15"/>
  <c r="U433" i="15"/>
  <c r="T433" i="15"/>
  <c r="P433" i="15"/>
  <c r="M433" i="15"/>
  <c r="N433" i="15" s="1"/>
  <c r="I433" i="15"/>
  <c r="F433" i="15"/>
  <c r="U432" i="15"/>
  <c r="T432" i="15"/>
  <c r="P432" i="15"/>
  <c r="N432" i="15"/>
  <c r="M432" i="15"/>
  <c r="I432" i="15"/>
  <c r="F432" i="15"/>
  <c r="U431" i="15"/>
  <c r="T431" i="15"/>
  <c r="P431" i="15"/>
  <c r="M431" i="15"/>
  <c r="N431" i="15" s="1"/>
  <c r="I431" i="15"/>
  <c r="F431" i="15"/>
  <c r="U430" i="15"/>
  <c r="T430" i="15"/>
  <c r="P430" i="15"/>
  <c r="N430" i="15"/>
  <c r="M430" i="15"/>
  <c r="I430" i="15"/>
  <c r="F430" i="15"/>
  <c r="U429" i="15"/>
  <c r="T429" i="15"/>
  <c r="P429" i="15"/>
  <c r="M429" i="15"/>
  <c r="N429" i="15" s="1"/>
  <c r="I429" i="15"/>
  <c r="F429" i="15"/>
  <c r="U428" i="15"/>
  <c r="T428" i="15"/>
  <c r="P428" i="15"/>
  <c r="N428" i="15"/>
  <c r="M428" i="15"/>
  <c r="I428" i="15"/>
  <c r="F428" i="15"/>
  <c r="U427" i="15"/>
  <c r="T427" i="15"/>
  <c r="P427" i="15"/>
  <c r="M427" i="15"/>
  <c r="N427" i="15" s="1"/>
  <c r="I427" i="15"/>
  <c r="F427" i="15"/>
  <c r="U426" i="15"/>
  <c r="T426" i="15"/>
  <c r="P426" i="15"/>
  <c r="N426" i="15"/>
  <c r="M426" i="15"/>
  <c r="I426" i="15"/>
  <c r="F426" i="15"/>
  <c r="U425" i="15"/>
  <c r="T425" i="15"/>
  <c r="P425" i="15"/>
  <c r="M425" i="15"/>
  <c r="N425" i="15" s="1"/>
  <c r="I425" i="15"/>
  <c r="F425" i="15"/>
  <c r="U424" i="15"/>
  <c r="T424" i="15"/>
  <c r="P424" i="15"/>
  <c r="N424" i="15"/>
  <c r="M424" i="15"/>
  <c r="I424" i="15"/>
  <c r="F424" i="15"/>
  <c r="U423" i="15"/>
  <c r="T423" i="15"/>
  <c r="P423" i="15"/>
  <c r="M423" i="15"/>
  <c r="N423" i="15" s="1"/>
  <c r="I423" i="15"/>
  <c r="F423" i="15"/>
  <c r="U422" i="15"/>
  <c r="T422" i="15"/>
  <c r="P422" i="15"/>
  <c r="N422" i="15"/>
  <c r="M422" i="15"/>
  <c r="I422" i="15"/>
  <c r="F422" i="15"/>
  <c r="U421" i="15"/>
  <c r="T421" i="15"/>
  <c r="P421" i="15"/>
  <c r="M421" i="15"/>
  <c r="N421" i="15" s="1"/>
  <c r="I421" i="15"/>
  <c r="F421" i="15"/>
  <c r="U420" i="15"/>
  <c r="T420" i="15"/>
  <c r="P420" i="15"/>
  <c r="N420" i="15"/>
  <c r="M420" i="15"/>
  <c r="I420" i="15"/>
  <c r="F420" i="15"/>
  <c r="U419" i="15"/>
  <c r="T419" i="15"/>
  <c r="P419" i="15"/>
  <c r="M419" i="15"/>
  <c r="N419" i="15" s="1"/>
  <c r="I419" i="15"/>
  <c r="F419" i="15"/>
  <c r="U418" i="15"/>
  <c r="T418" i="15"/>
  <c r="P418" i="15"/>
  <c r="N418" i="15"/>
  <c r="M418" i="15"/>
  <c r="I418" i="15"/>
  <c r="F418" i="15"/>
  <c r="U417" i="15"/>
  <c r="T417" i="15"/>
  <c r="P417" i="15"/>
  <c r="M417" i="15"/>
  <c r="N417" i="15" s="1"/>
  <c r="I417" i="15"/>
  <c r="F417" i="15"/>
  <c r="U416" i="15"/>
  <c r="T416" i="15"/>
  <c r="P416" i="15"/>
  <c r="N416" i="15"/>
  <c r="M416" i="15"/>
  <c r="I416" i="15"/>
  <c r="F416" i="15"/>
  <c r="U415" i="15"/>
  <c r="T415" i="15"/>
  <c r="P415" i="15"/>
  <c r="M415" i="15"/>
  <c r="N415" i="15" s="1"/>
  <c r="I415" i="15"/>
  <c r="F415" i="15"/>
  <c r="U414" i="15"/>
  <c r="T414" i="15"/>
  <c r="P414" i="15"/>
  <c r="N414" i="15"/>
  <c r="M414" i="15"/>
  <c r="I414" i="15"/>
  <c r="F414" i="15"/>
  <c r="U413" i="15"/>
  <c r="T413" i="15"/>
  <c r="P413" i="15"/>
  <c r="M413" i="15"/>
  <c r="N413" i="15" s="1"/>
  <c r="I413" i="15"/>
  <c r="F413" i="15"/>
  <c r="U412" i="15"/>
  <c r="T412" i="15"/>
  <c r="P412" i="15"/>
  <c r="N412" i="15"/>
  <c r="M412" i="15"/>
  <c r="I412" i="15"/>
  <c r="F412" i="15"/>
  <c r="U411" i="15"/>
  <c r="T411" i="15"/>
  <c r="P411" i="15"/>
  <c r="M411" i="15"/>
  <c r="N411" i="15" s="1"/>
  <c r="I411" i="15"/>
  <c r="F411" i="15"/>
  <c r="U410" i="15"/>
  <c r="T410" i="15"/>
  <c r="P410" i="15"/>
  <c r="N410" i="15"/>
  <c r="M410" i="15"/>
  <c r="I410" i="15"/>
  <c r="F410" i="15"/>
  <c r="U409" i="15"/>
  <c r="T409" i="15"/>
  <c r="P409" i="15"/>
  <c r="M409" i="15"/>
  <c r="N409" i="15" s="1"/>
  <c r="I409" i="15"/>
  <c r="F409" i="15"/>
  <c r="U408" i="15"/>
  <c r="T408" i="15"/>
  <c r="P408" i="15"/>
  <c r="N408" i="15"/>
  <c r="M408" i="15"/>
  <c r="I408" i="15"/>
  <c r="F408" i="15"/>
  <c r="U407" i="15"/>
  <c r="T407" i="15"/>
  <c r="P407" i="15"/>
  <c r="M407" i="15"/>
  <c r="N407" i="15" s="1"/>
  <c r="I407" i="15"/>
  <c r="F407" i="15"/>
  <c r="U406" i="15"/>
  <c r="T406" i="15"/>
  <c r="P406" i="15"/>
  <c r="N406" i="15"/>
  <c r="M406" i="15"/>
  <c r="I406" i="15"/>
  <c r="F406" i="15"/>
  <c r="U405" i="15"/>
  <c r="T405" i="15"/>
  <c r="P405" i="15"/>
  <c r="M405" i="15"/>
  <c r="N405" i="15" s="1"/>
  <c r="I405" i="15"/>
  <c r="F405" i="15"/>
  <c r="U404" i="15"/>
  <c r="T404" i="15"/>
  <c r="P404" i="15"/>
  <c r="N404" i="15"/>
  <c r="M404" i="15"/>
  <c r="I404" i="15"/>
  <c r="F404" i="15"/>
  <c r="U403" i="15"/>
  <c r="T403" i="15"/>
  <c r="P403" i="15"/>
  <c r="M403" i="15"/>
  <c r="N403" i="15" s="1"/>
  <c r="I403" i="15"/>
  <c r="F403" i="15"/>
  <c r="U402" i="15"/>
  <c r="T402" i="15"/>
  <c r="P402" i="15"/>
  <c r="N402" i="15"/>
  <c r="M402" i="15"/>
  <c r="I402" i="15"/>
  <c r="F402" i="15"/>
  <c r="U401" i="15"/>
  <c r="T401" i="15"/>
  <c r="P401" i="15"/>
  <c r="M401" i="15"/>
  <c r="N401" i="15" s="1"/>
  <c r="I401" i="15"/>
  <c r="F401" i="15"/>
  <c r="U400" i="15"/>
  <c r="T400" i="15"/>
  <c r="P400" i="15"/>
  <c r="N400" i="15"/>
  <c r="M400" i="15"/>
  <c r="I400" i="15"/>
  <c r="F400" i="15"/>
  <c r="U399" i="15"/>
  <c r="T399" i="15"/>
  <c r="P399" i="15"/>
  <c r="M399" i="15"/>
  <c r="N399" i="15" s="1"/>
  <c r="I399" i="15"/>
  <c r="F399" i="15"/>
  <c r="U398" i="15"/>
  <c r="T398" i="15"/>
  <c r="P398" i="15"/>
  <c r="N398" i="15"/>
  <c r="M398" i="15"/>
  <c r="I398" i="15"/>
  <c r="F398" i="15"/>
  <c r="U397" i="15"/>
  <c r="T397" i="15"/>
  <c r="P397" i="15"/>
  <c r="M397" i="15"/>
  <c r="N397" i="15" s="1"/>
  <c r="I397" i="15"/>
  <c r="F397" i="15"/>
  <c r="U396" i="15"/>
  <c r="T396" i="15"/>
  <c r="P396" i="15"/>
  <c r="N396" i="15"/>
  <c r="M396" i="15"/>
  <c r="I396" i="15"/>
  <c r="F396" i="15"/>
  <c r="U395" i="15"/>
  <c r="T395" i="15"/>
  <c r="P395" i="15"/>
  <c r="M395" i="15"/>
  <c r="N395" i="15" s="1"/>
  <c r="I395" i="15"/>
  <c r="F395" i="15"/>
  <c r="U394" i="15"/>
  <c r="T394" i="15"/>
  <c r="P394" i="15"/>
  <c r="N394" i="15"/>
  <c r="M394" i="15"/>
  <c r="I394" i="15"/>
  <c r="F394" i="15"/>
  <c r="U393" i="15"/>
  <c r="T393" i="15"/>
  <c r="P393" i="15"/>
  <c r="M393" i="15"/>
  <c r="N393" i="15" s="1"/>
  <c r="I393" i="15"/>
  <c r="F393" i="15"/>
  <c r="U392" i="15"/>
  <c r="T392" i="15"/>
  <c r="P392" i="15"/>
  <c r="N392" i="15"/>
  <c r="M392" i="15"/>
  <c r="I392" i="15"/>
  <c r="F392" i="15"/>
  <c r="U391" i="15"/>
  <c r="T391" i="15"/>
  <c r="P391" i="15"/>
  <c r="M391" i="15"/>
  <c r="N391" i="15" s="1"/>
  <c r="I391" i="15"/>
  <c r="F391" i="15"/>
  <c r="U390" i="15"/>
  <c r="T390" i="15"/>
  <c r="P390" i="15"/>
  <c r="N390" i="15"/>
  <c r="M390" i="15"/>
  <c r="I390" i="15"/>
  <c r="F390" i="15"/>
  <c r="U389" i="15"/>
  <c r="T389" i="15"/>
  <c r="P389" i="15"/>
  <c r="M389" i="15"/>
  <c r="N389" i="15" s="1"/>
  <c r="I389" i="15"/>
  <c r="F389" i="15"/>
  <c r="U388" i="15"/>
  <c r="T388" i="15"/>
  <c r="P388" i="15"/>
  <c r="N388" i="15"/>
  <c r="M388" i="15"/>
  <c r="I388" i="15"/>
  <c r="F388" i="15"/>
  <c r="U387" i="15"/>
  <c r="T387" i="15"/>
  <c r="P387" i="15"/>
  <c r="M387" i="15"/>
  <c r="N387" i="15" s="1"/>
  <c r="I387" i="15"/>
  <c r="F387" i="15"/>
  <c r="U386" i="15"/>
  <c r="T386" i="15"/>
  <c r="P386" i="15"/>
  <c r="N386" i="15"/>
  <c r="M386" i="15"/>
  <c r="I386" i="15"/>
  <c r="F386" i="15"/>
  <c r="U385" i="15"/>
  <c r="T385" i="15"/>
  <c r="P385" i="15"/>
  <c r="M385" i="15"/>
  <c r="N385" i="15" s="1"/>
  <c r="I385" i="15"/>
  <c r="F385" i="15"/>
  <c r="U384" i="15"/>
  <c r="T384" i="15"/>
  <c r="P384" i="15"/>
  <c r="N384" i="15"/>
  <c r="M384" i="15"/>
  <c r="I384" i="15"/>
  <c r="F384" i="15"/>
  <c r="U383" i="15"/>
  <c r="T383" i="15"/>
  <c r="P383" i="15"/>
  <c r="M383" i="15"/>
  <c r="N383" i="15" s="1"/>
  <c r="I383" i="15"/>
  <c r="F383" i="15"/>
  <c r="U382" i="15"/>
  <c r="T382" i="15"/>
  <c r="P382" i="15"/>
  <c r="N382" i="15"/>
  <c r="M382" i="15"/>
  <c r="I382" i="15"/>
  <c r="F382" i="15"/>
  <c r="U381" i="15"/>
  <c r="T381" i="15"/>
  <c r="P381" i="15"/>
  <c r="M381" i="15"/>
  <c r="N381" i="15" s="1"/>
  <c r="I381" i="15"/>
  <c r="F381" i="15"/>
  <c r="U380" i="15"/>
  <c r="T380" i="15"/>
  <c r="P380" i="15"/>
  <c r="N380" i="15"/>
  <c r="M380" i="15"/>
  <c r="I380" i="15"/>
  <c r="F380" i="15"/>
  <c r="U379" i="15"/>
  <c r="T379" i="15"/>
  <c r="P379" i="15"/>
  <c r="M379" i="15"/>
  <c r="N379" i="15" s="1"/>
  <c r="I379" i="15"/>
  <c r="F379" i="15"/>
  <c r="U378" i="15"/>
  <c r="T378" i="15"/>
  <c r="P378" i="15"/>
  <c r="N378" i="15"/>
  <c r="M378" i="15"/>
  <c r="I378" i="15"/>
  <c r="F378" i="15"/>
  <c r="U377" i="15"/>
  <c r="T377" i="15"/>
  <c r="P377" i="15"/>
  <c r="M377" i="15"/>
  <c r="N377" i="15" s="1"/>
  <c r="I377" i="15"/>
  <c r="F377" i="15"/>
  <c r="U376" i="15"/>
  <c r="T376" i="15"/>
  <c r="P376" i="15"/>
  <c r="N376" i="15"/>
  <c r="M376" i="15"/>
  <c r="I376" i="15"/>
  <c r="F376" i="15"/>
  <c r="U375" i="15"/>
  <c r="T375" i="15"/>
  <c r="P375" i="15"/>
  <c r="M375" i="15"/>
  <c r="N375" i="15" s="1"/>
  <c r="I375" i="15"/>
  <c r="F375" i="15"/>
  <c r="U374" i="15"/>
  <c r="T374" i="15"/>
  <c r="P374" i="15"/>
  <c r="N374" i="15"/>
  <c r="M374" i="15"/>
  <c r="I374" i="15"/>
  <c r="F374" i="15"/>
  <c r="U373" i="15"/>
  <c r="T373" i="15"/>
  <c r="P373" i="15"/>
  <c r="M373" i="15"/>
  <c r="N373" i="15" s="1"/>
  <c r="I373" i="15"/>
  <c r="F373" i="15"/>
  <c r="U372" i="15"/>
  <c r="T372" i="15"/>
  <c r="P372" i="15"/>
  <c r="N372" i="15"/>
  <c r="M372" i="15"/>
  <c r="I372" i="15"/>
  <c r="F372" i="15"/>
  <c r="U371" i="15"/>
  <c r="T371" i="15"/>
  <c r="P371" i="15"/>
  <c r="M371" i="15"/>
  <c r="N371" i="15" s="1"/>
  <c r="I371" i="15"/>
  <c r="F371" i="15"/>
  <c r="U370" i="15"/>
  <c r="T370" i="15"/>
  <c r="P370" i="15"/>
  <c r="N370" i="15"/>
  <c r="M370" i="15"/>
  <c r="I370" i="15"/>
  <c r="F370" i="15"/>
  <c r="U369" i="15"/>
  <c r="T369" i="15"/>
  <c r="P369" i="15"/>
  <c r="M369" i="15"/>
  <c r="N369" i="15" s="1"/>
  <c r="I369" i="15"/>
  <c r="F369" i="15"/>
  <c r="U368" i="15"/>
  <c r="T368" i="15"/>
  <c r="P368" i="15"/>
  <c r="N368" i="15"/>
  <c r="M368" i="15"/>
  <c r="I368" i="15"/>
  <c r="F368" i="15"/>
  <c r="U367" i="15"/>
  <c r="T367" i="15"/>
  <c r="P367" i="15"/>
  <c r="M367" i="15"/>
  <c r="N367" i="15" s="1"/>
  <c r="I367" i="15"/>
  <c r="F367" i="15"/>
  <c r="U366" i="15"/>
  <c r="T366" i="15"/>
  <c r="P366" i="15"/>
  <c r="N366" i="15"/>
  <c r="M366" i="15"/>
  <c r="I366" i="15"/>
  <c r="F366" i="15"/>
  <c r="U365" i="15"/>
  <c r="T365" i="15"/>
  <c r="P365" i="15"/>
  <c r="M365" i="15"/>
  <c r="N365" i="15" s="1"/>
  <c r="I365" i="15"/>
  <c r="F365" i="15"/>
  <c r="U364" i="15"/>
  <c r="T364" i="15"/>
  <c r="P364" i="15"/>
  <c r="N364" i="15"/>
  <c r="M364" i="15"/>
  <c r="I364" i="15"/>
  <c r="F364" i="15"/>
  <c r="U363" i="15"/>
  <c r="T363" i="15"/>
  <c r="P363" i="15"/>
  <c r="M363" i="15"/>
  <c r="N363" i="15" s="1"/>
  <c r="I363" i="15"/>
  <c r="F363" i="15"/>
  <c r="U362" i="15"/>
  <c r="T362" i="15"/>
  <c r="P362" i="15"/>
  <c r="N362" i="15"/>
  <c r="M362" i="15"/>
  <c r="I362" i="15"/>
  <c r="F362" i="15"/>
  <c r="U361" i="15"/>
  <c r="T361" i="15"/>
  <c r="P361" i="15"/>
  <c r="M361" i="15"/>
  <c r="N361" i="15" s="1"/>
  <c r="I361" i="15"/>
  <c r="F361" i="15"/>
  <c r="U360" i="15"/>
  <c r="T360" i="15"/>
  <c r="P360" i="15"/>
  <c r="N360" i="15"/>
  <c r="M360" i="15"/>
  <c r="I360" i="15"/>
  <c r="F360" i="15"/>
  <c r="U359" i="15"/>
  <c r="T359" i="15"/>
  <c r="P359" i="15"/>
  <c r="M359" i="15"/>
  <c r="N359" i="15" s="1"/>
  <c r="I359" i="15"/>
  <c r="F359" i="15"/>
  <c r="U358" i="15"/>
  <c r="T358" i="15"/>
  <c r="P358" i="15"/>
  <c r="N358" i="15"/>
  <c r="M358" i="15"/>
  <c r="I358" i="15"/>
  <c r="F358" i="15"/>
  <c r="U357" i="15"/>
  <c r="T357" i="15"/>
  <c r="P357" i="15"/>
  <c r="M357" i="15"/>
  <c r="N357" i="15" s="1"/>
  <c r="I357" i="15"/>
  <c r="F357" i="15"/>
  <c r="U356" i="15"/>
  <c r="T356" i="15"/>
  <c r="P356" i="15"/>
  <c r="N356" i="15"/>
  <c r="M356" i="15"/>
  <c r="I356" i="15"/>
  <c r="F356" i="15"/>
  <c r="U355" i="15"/>
  <c r="T355" i="15"/>
  <c r="P355" i="15"/>
  <c r="M355" i="15"/>
  <c r="N355" i="15" s="1"/>
  <c r="I355" i="15"/>
  <c r="F355" i="15"/>
  <c r="U354" i="15"/>
  <c r="T354" i="15"/>
  <c r="P354" i="15"/>
  <c r="N354" i="15"/>
  <c r="M354" i="15"/>
  <c r="I354" i="15"/>
  <c r="F354" i="15"/>
  <c r="U353" i="15"/>
  <c r="T353" i="15"/>
  <c r="P353" i="15"/>
  <c r="M353" i="15"/>
  <c r="N353" i="15" s="1"/>
  <c r="I353" i="15"/>
  <c r="F353" i="15"/>
  <c r="U352" i="15"/>
  <c r="T352" i="15"/>
  <c r="P352" i="15"/>
  <c r="N352" i="15"/>
  <c r="M352" i="15"/>
  <c r="I352" i="15"/>
  <c r="F352" i="15"/>
  <c r="U351" i="15"/>
  <c r="T351" i="15"/>
  <c r="P351" i="15"/>
  <c r="M351" i="15"/>
  <c r="N351" i="15" s="1"/>
  <c r="I351" i="15"/>
  <c r="F351" i="15"/>
  <c r="U350" i="15"/>
  <c r="T350" i="15"/>
  <c r="P350" i="15"/>
  <c r="N350" i="15"/>
  <c r="M350" i="15"/>
  <c r="I350" i="15"/>
  <c r="F350" i="15"/>
  <c r="U349" i="15"/>
  <c r="T349" i="15"/>
  <c r="P349" i="15"/>
  <c r="M349" i="15"/>
  <c r="N349" i="15" s="1"/>
  <c r="I349" i="15"/>
  <c r="F349" i="15"/>
  <c r="U348" i="15"/>
  <c r="T348" i="15"/>
  <c r="P348" i="15"/>
  <c r="N348" i="15"/>
  <c r="M348" i="15"/>
  <c r="I348" i="15"/>
  <c r="F348" i="15"/>
  <c r="U347" i="15"/>
  <c r="T347" i="15"/>
  <c r="P347" i="15"/>
  <c r="M347" i="15"/>
  <c r="N347" i="15" s="1"/>
  <c r="I347" i="15"/>
  <c r="F347" i="15"/>
  <c r="U346" i="15"/>
  <c r="T346" i="15"/>
  <c r="P346" i="15"/>
  <c r="N346" i="15"/>
  <c r="M346" i="15"/>
  <c r="I346" i="15"/>
  <c r="F346" i="15"/>
  <c r="U345" i="15"/>
  <c r="T345" i="15"/>
  <c r="P345" i="15"/>
  <c r="M345" i="15"/>
  <c r="N345" i="15" s="1"/>
  <c r="I345" i="15"/>
  <c r="F345" i="15"/>
  <c r="U344" i="15"/>
  <c r="T344" i="15"/>
  <c r="P344" i="15"/>
  <c r="N344" i="15"/>
  <c r="M344" i="15"/>
  <c r="I344" i="15"/>
  <c r="F344" i="15"/>
  <c r="U343" i="15"/>
  <c r="T343" i="15"/>
  <c r="P343" i="15"/>
  <c r="M343" i="15"/>
  <c r="N343" i="15" s="1"/>
  <c r="I343" i="15"/>
  <c r="F343" i="15"/>
  <c r="U342" i="15"/>
  <c r="T342" i="15"/>
  <c r="P342" i="15"/>
  <c r="N342" i="15"/>
  <c r="M342" i="15"/>
  <c r="I342" i="15"/>
  <c r="F342" i="15"/>
  <c r="U341" i="15"/>
  <c r="T341" i="15"/>
  <c r="P341" i="15"/>
  <c r="M341" i="15"/>
  <c r="N341" i="15" s="1"/>
  <c r="I341" i="15"/>
  <c r="F341" i="15"/>
  <c r="U340" i="15"/>
  <c r="T340" i="15"/>
  <c r="P340" i="15"/>
  <c r="N340" i="15"/>
  <c r="M340" i="15"/>
  <c r="I340" i="15"/>
  <c r="F340" i="15"/>
  <c r="U339" i="15"/>
  <c r="T339" i="15"/>
  <c r="P339" i="15"/>
  <c r="M339" i="15"/>
  <c r="N339" i="15" s="1"/>
  <c r="I339" i="15"/>
  <c r="F339" i="15"/>
  <c r="U338" i="15"/>
  <c r="T338" i="15"/>
  <c r="P338" i="15"/>
  <c r="N338" i="15"/>
  <c r="M338" i="15"/>
  <c r="I338" i="15"/>
  <c r="F338" i="15"/>
  <c r="U337" i="15"/>
  <c r="T337" i="15"/>
  <c r="P337" i="15"/>
  <c r="M337" i="15"/>
  <c r="N337" i="15" s="1"/>
  <c r="I337" i="15"/>
  <c r="F337" i="15"/>
  <c r="U336" i="15"/>
  <c r="T336" i="15"/>
  <c r="P336" i="15"/>
  <c r="N336" i="15"/>
  <c r="M336" i="15"/>
  <c r="I336" i="15"/>
  <c r="F336" i="15"/>
  <c r="U335" i="15"/>
  <c r="T335" i="15"/>
  <c r="P335" i="15"/>
  <c r="M335" i="15"/>
  <c r="N335" i="15" s="1"/>
  <c r="I335" i="15"/>
  <c r="F335" i="15"/>
  <c r="U334" i="15"/>
  <c r="T334" i="15"/>
  <c r="P334" i="15"/>
  <c r="N334" i="15"/>
  <c r="M334" i="15"/>
  <c r="I334" i="15"/>
  <c r="F334" i="15"/>
  <c r="U333" i="15"/>
  <c r="T333" i="15"/>
  <c r="P333" i="15"/>
  <c r="M333" i="15"/>
  <c r="N333" i="15" s="1"/>
  <c r="I333" i="15"/>
  <c r="F333" i="15"/>
  <c r="U332" i="15"/>
  <c r="T332" i="15"/>
  <c r="P332" i="15"/>
  <c r="N332" i="15"/>
  <c r="M332" i="15"/>
  <c r="I332" i="15"/>
  <c r="F332" i="15"/>
  <c r="U331" i="15"/>
  <c r="T331" i="15"/>
  <c r="P331" i="15"/>
  <c r="M331" i="15"/>
  <c r="N331" i="15" s="1"/>
  <c r="I331" i="15"/>
  <c r="F331" i="15"/>
  <c r="U330" i="15"/>
  <c r="T330" i="15"/>
  <c r="P330" i="15"/>
  <c r="N330" i="15"/>
  <c r="M330" i="15"/>
  <c r="I330" i="15"/>
  <c r="F330" i="15"/>
  <c r="U329" i="15"/>
  <c r="T329" i="15"/>
  <c r="P329" i="15"/>
  <c r="M329" i="15"/>
  <c r="N329" i="15" s="1"/>
  <c r="I329" i="15"/>
  <c r="F329" i="15"/>
  <c r="U328" i="15"/>
  <c r="T328" i="15"/>
  <c r="P328" i="15"/>
  <c r="N328" i="15"/>
  <c r="M328" i="15"/>
  <c r="I328" i="15"/>
  <c r="F328" i="15"/>
  <c r="U327" i="15"/>
  <c r="T327" i="15"/>
  <c r="P327" i="15"/>
  <c r="M327" i="15"/>
  <c r="N327" i="15" s="1"/>
  <c r="I327" i="15"/>
  <c r="F327" i="15"/>
  <c r="U326" i="15"/>
  <c r="T326" i="15"/>
  <c r="P326" i="15"/>
  <c r="M326" i="15"/>
  <c r="N326" i="15" s="1"/>
  <c r="I326" i="15"/>
  <c r="F326" i="15"/>
  <c r="U325" i="15"/>
  <c r="T325" i="15"/>
  <c r="P325" i="15"/>
  <c r="N325" i="15"/>
  <c r="M325" i="15"/>
  <c r="I325" i="15"/>
  <c r="F325" i="15"/>
  <c r="U324" i="15"/>
  <c r="T324" i="15"/>
  <c r="P324" i="15"/>
  <c r="M324" i="15"/>
  <c r="N324" i="15" s="1"/>
  <c r="I324" i="15"/>
  <c r="F324" i="15"/>
  <c r="U323" i="15"/>
  <c r="T323" i="15"/>
  <c r="P323" i="15"/>
  <c r="N323" i="15"/>
  <c r="M323" i="15"/>
  <c r="I323" i="15"/>
  <c r="F323" i="15"/>
  <c r="U322" i="15"/>
  <c r="T322" i="15"/>
  <c r="P322" i="15"/>
  <c r="M322" i="15"/>
  <c r="N322" i="15" s="1"/>
  <c r="I322" i="15"/>
  <c r="F322" i="15"/>
  <c r="U321" i="15"/>
  <c r="T321" i="15"/>
  <c r="P321" i="15"/>
  <c r="N321" i="15"/>
  <c r="M321" i="15"/>
  <c r="I321" i="15"/>
  <c r="F321" i="15"/>
  <c r="U320" i="15"/>
  <c r="T320" i="15"/>
  <c r="P320" i="15"/>
  <c r="M320" i="15"/>
  <c r="N320" i="15" s="1"/>
  <c r="I320" i="15"/>
  <c r="F320" i="15"/>
  <c r="U319" i="15"/>
  <c r="T319" i="15"/>
  <c r="P319" i="15"/>
  <c r="N319" i="15"/>
  <c r="M319" i="15"/>
  <c r="I319" i="15"/>
  <c r="F319" i="15"/>
  <c r="U318" i="15"/>
  <c r="T318" i="15"/>
  <c r="P318" i="15"/>
  <c r="M318" i="15"/>
  <c r="N318" i="15" s="1"/>
  <c r="I318" i="15"/>
  <c r="F318" i="15"/>
  <c r="U317" i="15"/>
  <c r="T317" i="15"/>
  <c r="P317" i="15"/>
  <c r="N317" i="15"/>
  <c r="M317" i="15"/>
  <c r="I317" i="15"/>
  <c r="F317" i="15"/>
  <c r="U316" i="15"/>
  <c r="T316" i="15"/>
  <c r="P316" i="15"/>
  <c r="M316" i="15"/>
  <c r="N316" i="15" s="1"/>
  <c r="I316" i="15"/>
  <c r="F316" i="15"/>
  <c r="U315" i="15"/>
  <c r="T315" i="15"/>
  <c r="P315" i="15"/>
  <c r="N315" i="15"/>
  <c r="M315" i="15"/>
  <c r="I315" i="15"/>
  <c r="F315" i="15"/>
  <c r="U314" i="15"/>
  <c r="T314" i="15"/>
  <c r="P314" i="15"/>
  <c r="M314" i="15"/>
  <c r="N314" i="15" s="1"/>
  <c r="I314" i="15"/>
  <c r="F314" i="15"/>
  <c r="U313" i="15"/>
  <c r="T313" i="15"/>
  <c r="P313" i="15"/>
  <c r="N313" i="15"/>
  <c r="M313" i="15"/>
  <c r="I313" i="15"/>
  <c r="F313" i="15"/>
  <c r="U312" i="15"/>
  <c r="T312" i="15"/>
  <c r="P312" i="15"/>
  <c r="M312" i="15"/>
  <c r="N312" i="15" s="1"/>
  <c r="I312" i="15"/>
  <c r="F312" i="15"/>
  <c r="U311" i="15"/>
  <c r="T311" i="15"/>
  <c r="P311" i="15"/>
  <c r="N311" i="15"/>
  <c r="M311" i="15"/>
  <c r="I311" i="15"/>
  <c r="F311" i="15"/>
  <c r="U310" i="15"/>
  <c r="T310" i="15"/>
  <c r="P310" i="15"/>
  <c r="M310" i="15"/>
  <c r="N310" i="15" s="1"/>
  <c r="I310" i="15"/>
  <c r="F310" i="15"/>
  <c r="U309" i="15"/>
  <c r="T309" i="15"/>
  <c r="P309" i="15"/>
  <c r="N309" i="15"/>
  <c r="M309" i="15"/>
  <c r="I309" i="15"/>
  <c r="F309" i="15"/>
  <c r="U308" i="15"/>
  <c r="T308" i="15"/>
  <c r="P308" i="15"/>
  <c r="M308" i="15"/>
  <c r="N308" i="15" s="1"/>
  <c r="I308" i="15"/>
  <c r="F308" i="15"/>
  <c r="U307" i="15"/>
  <c r="T307" i="15"/>
  <c r="P307" i="15"/>
  <c r="N307" i="15"/>
  <c r="M307" i="15"/>
  <c r="I307" i="15"/>
  <c r="F307" i="15"/>
  <c r="U306" i="15"/>
  <c r="T306" i="15"/>
  <c r="P306" i="15"/>
  <c r="M306" i="15"/>
  <c r="N306" i="15" s="1"/>
  <c r="I306" i="15"/>
  <c r="F306" i="15"/>
  <c r="U305" i="15"/>
  <c r="T305" i="15"/>
  <c r="P305" i="15"/>
  <c r="N305" i="15"/>
  <c r="M305" i="15"/>
  <c r="I305" i="15"/>
  <c r="F305" i="15"/>
  <c r="U304" i="15"/>
  <c r="T304" i="15"/>
  <c r="P304" i="15"/>
  <c r="M304" i="15"/>
  <c r="N304" i="15" s="1"/>
  <c r="I304" i="15"/>
  <c r="F304" i="15"/>
  <c r="U303" i="15"/>
  <c r="T303" i="15"/>
  <c r="P303" i="15"/>
  <c r="N303" i="15"/>
  <c r="M303" i="15"/>
  <c r="I303" i="15"/>
  <c r="F303" i="15"/>
  <c r="U302" i="15"/>
  <c r="T302" i="15"/>
  <c r="P302" i="15"/>
  <c r="M302" i="15"/>
  <c r="N302" i="15" s="1"/>
  <c r="I302" i="15"/>
  <c r="F302" i="15"/>
  <c r="U301" i="15"/>
  <c r="T301" i="15"/>
  <c r="P301" i="15"/>
  <c r="N301" i="15"/>
  <c r="M301" i="15"/>
  <c r="I301" i="15"/>
  <c r="F301" i="15"/>
  <c r="U300" i="15"/>
  <c r="T300" i="15"/>
  <c r="P300" i="15"/>
  <c r="M300" i="15"/>
  <c r="N300" i="15" s="1"/>
  <c r="I300" i="15"/>
  <c r="F300" i="15"/>
  <c r="U299" i="15"/>
  <c r="T299" i="15"/>
  <c r="P299" i="15"/>
  <c r="N299" i="15"/>
  <c r="M299" i="15"/>
  <c r="I299" i="15"/>
  <c r="F299" i="15"/>
  <c r="U298" i="15"/>
  <c r="T298" i="15"/>
  <c r="P298" i="15"/>
  <c r="M298" i="15"/>
  <c r="N298" i="15" s="1"/>
  <c r="I298" i="15"/>
  <c r="F298" i="15"/>
  <c r="U297" i="15"/>
  <c r="T297" i="15"/>
  <c r="P297" i="15"/>
  <c r="N297" i="15"/>
  <c r="M297" i="15"/>
  <c r="I297" i="15"/>
  <c r="F297" i="15"/>
  <c r="U296" i="15"/>
  <c r="T296" i="15"/>
  <c r="P296" i="15"/>
  <c r="M296" i="15"/>
  <c r="N296" i="15" s="1"/>
  <c r="I296" i="15"/>
  <c r="F296" i="15"/>
  <c r="U295" i="15"/>
  <c r="T295" i="15"/>
  <c r="P295" i="15"/>
  <c r="N295" i="15"/>
  <c r="M295" i="15"/>
  <c r="I295" i="15"/>
  <c r="F295" i="15"/>
  <c r="U294" i="15"/>
  <c r="T294" i="15"/>
  <c r="P294" i="15"/>
  <c r="M294" i="15"/>
  <c r="N294" i="15" s="1"/>
  <c r="I294" i="15"/>
  <c r="F294" i="15"/>
  <c r="U293" i="15"/>
  <c r="T293" i="15"/>
  <c r="P293" i="15"/>
  <c r="N293" i="15"/>
  <c r="M293" i="15"/>
  <c r="I293" i="15"/>
  <c r="F293" i="15"/>
  <c r="U292" i="15"/>
  <c r="T292" i="15"/>
  <c r="P292" i="15"/>
  <c r="M292" i="15"/>
  <c r="N292" i="15" s="1"/>
  <c r="I292" i="15"/>
  <c r="F292" i="15"/>
  <c r="U291" i="15"/>
  <c r="T291" i="15"/>
  <c r="P291" i="15"/>
  <c r="N291" i="15"/>
  <c r="M291" i="15"/>
  <c r="I291" i="15"/>
  <c r="F291" i="15"/>
  <c r="U290" i="15"/>
  <c r="T290" i="15"/>
  <c r="P290" i="15"/>
  <c r="M290" i="15"/>
  <c r="N290" i="15" s="1"/>
  <c r="I290" i="15"/>
  <c r="F290" i="15"/>
  <c r="U289" i="15"/>
  <c r="T289" i="15"/>
  <c r="P289" i="15"/>
  <c r="N289" i="15"/>
  <c r="M289" i="15"/>
  <c r="I289" i="15"/>
  <c r="F289" i="15"/>
  <c r="U288" i="15"/>
  <c r="T288" i="15"/>
  <c r="P288" i="15"/>
  <c r="M288" i="15"/>
  <c r="N288" i="15" s="1"/>
  <c r="I288" i="15"/>
  <c r="F288" i="15"/>
  <c r="U287" i="15"/>
  <c r="T287" i="15"/>
  <c r="P287" i="15"/>
  <c r="N287" i="15"/>
  <c r="M287" i="15"/>
  <c r="I287" i="15"/>
  <c r="F287" i="15"/>
  <c r="U286" i="15"/>
  <c r="T286" i="15"/>
  <c r="P286" i="15"/>
  <c r="M286" i="15"/>
  <c r="N286" i="15" s="1"/>
  <c r="I286" i="15"/>
  <c r="F286" i="15"/>
  <c r="U285" i="15"/>
  <c r="T285" i="15"/>
  <c r="P285" i="15"/>
  <c r="N285" i="15"/>
  <c r="M285" i="15"/>
  <c r="I285" i="15"/>
  <c r="F285" i="15"/>
  <c r="U284" i="15"/>
  <c r="T284" i="15"/>
  <c r="P284" i="15"/>
  <c r="M284" i="15"/>
  <c r="N284" i="15" s="1"/>
  <c r="I284" i="15"/>
  <c r="F284" i="15"/>
  <c r="U283" i="15"/>
  <c r="T283" i="15"/>
  <c r="P283" i="15"/>
  <c r="N283" i="15"/>
  <c r="M283" i="15"/>
  <c r="I283" i="15"/>
  <c r="F283" i="15"/>
  <c r="U282" i="15"/>
  <c r="T282" i="15"/>
  <c r="P282" i="15"/>
  <c r="M282" i="15"/>
  <c r="N282" i="15" s="1"/>
  <c r="I282" i="15"/>
  <c r="F282" i="15"/>
  <c r="U281" i="15"/>
  <c r="T281" i="15"/>
  <c r="P281" i="15"/>
  <c r="N281" i="15"/>
  <c r="M281" i="15"/>
  <c r="I281" i="15"/>
  <c r="F281" i="15"/>
  <c r="U280" i="15"/>
  <c r="T280" i="15"/>
  <c r="P280" i="15"/>
  <c r="M280" i="15"/>
  <c r="N280" i="15" s="1"/>
  <c r="I280" i="15"/>
  <c r="F280" i="15"/>
  <c r="U279" i="15"/>
  <c r="T279" i="15"/>
  <c r="P279" i="15"/>
  <c r="N279" i="15"/>
  <c r="M279" i="15"/>
  <c r="I279" i="15"/>
  <c r="F279" i="15"/>
  <c r="U278" i="15"/>
  <c r="T278" i="15"/>
  <c r="P278" i="15"/>
  <c r="M278" i="15"/>
  <c r="N278" i="15" s="1"/>
  <c r="I278" i="15"/>
  <c r="F278" i="15"/>
  <c r="U277" i="15"/>
  <c r="T277" i="15"/>
  <c r="P277" i="15"/>
  <c r="N277" i="15"/>
  <c r="M277" i="15"/>
  <c r="I277" i="15"/>
  <c r="F277" i="15"/>
  <c r="U276" i="15"/>
  <c r="T276" i="15"/>
  <c r="P276" i="15"/>
  <c r="M276" i="15"/>
  <c r="N276" i="15" s="1"/>
  <c r="I276" i="15"/>
  <c r="F276" i="15"/>
  <c r="U275" i="15"/>
  <c r="T275" i="15"/>
  <c r="P275" i="15"/>
  <c r="N275" i="15"/>
  <c r="M275" i="15"/>
  <c r="I275" i="15"/>
  <c r="F275" i="15"/>
  <c r="U274" i="15"/>
  <c r="T274" i="15"/>
  <c r="P274" i="15"/>
  <c r="M274" i="15"/>
  <c r="N274" i="15" s="1"/>
  <c r="I274" i="15"/>
  <c r="F274" i="15"/>
  <c r="U273" i="15"/>
  <c r="T273" i="15"/>
  <c r="P273" i="15"/>
  <c r="N273" i="15"/>
  <c r="M273" i="15"/>
  <c r="I273" i="15"/>
  <c r="F273" i="15"/>
  <c r="U272" i="15"/>
  <c r="T272" i="15"/>
  <c r="P272" i="15"/>
  <c r="M272" i="15"/>
  <c r="N272" i="15" s="1"/>
  <c r="I272" i="15"/>
  <c r="F272" i="15"/>
  <c r="U271" i="15"/>
  <c r="T271" i="15"/>
  <c r="P271" i="15"/>
  <c r="N271" i="15"/>
  <c r="M271" i="15"/>
  <c r="I271" i="15"/>
  <c r="F271" i="15"/>
  <c r="U270" i="15"/>
  <c r="T270" i="15"/>
  <c r="P270" i="15"/>
  <c r="M270" i="15"/>
  <c r="N270" i="15" s="1"/>
  <c r="I270" i="15"/>
  <c r="F270" i="15"/>
  <c r="U269" i="15"/>
  <c r="T269" i="15"/>
  <c r="P269" i="15"/>
  <c r="N269" i="15"/>
  <c r="M269" i="15"/>
  <c r="I269" i="15"/>
  <c r="F269" i="15"/>
  <c r="U268" i="15"/>
  <c r="T268" i="15"/>
  <c r="P268" i="15"/>
  <c r="M268" i="15"/>
  <c r="N268" i="15" s="1"/>
  <c r="I268" i="15"/>
  <c r="F268" i="15"/>
  <c r="U267" i="15"/>
  <c r="T267" i="15"/>
  <c r="P267" i="15"/>
  <c r="N267" i="15"/>
  <c r="M267" i="15"/>
  <c r="I267" i="15"/>
  <c r="F267" i="15"/>
  <c r="U266" i="15"/>
  <c r="T266" i="15"/>
  <c r="P266" i="15"/>
  <c r="M266" i="15"/>
  <c r="N266" i="15" s="1"/>
  <c r="I266" i="15"/>
  <c r="F266" i="15"/>
  <c r="U265" i="15"/>
  <c r="T265" i="15"/>
  <c r="P265" i="15"/>
  <c r="N265" i="15"/>
  <c r="M265" i="15"/>
  <c r="I265" i="15"/>
  <c r="F265" i="15"/>
  <c r="U264" i="15"/>
  <c r="T264" i="15"/>
  <c r="P264" i="15"/>
  <c r="M264" i="15"/>
  <c r="N264" i="15" s="1"/>
  <c r="I264" i="15"/>
  <c r="F264" i="15"/>
  <c r="U263" i="15"/>
  <c r="T263" i="15"/>
  <c r="P263" i="15"/>
  <c r="N263" i="15"/>
  <c r="M263" i="15"/>
  <c r="I263" i="15"/>
  <c r="F263" i="15"/>
  <c r="U262" i="15"/>
  <c r="T262" i="15"/>
  <c r="P262" i="15"/>
  <c r="M262" i="15"/>
  <c r="N262" i="15" s="1"/>
  <c r="I262" i="15"/>
  <c r="F262" i="15"/>
  <c r="U261" i="15"/>
  <c r="T261" i="15"/>
  <c r="P261" i="15"/>
  <c r="N261" i="15"/>
  <c r="M261" i="15"/>
  <c r="I261" i="15"/>
  <c r="F261" i="15"/>
  <c r="U260" i="15"/>
  <c r="T260" i="15"/>
  <c r="P260" i="15"/>
  <c r="M260" i="15"/>
  <c r="N260" i="15" s="1"/>
  <c r="I260" i="15"/>
  <c r="F260" i="15"/>
  <c r="U259" i="15"/>
  <c r="T259" i="15"/>
  <c r="P259" i="15"/>
  <c r="N259" i="15"/>
  <c r="M259" i="15"/>
  <c r="I259" i="15"/>
  <c r="F259" i="15"/>
  <c r="U258" i="15"/>
  <c r="T258" i="15"/>
  <c r="P258" i="15"/>
  <c r="M258" i="15"/>
  <c r="N258" i="15" s="1"/>
  <c r="I258" i="15"/>
  <c r="F258" i="15"/>
  <c r="U257" i="15"/>
  <c r="T257" i="15"/>
  <c r="P257" i="15"/>
  <c r="N257" i="15"/>
  <c r="M257" i="15"/>
  <c r="I257" i="15"/>
  <c r="F257" i="15"/>
  <c r="U256" i="15"/>
  <c r="T256" i="15"/>
  <c r="P256" i="15"/>
  <c r="M256" i="15"/>
  <c r="N256" i="15" s="1"/>
  <c r="I256" i="15"/>
  <c r="F256" i="15"/>
  <c r="U255" i="15"/>
  <c r="T255" i="15"/>
  <c r="P255" i="15"/>
  <c r="N255" i="15"/>
  <c r="M255" i="15"/>
  <c r="I255" i="15"/>
  <c r="F255" i="15"/>
  <c r="U254" i="15"/>
  <c r="T254" i="15"/>
  <c r="P254" i="15"/>
  <c r="M254" i="15"/>
  <c r="N254" i="15" s="1"/>
  <c r="I254" i="15"/>
  <c r="F254" i="15"/>
  <c r="U253" i="15"/>
  <c r="T253" i="15"/>
  <c r="P253" i="15"/>
  <c r="N253" i="15"/>
  <c r="M253" i="15"/>
  <c r="I253" i="15"/>
  <c r="F253" i="15"/>
  <c r="U252" i="15"/>
  <c r="T252" i="15"/>
  <c r="P252" i="15"/>
  <c r="M252" i="15"/>
  <c r="N252" i="15" s="1"/>
  <c r="I252" i="15"/>
  <c r="F252" i="15"/>
  <c r="U251" i="15"/>
  <c r="T251" i="15"/>
  <c r="P251" i="15"/>
  <c r="N251" i="15"/>
  <c r="M251" i="15"/>
  <c r="I251" i="15"/>
  <c r="F251" i="15"/>
  <c r="U250" i="15"/>
  <c r="T250" i="15"/>
  <c r="P250" i="15"/>
  <c r="M250" i="15"/>
  <c r="N250" i="15" s="1"/>
  <c r="I250" i="15"/>
  <c r="F250" i="15"/>
  <c r="U249" i="15"/>
  <c r="T249" i="15"/>
  <c r="P249" i="15"/>
  <c r="N249" i="15"/>
  <c r="M249" i="15"/>
  <c r="I249" i="15"/>
  <c r="F249" i="15"/>
  <c r="U248" i="15"/>
  <c r="T248" i="15"/>
  <c r="P248" i="15"/>
  <c r="M248" i="15"/>
  <c r="N248" i="15" s="1"/>
  <c r="I248" i="15"/>
  <c r="F248" i="15"/>
  <c r="U247" i="15"/>
  <c r="T247" i="15"/>
  <c r="P247" i="15"/>
  <c r="N247" i="15"/>
  <c r="M247" i="15"/>
  <c r="I247" i="15"/>
  <c r="F247" i="15"/>
  <c r="U246" i="15"/>
  <c r="T246" i="15"/>
  <c r="P246" i="15"/>
  <c r="M246" i="15"/>
  <c r="N246" i="15" s="1"/>
  <c r="I246" i="15"/>
  <c r="F246" i="15"/>
  <c r="U245" i="15"/>
  <c r="T245" i="15"/>
  <c r="P245" i="15"/>
  <c r="N245" i="15"/>
  <c r="M245" i="15"/>
  <c r="I245" i="15"/>
  <c r="F245" i="15"/>
  <c r="U244" i="15"/>
  <c r="T244" i="15"/>
  <c r="P244" i="15"/>
  <c r="M244" i="15"/>
  <c r="N244" i="15" s="1"/>
  <c r="I244" i="15"/>
  <c r="F244" i="15"/>
  <c r="U243" i="15"/>
  <c r="T243" i="15"/>
  <c r="P243" i="15"/>
  <c r="N243" i="15"/>
  <c r="M243" i="15"/>
  <c r="I243" i="15"/>
  <c r="F243" i="15"/>
  <c r="U242" i="15"/>
  <c r="T242" i="15"/>
  <c r="P242" i="15"/>
  <c r="M242" i="15"/>
  <c r="N242" i="15" s="1"/>
  <c r="I242" i="15"/>
  <c r="F242" i="15"/>
  <c r="U241" i="15"/>
  <c r="T241" i="15"/>
  <c r="P241" i="15"/>
  <c r="N241" i="15"/>
  <c r="M241" i="15"/>
  <c r="I241" i="15"/>
  <c r="F241" i="15"/>
  <c r="U240" i="15"/>
  <c r="T240" i="15"/>
  <c r="P240" i="15"/>
  <c r="M240" i="15"/>
  <c r="N240" i="15" s="1"/>
  <c r="I240" i="15"/>
  <c r="F240" i="15"/>
  <c r="U239" i="15"/>
  <c r="T239" i="15"/>
  <c r="P239" i="15"/>
  <c r="N239" i="15"/>
  <c r="M239" i="15"/>
  <c r="I239" i="15"/>
  <c r="F239" i="15"/>
  <c r="U238" i="15"/>
  <c r="T238" i="15"/>
  <c r="P238" i="15"/>
  <c r="M238" i="15"/>
  <c r="N238" i="15" s="1"/>
  <c r="I238" i="15"/>
  <c r="F238" i="15"/>
  <c r="U237" i="15"/>
  <c r="T237" i="15"/>
  <c r="P237" i="15"/>
  <c r="N237" i="15"/>
  <c r="M237" i="15"/>
  <c r="I237" i="15"/>
  <c r="F237" i="15"/>
  <c r="U236" i="15"/>
  <c r="T236" i="15"/>
  <c r="P236" i="15"/>
  <c r="M236" i="15"/>
  <c r="N236" i="15" s="1"/>
  <c r="I236" i="15"/>
  <c r="F236" i="15"/>
  <c r="U235" i="15"/>
  <c r="T235" i="15"/>
  <c r="P235" i="15"/>
  <c r="N235" i="15"/>
  <c r="M235" i="15"/>
  <c r="I235" i="15"/>
  <c r="F235" i="15"/>
  <c r="U234" i="15"/>
  <c r="T234" i="15"/>
  <c r="P234" i="15"/>
  <c r="M234" i="15"/>
  <c r="N234" i="15" s="1"/>
  <c r="I234" i="15"/>
  <c r="F234" i="15"/>
  <c r="U233" i="15"/>
  <c r="T233" i="15"/>
  <c r="P233" i="15"/>
  <c r="N233" i="15"/>
  <c r="M233" i="15"/>
  <c r="I233" i="15"/>
  <c r="F233" i="15"/>
  <c r="U232" i="15"/>
  <c r="T232" i="15"/>
  <c r="P232" i="15"/>
  <c r="M232" i="15"/>
  <c r="N232" i="15" s="1"/>
  <c r="I232" i="15"/>
  <c r="F232" i="15"/>
  <c r="U231" i="15"/>
  <c r="T231" i="15"/>
  <c r="P231" i="15"/>
  <c r="N231" i="15"/>
  <c r="M231" i="15"/>
  <c r="I231" i="15"/>
  <c r="F231" i="15"/>
  <c r="U230" i="15"/>
  <c r="T230" i="15"/>
  <c r="P230" i="15"/>
  <c r="M230" i="15"/>
  <c r="N230" i="15" s="1"/>
  <c r="I230" i="15"/>
  <c r="F230" i="15"/>
  <c r="U229" i="15"/>
  <c r="T229" i="15"/>
  <c r="P229" i="15"/>
  <c r="N229" i="15"/>
  <c r="M229" i="15"/>
  <c r="I229" i="15"/>
  <c r="F229" i="15"/>
  <c r="U228" i="15"/>
  <c r="T228" i="15"/>
  <c r="P228" i="15"/>
  <c r="M228" i="15"/>
  <c r="N228" i="15" s="1"/>
  <c r="I228" i="15"/>
  <c r="F228" i="15"/>
  <c r="U227" i="15"/>
  <c r="T227" i="15"/>
  <c r="P227" i="15"/>
  <c r="N227" i="15"/>
  <c r="M227" i="15"/>
  <c r="I227" i="15"/>
  <c r="F227" i="15"/>
  <c r="U226" i="15"/>
  <c r="T226" i="15"/>
  <c r="P226" i="15"/>
  <c r="M226" i="15"/>
  <c r="N226" i="15" s="1"/>
  <c r="I226" i="15"/>
  <c r="F226" i="15"/>
  <c r="U225" i="15"/>
  <c r="T225" i="15"/>
  <c r="P225" i="15"/>
  <c r="N225" i="15"/>
  <c r="M225" i="15"/>
  <c r="I225" i="15"/>
  <c r="F225" i="15"/>
  <c r="U224" i="15"/>
  <c r="T224" i="15"/>
  <c r="P224" i="15"/>
  <c r="M224" i="15"/>
  <c r="N224" i="15" s="1"/>
  <c r="I224" i="15"/>
  <c r="F224" i="15"/>
  <c r="U223" i="15"/>
  <c r="T223" i="15"/>
  <c r="P223" i="15"/>
  <c r="N223" i="15"/>
  <c r="M223" i="15"/>
  <c r="I223" i="15"/>
  <c r="F223" i="15"/>
  <c r="U222" i="15"/>
  <c r="T222" i="15"/>
  <c r="P222" i="15"/>
  <c r="M222" i="15"/>
  <c r="N222" i="15" s="1"/>
  <c r="I222" i="15"/>
  <c r="F222" i="15"/>
  <c r="U221" i="15"/>
  <c r="T221" i="15"/>
  <c r="P221" i="15"/>
  <c r="N221" i="15"/>
  <c r="M221" i="15"/>
  <c r="I221" i="15"/>
  <c r="F221" i="15"/>
  <c r="U220" i="15"/>
  <c r="T220" i="15"/>
  <c r="P220" i="15"/>
  <c r="M220" i="15"/>
  <c r="N220" i="15" s="1"/>
  <c r="I220" i="15"/>
  <c r="F220" i="15"/>
  <c r="U219" i="15"/>
  <c r="T219" i="15"/>
  <c r="P219" i="15"/>
  <c r="N219" i="15"/>
  <c r="M219" i="15"/>
  <c r="I219" i="15"/>
  <c r="F219" i="15"/>
  <c r="U218" i="15"/>
  <c r="T218" i="15"/>
  <c r="P218" i="15"/>
  <c r="M218" i="15"/>
  <c r="N218" i="15" s="1"/>
  <c r="I218" i="15"/>
  <c r="F218" i="15"/>
  <c r="U217" i="15"/>
  <c r="T217" i="15"/>
  <c r="P217" i="15"/>
  <c r="N217" i="15"/>
  <c r="M217" i="15"/>
  <c r="I217" i="15"/>
  <c r="F217" i="15"/>
  <c r="U216" i="15"/>
  <c r="T216" i="15"/>
  <c r="P216" i="15"/>
  <c r="M216" i="15"/>
  <c r="N216" i="15" s="1"/>
  <c r="I216" i="15"/>
  <c r="F216" i="15"/>
  <c r="U215" i="15"/>
  <c r="T215" i="15"/>
  <c r="P215" i="15"/>
  <c r="N215" i="15"/>
  <c r="M215" i="15"/>
  <c r="I215" i="15"/>
  <c r="F215" i="15"/>
  <c r="U214" i="15"/>
  <c r="T214" i="15"/>
  <c r="P214" i="15"/>
  <c r="M214" i="15"/>
  <c r="N214" i="15" s="1"/>
  <c r="I214" i="15"/>
  <c r="F214" i="15"/>
  <c r="U213" i="15"/>
  <c r="T213" i="15"/>
  <c r="P213" i="15"/>
  <c r="N213" i="15"/>
  <c r="M213" i="15"/>
  <c r="I213" i="15"/>
  <c r="F213" i="15"/>
  <c r="U212" i="15"/>
  <c r="T212" i="15"/>
  <c r="P212" i="15"/>
  <c r="M212" i="15"/>
  <c r="N212" i="15" s="1"/>
  <c r="I212" i="15"/>
  <c r="F212" i="15"/>
  <c r="U211" i="15"/>
  <c r="T211" i="15"/>
  <c r="P211" i="15"/>
  <c r="N211" i="15"/>
  <c r="M211" i="15"/>
  <c r="I211" i="15"/>
  <c r="F211" i="15"/>
  <c r="U210" i="15"/>
  <c r="T210" i="15"/>
  <c r="P210" i="15"/>
  <c r="M210" i="15"/>
  <c r="N210" i="15" s="1"/>
  <c r="I210" i="15"/>
  <c r="F210" i="15"/>
  <c r="U209" i="15"/>
  <c r="T209" i="15"/>
  <c r="P209" i="15"/>
  <c r="N209" i="15"/>
  <c r="M209" i="15"/>
  <c r="I209" i="15"/>
  <c r="F209" i="15"/>
  <c r="U208" i="15"/>
  <c r="T208" i="15"/>
  <c r="P208" i="15"/>
  <c r="M208" i="15"/>
  <c r="N208" i="15" s="1"/>
  <c r="I208" i="15"/>
  <c r="F208" i="15"/>
  <c r="U207" i="15"/>
  <c r="T207" i="15"/>
  <c r="P207" i="15"/>
  <c r="N207" i="15"/>
  <c r="M207" i="15"/>
  <c r="I207" i="15"/>
  <c r="F207" i="15"/>
  <c r="U206" i="15"/>
  <c r="T206" i="15"/>
  <c r="P206" i="15"/>
  <c r="M206" i="15"/>
  <c r="N206" i="15" s="1"/>
  <c r="I206" i="15"/>
  <c r="F206" i="15"/>
  <c r="U205" i="15"/>
  <c r="T205" i="15"/>
  <c r="P205" i="15"/>
  <c r="N205" i="15"/>
  <c r="M205" i="15"/>
  <c r="I205" i="15"/>
  <c r="F205" i="15"/>
  <c r="U204" i="15"/>
  <c r="T204" i="15"/>
  <c r="P204" i="15"/>
  <c r="M204" i="15"/>
  <c r="N204" i="15" s="1"/>
  <c r="I204" i="15"/>
  <c r="F204" i="15"/>
  <c r="U203" i="15"/>
  <c r="T203" i="15"/>
  <c r="P203" i="15"/>
  <c r="N203" i="15"/>
  <c r="M203" i="15"/>
  <c r="I203" i="15"/>
  <c r="F203" i="15"/>
  <c r="U202" i="15"/>
  <c r="T202" i="15"/>
  <c r="P202" i="15"/>
  <c r="M202" i="15"/>
  <c r="N202" i="15" s="1"/>
  <c r="I202" i="15"/>
  <c r="F202" i="15"/>
  <c r="U201" i="15"/>
  <c r="T201" i="15"/>
  <c r="P201" i="15"/>
  <c r="N201" i="15"/>
  <c r="M201" i="15"/>
  <c r="I201" i="15"/>
  <c r="F201" i="15"/>
  <c r="U200" i="15"/>
  <c r="T200" i="15"/>
  <c r="P200" i="15"/>
  <c r="M200" i="15"/>
  <c r="N200" i="15" s="1"/>
  <c r="I200" i="15"/>
  <c r="F200" i="15"/>
  <c r="U199" i="15"/>
  <c r="T199" i="15"/>
  <c r="P199" i="15"/>
  <c r="N199" i="15"/>
  <c r="M199" i="15"/>
  <c r="I199" i="15"/>
  <c r="F199" i="15"/>
  <c r="U198" i="15"/>
  <c r="T198" i="15"/>
  <c r="P198" i="15"/>
  <c r="M198" i="15"/>
  <c r="N198" i="15" s="1"/>
  <c r="I198" i="15"/>
  <c r="F198" i="15"/>
  <c r="U197" i="15"/>
  <c r="T197" i="15"/>
  <c r="P197" i="15"/>
  <c r="N197" i="15"/>
  <c r="M197" i="15"/>
  <c r="I197" i="15"/>
  <c r="F197" i="15"/>
  <c r="U196" i="15"/>
  <c r="T196" i="15"/>
  <c r="P196" i="15"/>
  <c r="M196" i="15"/>
  <c r="N196" i="15" s="1"/>
  <c r="I196" i="15"/>
  <c r="F196" i="15"/>
  <c r="U195" i="15"/>
  <c r="T195" i="15"/>
  <c r="P195" i="15"/>
  <c r="N195" i="15"/>
  <c r="M195" i="15"/>
  <c r="I195" i="15"/>
  <c r="F195" i="15"/>
  <c r="U194" i="15"/>
  <c r="T194" i="15"/>
  <c r="P194" i="15"/>
  <c r="M194" i="15"/>
  <c r="N194" i="15" s="1"/>
  <c r="I194" i="15"/>
  <c r="F194" i="15"/>
  <c r="U193" i="15"/>
  <c r="T193" i="15"/>
  <c r="P193" i="15"/>
  <c r="N193" i="15"/>
  <c r="M193" i="15"/>
  <c r="I193" i="15"/>
  <c r="F193" i="15"/>
  <c r="U192" i="15"/>
  <c r="T192" i="15"/>
  <c r="P192" i="15"/>
  <c r="M192" i="15"/>
  <c r="N192" i="15" s="1"/>
  <c r="I192" i="15"/>
  <c r="F192" i="15"/>
  <c r="U191" i="15"/>
  <c r="T191" i="15"/>
  <c r="P191" i="15"/>
  <c r="N191" i="15"/>
  <c r="M191" i="15"/>
  <c r="I191" i="15"/>
  <c r="F191" i="15"/>
  <c r="U190" i="15"/>
  <c r="T190" i="15"/>
  <c r="P190" i="15"/>
  <c r="M190" i="15"/>
  <c r="N190" i="15" s="1"/>
  <c r="I190" i="15"/>
  <c r="F190" i="15"/>
  <c r="U189" i="15"/>
  <c r="T189" i="15"/>
  <c r="P189" i="15"/>
  <c r="N189" i="15"/>
  <c r="M189" i="15"/>
  <c r="I189" i="15"/>
  <c r="F189" i="15"/>
  <c r="U188" i="15"/>
  <c r="T188" i="15"/>
  <c r="P188" i="15"/>
  <c r="M188" i="15"/>
  <c r="N188" i="15" s="1"/>
  <c r="I188" i="15"/>
  <c r="F188" i="15"/>
  <c r="U187" i="15"/>
  <c r="T187" i="15"/>
  <c r="P187" i="15"/>
  <c r="N187" i="15"/>
  <c r="M187" i="15"/>
  <c r="I187" i="15"/>
  <c r="F187" i="15"/>
  <c r="U186" i="15"/>
  <c r="T186" i="15"/>
  <c r="P186" i="15"/>
  <c r="M186" i="15"/>
  <c r="N186" i="15" s="1"/>
  <c r="I186" i="15"/>
  <c r="F186" i="15"/>
  <c r="U185" i="15"/>
  <c r="T185" i="15"/>
  <c r="P185" i="15"/>
  <c r="N185" i="15"/>
  <c r="M185" i="15"/>
  <c r="I185" i="15"/>
  <c r="F185" i="15"/>
  <c r="U184" i="15"/>
  <c r="T184" i="15"/>
  <c r="P184" i="15"/>
  <c r="M184" i="15"/>
  <c r="N184" i="15" s="1"/>
  <c r="I184" i="15"/>
  <c r="F184" i="15"/>
  <c r="U183" i="15"/>
  <c r="T183" i="15"/>
  <c r="P183" i="15"/>
  <c r="N183" i="15"/>
  <c r="M183" i="15"/>
  <c r="I183" i="15"/>
  <c r="F183" i="15"/>
  <c r="U182" i="15"/>
  <c r="T182" i="15"/>
  <c r="P182" i="15"/>
  <c r="M182" i="15"/>
  <c r="N182" i="15" s="1"/>
  <c r="I182" i="15"/>
  <c r="F182" i="15"/>
  <c r="U181" i="15"/>
  <c r="T181" i="15"/>
  <c r="P181" i="15"/>
  <c r="N181" i="15"/>
  <c r="M181" i="15"/>
  <c r="I181" i="15"/>
  <c r="F181" i="15"/>
  <c r="U180" i="15"/>
  <c r="T180" i="15"/>
  <c r="P180" i="15"/>
  <c r="M180" i="15"/>
  <c r="N180" i="15" s="1"/>
  <c r="I180" i="15"/>
  <c r="F180" i="15"/>
  <c r="U179" i="15"/>
  <c r="T179" i="15"/>
  <c r="P179" i="15"/>
  <c r="N179" i="15"/>
  <c r="M179" i="15"/>
  <c r="I179" i="15"/>
  <c r="F179" i="15"/>
  <c r="U178" i="15"/>
  <c r="T178" i="15"/>
  <c r="P178" i="15"/>
  <c r="M178" i="15"/>
  <c r="N178" i="15" s="1"/>
  <c r="I178" i="15"/>
  <c r="F178" i="15"/>
  <c r="U177" i="15"/>
  <c r="T177" i="15"/>
  <c r="P177" i="15"/>
  <c r="N177" i="15"/>
  <c r="M177" i="15"/>
  <c r="I177" i="15"/>
  <c r="F177" i="15"/>
  <c r="U176" i="15"/>
  <c r="T176" i="15"/>
  <c r="P176" i="15"/>
  <c r="M176" i="15"/>
  <c r="N176" i="15" s="1"/>
  <c r="I176" i="15"/>
  <c r="F176" i="15"/>
  <c r="U175" i="15"/>
  <c r="T175" i="15"/>
  <c r="P175" i="15"/>
  <c r="N175" i="15"/>
  <c r="M175" i="15"/>
  <c r="I175" i="15"/>
  <c r="F175" i="15"/>
  <c r="U174" i="15"/>
  <c r="T174" i="15"/>
  <c r="P174" i="15"/>
  <c r="M174" i="15"/>
  <c r="N174" i="15" s="1"/>
  <c r="I174" i="15"/>
  <c r="F174" i="15"/>
  <c r="U173" i="15"/>
  <c r="T173" i="15"/>
  <c r="P173" i="15"/>
  <c r="N173" i="15"/>
  <c r="M173" i="15"/>
  <c r="I173" i="15"/>
  <c r="F173" i="15"/>
  <c r="U172" i="15"/>
  <c r="T172" i="15"/>
  <c r="P172" i="15"/>
  <c r="M172" i="15"/>
  <c r="N172" i="15" s="1"/>
  <c r="I172" i="15"/>
  <c r="F172" i="15"/>
  <c r="U171" i="15"/>
  <c r="T171" i="15"/>
  <c r="P171" i="15"/>
  <c r="N171" i="15"/>
  <c r="M171" i="15"/>
  <c r="I171" i="15"/>
  <c r="F171" i="15"/>
  <c r="U170" i="15"/>
  <c r="T170" i="15"/>
  <c r="P170" i="15"/>
  <c r="M170" i="15"/>
  <c r="N170" i="15" s="1"/>
  <c r="I170" i="15"/>
  <c r="F170" i="15"/>
  <c r="U169" i="15"/>
  <c r="T169" i="15"/>
  <c r="P169" i="15"/>
  <c r="N169" i="15"/>
  <c r="M169" i="15"/>
  <c r="I169" i="15"/>
  <c r="F169" i="15"/>
  <c r="U168" i="15"/>
  <c r="T168" i="15"/>
  <c r="P168" i="15"/>
  <c r="M168" i="15"/>
  <c r="N168" i="15" s="1"/>
  <c r="I168" i="15"/>
  <c r="F168" i="15"/>
  <c r="U167" i="15"/>
  <c r="T167" i="15"/>
  <c r="P167" i="15"/>
  <c r="N167" i="15"/>
  <c r="M167" i="15"/>
  <c r="I167" i="15"/>
  <c r="F167" i="15"/>
  <c r="U166" i="15"/>
  <c r="T166" i="15"/>
  <c r="P166" i="15"/>
  <c r="M166" i="15"/>
  <c r="N166" i="15" s="1"/>
  <c r="I166" i="15"/>
  <c r="F166" i="15"/>
  <c r="U165" i="15"/>
  <c r="T165" i="15"/>
  <c r="P165" i="15"/>
  <c r="N165" i="15"/>
  <c r="M165" i="15"/>
  <c r="I165" i="15"/>
  <c r="F165" i="15"/>
  <c r="U164" i="15"/>
  <c r="T164" i="15"/>
  <c r="P164" i="15"/>
  <c r="M164" i="15"/>
  <c r="N164" i="15" s="1"/>
  <c r="I164" i="15"/>
  <c r="F164" i="15"/>
  <c r="U163" i="15"/>
  <c r="T163" i="15"/>
  <c r="P163" i="15"/>
  <c r="N163" i="15"/>
  <c r="M163" i="15"/>
  <c r="I163" i="15"/>
  <c r="F163" i="15"/>
  <c r="U162" i="15"/>
  <c r="T162" i="15"/>
  <c r="P162" i="15"/>
  <c r="M162" i="15"/>
  <c r="N162" i="15" s="1"/>
  <c r="I162" i="15"/>
  <c r="F162" i="15"/>
  <c r="U161" i="15"/>
  <c r="T161" i="15"/>
  <c r="P161" i="15"/>
  <c r="N161" i="15"/>
  <c r="M161" i="15"/>
  <c r="I161" i="15"/>
  <c r="F161" i="15"/>
  <c r="U160" i="15"/>
  <c r="T160" i="15"/>
  <c r="P160" i="15"/>
  <c r="M160" i="15"/>
  <c r="N160" i="15" s="1"/>
  <c r="I160" i="15"/>
  <c r="F160" i="15"/>
  <c r="U159" i="15"/>
  <c r="T159" i="15"/>
  <c r="P159" i="15"/>
  <c r="N159" i="15"/>
  <c r="M159" i="15"/>
  <c r="I159" i="15"/>
  <c r="F159" i="15"/>
  <c r="U158" i="15"/>
  <c r="T158" i="15"/>
  <c r="P158" i="15"/>
  <c r="M158" i="15"/>
  <c r="N158" i="15" s="1"/>
  <c r="I158" i="15"/>
  <c r="F158" i="15"/>
  <c r="U157" i="15"/>
  <c r="T157" i="15"/>
  <c r="P157" i="15"/>
  <c r="N157" i="15"/>
  <c r="M157" i="15"/>
  <c r="I157" i="15"/>
  <c r="F157" i="15"/>
  <c r="U156" i="15"/>
  <c r="T156" i="15"/>
  <c r="P156" i="15"/>
  <c r="M156" i="15"/>
  <c r="N156" i="15" s="1"/>
  <c r="I156" i="15"/>
  <c r="F156" i="15"/>
  <c r="U155" i="15"/>
  <c r="T155" i="15"/>
  <c r="P155" i="15"/>
  <c r="N155" i="15"/>
  <c r="M155" i="15"/>
  <c r="I155" i="15"/>
  <c r="F155" i="15"/>
  <c r="U154" i="15"/>
  <c r="T154" i="15"/>
  <c r="P154" i="15"/>
  <c r="M154" i="15"/>
  <c r="N154" i="15" s="1"/>
  <c r="I154" i="15"/>
  <c r="F154" i="15"/>
  <c r="U153" i="15"/>
  <c r="T153" i="15"/>
  <c r="P153" i="15"/>
  <c r="N153" i="15"/>
  <c r="M153" i="15"/>
  <c r="I153" i="15"/>
  <c r="F153" i="15"/>
  <c r="U152" i="15"/>
  <c r="T152" i="15"/>
  <c r="P152" i="15"/>
  <c r="M152" i="15"/>
  <c r="N152" i="15" s="1"/>
  <c r="I152" i="15"/>
  <c r="F152" i="15"/>
  <c r="U151" i="15"/>
  <c r="T151" i="15"/>
  <c r="P151" i="15"/>
  <c r="N151" i="15"/>
  <c r="M151" i="15"/>
  <c r="I151" i="15"/>
  <c r="F151" i="15"/>
  <c r="U150" i="15"/>
  <c r="T150" i="15"/>
  <c r="P150" i="15"/>
  <c r="M150" i="15"/>
  <c r="N150" i="15" s="1"/>
  <c r="I150" i="15"/>
  <c r="F150" i="15"/>
  <c r="U149" i="15"/>
  <c r="T149" i="15"/>
  <c r="P149" i="15"/>
  <c r="N149" i="15"/>
  <c r="M149" i="15"/>
  <c r="I149" i="15"/>
  <c r="F149" i="15"/>
  <c r="U148" i="15"/>
  <c r="T148" i="15"/>
  <c r="P148" i="15"/>
  <c r="M148" i="15"/>
  <c r="N148" i="15" s="1"/>
  <c r="I148" i="15"/>
  <c r="F148" i="15"/>
  <c r="U147" i="15"/>
  <c r="T147" i="15"/>
  <c r="P147" i="15"/>
  <c r="N147" i="15"/>
  <c r="M147" i="15"/>
  <c r="I147" i="15"/>
  <c r="F147" i="15"/>
  <c r="U146" i="15"/>
  <c r="T146" i="15"/>
  <c r="P146" i="15"/>
  <c r="M146" i="15"/>
  <c r="N146" i="15" s="1"/>
  <c r="I146" i="15"/>
  <c r="F146" i="15"/>
  <c r="U145" i="15"/>
  <c r="T145" i="15"/>
  <c r="P145" i="15"/>
  <c r="N145" i="15"/>
  <c r="M145" i="15"/>
  <c r="I145" i="15"/>
  <c r="F145" i="15"/>
  <c r="U144" i="15"/>
  <c r="T144" i="15"/>
  <c r="P144" i="15"/>
  <c r="M144" i="15"/>
  <c r="N144" i="15" s="1"/>
  <c r="I144" i="15"/>
  <c r="F144" i="15"/>
  <c r="U143" i="15"/>
  <c r="T143" i="15"/>
  <c r="P143" i="15"/>
  <c r="N143" i="15"/>
  <c r="M143" i="15"/>
  <c r="I143" i="15"/>
  <c r="F143" i="15"/>
  <c r="U142" i="15"/>
  <c r="T142" i="15"/>
  <c r="P142" i="15"/>
  <c r="M142" i="15"/>
  <c r="N142" i="15" s="1"/>
  <c r="I142" i="15"/>
  <c r="F142" i="15"/>
  <c r="U141" i="15"/>
  <c r="T141" i="15"/>
  <c r="P141" i="15"/>
  <c r="N141" i="15"/>
  <c r="M141" i="15"/>
  <c r="I141" i="15"/>
  <c r="F141" i="15"/>
  <c r="U140" i="15"/>
  <c r="T140" i="15"/>
  <c r="P140" i="15"/>
  <c r="M140" i="15"/>
  <c r="N140" i="15" s="1"/>
  <c r="I140" i="15"/>
  <c r="F140" i="15"/>
  <c r="U139" i="15"/>
  <c r="T139" i="15"/>
  <c r="P139" i="15"/>
  <c r="N139" i="15"/>
  <c r="M139" i="15"/>
  <c r="I139" i="15"/>
  <c r="F139" i="15"/>
  <c r="U138" i="15"/>
  <c r="T138" i="15"/>
  <c r="P138" i="15"/>
  <c r="M138" i="15"/>
  <c r="N138" i="15" s="1"/>
  <c r="I138" i="15"/>
  <c r="F138" i="15"/>
  <c r="U137" i="15"/>
  <c r="T137" i="15"/>
  <c r="P137" i="15"/>
  <c r="N137" i="15"/>
  <c r="M137" i="15"/>
  <c r="I137" i="15"/>
  <c r="F137" i="15"/>
  <c r="U136" i="15"/>
  <c r="T136" i="15"/>
  <c r="P136" i="15"/>
  <c r="M136" i="15"/>
  <c r="N136" i="15" s="1"/>
  <c r="I136" i="15"/>
  <c r="F136" i="15"/>
  <c r="U135" i="15"/>
  <c r="T135" i="15"/>
  <c r="P135" i="15"/>
  <c r="N135" i="15"/>
  <c r="M135" i="15"/>
  <c r="I135" i="15"/>
  <c r="F135" i="15"/>
  <c r="U134" i="15"/>
  <c r="T134" i="15"/>
  <c r="P134" i="15"/>
  <c r="M134" i="15"/>
  <c r="N134" i="15" s="1"/>
  <c r="I134" i="15"/>
  <c r="F134" i="15"/>
  <c r="U133" i="15"/>
  <c r="T133" i="15"/>
  <c r="P133" i="15"/>
  <c r="N133" i="15"/>
  <c r="M133" i="15"/>
  <c r="I133" i="15"/>
  <c r="F133" i="15"/>
  <c r="U132" i="15"/>
  <c r="T132" i="15"/>
  <c r="P132" i="15"/>
  <c r="M132" i="15"/>
  <c r="N132" i="15" s="1"/>
  <c r="I132" i="15"/>
  <c r="F132" i="15"/>
  <c r="U131" i="15"/>
  <c r="T131" i="15"/>
  <c r="P131" i="15"/>
  <c r="N131" i="15"/>
  <c r="M131" i="15"/>
  <c r="I131" i="15"/>
  <c r="F131" i="15"/>
  <c r="U130" i="15"/>
  <c r="T130" i="15"/>
  <c r="P130" i="15"/>
  <c r="M130" i="15"/>
  <c r="N130" i="15" s="1"/>
  <c r="I130" i="15"/>
  <c r="F130" i="15"/>
  <c r="U129" i="15"/>
  <c r="T129" i="15"/>
  <c r="P129" i="15"/>
  <c r="N129" i="15"/>
  <c r="M129" i="15"/>
  <c r="I129" i="15"/>
  <c r="F129" i="15"/>
  <c r="U128" i="15"/>
  <c r="T128" i="15"/>
  <c r="P128" i="15"/>
  <c r="M128" i="15"/>
  <c r="N128" i="15" s="1"/>
  <c r="I128" i="15"/>
  <c r="F128" i="15"/>
  <c r="U127" i="15"/>
  <c r="T127" i="15"/>
  <c r="P127" i="15"/>
  <c r="N127" i="15"/>
  <c r="M127" i="15"/>
  <c r="I127" i="15"/>
  <c r="F127" i="15"/>
  <c r="U126" i="15"/>
  <c r="T126" i="15"/>
  <c r="P126" i="15"/>
  <c r="M126" i="15"/>
  <c r="N126" i="15" s="1"/>
  <c r="I126" i="15"/>
  <c r="F126" i="15"/>
  <c r="U125" i="15"/>
  <c r="T125" i="15"/>
  <c r="P125" i="15"/>
  <c r="N125" i="15"/>
  <c r="M125" i="15"/>
  <c r="I125" i="15"/>
  <c r="F125" i="15"/>
  <c r="U124" i="15"/>
  <c r="T124" i="15"/>
  <c r="P124" i="15"/>
  <c r="M124" i="15"/>
  <c r="N124" i="15" s="1"/>
  <c r="I124" i="15"/>
  <c r="F124" i="15"/>
  <c r="U123" i="15"/>
  <c r="T123" i="15"/>
  <c r="P123" i="15"/>
  <c r="N123" i="15"/>
  <c r="M123" i="15"/>
  <c r="I123" i="15"/>
  <c r="F123" i="15"/>
  <c r="U122" i="15"/>
  <c r="T122" i="15"/>
  <c r="P122" i="15"/>
  <c r="M122" i="15"/>
  <c r="N122" i="15" s="1"/>
  <c r="I122" i="15"/>
  <c r="F122" i="15"/>
  <c r="U121" i="15"/>
  <c r="T121" i="15"/>
  <c r="P121" i="15"/>
  <c r="N121" i="15"/>
  <c r="M121" i="15"/>
  <c r="I121" i="15"/>
  <c r="F121" i="15"/>
  <c r="U120" i="15"/>
  <c r="T120" i="15"/>
  <c r="P120" i="15"/>
  <c r="M120" i="15"/>
  <c r="N120" i="15" s="1"/>
  <c r="I120" i="15"/>
  <c r="F120" i="15"/>
  <c r="U119" i="15"/>
  <c r="T119" i="15"/>
  <c r="P119" i="15"/>
  <c r="N119" i="15"/>
  <c r="M119" i="15"/>
  <c r="I119" i="15"/>
  <c r="F119" i="15"/>
  <c r="U118" i="15"/>
  <c r="T118" i="15"/>
  <c r="P118" i="15"/>
  <c r="M118" i="15"/>
  <c r="N118" i="15" s="1"/>
  <c r="I118" i="15"/>
  <c r="F118" i="15"/>
  <c r="U117" i="15"/>
  <c r="T117" i="15"/>
  <c r="P117" i="15"/>
  <c r="N117" i="15"/>
  <c r="M117" i="15"/>
  <c r="I117" i="15"/>
  <c r="F117" i="15"/>
  <c r="U116" i="15"/>
  <c r="T116" i="15"/>
  <c r="P116" i="15"/>
  <c r="M116" i="15"/>
  <c r="N116" i="15" s="1"/>
  <c r="I116" i="15"/>
  <c r="F116" i="15"/>
  <c r="U115" i="15"/>
  <c r="T115" i="15"/>
  <c r="P115" i="15"/>
  <c r="N115" i="15"/>
  <c r="M115" i="15"/>
  <c r="I115" i="15"/>
  <c r="F115" i="15"/>
  <c r="U114" i="15"/>
  <c r="T114" i="15"/>
  <c r="P114" i="15"/>
  <c r="M114" i="15"/>
  <c r="N114" i="15" s="1"/>
  <c r="I114" i="15"/>
  <c r="F114" i="15"/>
  <c r="U113" i="15"/>
  <c r="T113" i="15"/>
  <c r="P113" i="15"/>
  <c r="N113" i="15"/>
  <c r="M113" i="15"/>
  <c r="I113" i="15"/>
  <c r="F113" i="15"/>
  <c r="U112" i="15"/>
  <c r="T112" i="15"/>
  <c r="P112" i="15"/>
  <c r="M112" i="15"/>
  <c r="N112" i="15" s="1"/>
  <c r="I112" i="15"/>
  <c r="F112" i="15"/>
  <c r="U111" i="15"/>
  <c r="T111" i="15"/>
  <c r="P111" i="15"/>
  <c r="N111" i="15"/>
  <c r="M111" i="15"/>
  <c r="I111" i="15"/>
  <c r="F111" i="15"/>
  <c r="U110" i="15"/>
  <c r="T110" i="15"/>
  <c r="P110" i="15"/>
  <c r="M110" i="15"/>
  <c r="N110" i="15" s="1"/>
  <c r="I110" i="15"/>
  <c r="F110" i="15"/>
  <c r="U109" i="15"/>
  <c r="T109" i="15"/>
  <c r="P109" i="15"/>
  <c r="N109" i="15"/>
  <c r="M109" i="15"/>
  <c r="I109" i="15"/>
  <c r="F109" i="15"/>
  <c r="U108" i="15"/>
  <c r="T108" i="15"/>
  <c r="P108" i="15"/>
  <c r="M108" i="15"/>
  <c r="N108" i="15" s="1"/>
  <c r="I108" i="15"/>
  <c r="F108" i="15"/>
  <c r="U107" i="15"/>
  <c r="T107" i="15"/>
  <c r="P107" i="15"/>
  <c r="N107" i="15"/>
  <c r="M107" i="15"/>
  <c r="I107" i="15"/>
  <c r="F107" i="15"/>
  <c r="U106" i="15"/>
  <c r="T106" i="15"/>
  <c r="P106" i="15"/>
  <c r="M106" i="15"/>
  <c r="N106" i="15" s="1"/>
  <c r="I106" i="15"/>
  <c r="F106" i="15"/>
  <c r="U105" i="15"/>
  <c r="T105" i="15"/>
  <c r="P105" i="15"/>
  <c r="N105" i="15"/>
  <c r="M105" i="15"/>
  <c r="I105" i="15"/>
  <c r="F105" i="15"/>
  <c r="U104" i="15"/>
  <c r="T104" i="15"/>
  <c r="P104" i="15"/>
  <c r="M104" i="15"/>
  <c r="N104" i="15" s="1"/>
  <c r="I104" i="15"/>
  <c r="F104" i="15"/>
  <c r="U103" i="15"/>
  <c r="T103" i="15"/>
  <c r="P103" i="15"/>
  <c r="N103" i="15"/>
  <c r="M103" i="15"/>
  <c r="I103" i="15"/>
  <c r="F103" i="15"/>
  <c r="U102" i="15"/>
  <c r="T102" i="15"/>
  <c r="P102" i="15"/>
  <c r="M102" i="15"/>
  <c r="N102" i="15" s="1"/>
  <c r="I102" i="15"/>
  <c r="F102" i="15"/>
  <c r="U101" i="15"/>
  <c r="T101" i="15"/>
  <c r="P101" i="15"/>
  <c r="N101" i="15"/>
  <c r="M101" i="15"/>
  <c r="I101" i="15"/>
  <c r="F101" i="15"/>
  <c r="U100" i="15"/>
  <c r="T100" i="15"/>
  <c r="P100" i="15"/>
  <c r="M100" i="15"/>
  <c r="N100" i="15" s="1"/>
  <c r="I100" i="15"/>
  <c r="F100" i="15"/>
  <c r="U99" i="15"/>
  <c r="T99" i="15"/>
  <c r="P99" i="15"/>
  <c r="N99" i="15"/>
  <c r="M99" i="15"/>
  <c r="I99" i="15"/>
  <c r="F99" i="15"/>
  <c r="U98" i="15"/>
  <c r="T98" i="15"/>
  <c r="P98" i="15"/>
  <c r="M98" i="15"/>
  <c r="N98" i="15" s="1"/>
  <c r="I98" i="15"/>
  <c r="F98" i="15"/>
  <c r="U97" i="15"/>
  <c r="T97" i="15"/>
  <c r="P97" i="15"/>
  <c r="N97" i="15"/>
  <c r="M97" i="15"/>
  <c r="I97" i="15"/>
  <c r="F97" i="15"/>
  <c r="U96" i="15"/>
  <c r="T96" i="15"/>
  <c r="P96" i="15"/>
  <c r="M96" i="15"/>
  <c r="N96" i="15" s="1"/>
  <c r="I96" i="15"/>
  <c r="F96" i="15"/>
  <c r="U95" i="15"/>
  <c r="T95" i="15"/>
  <c r="P95" i="15"/>
  <c r="N95" i="15"/>
  <c r="M95" i="15"/>
  <c r="I95" i="15"/>
  <c r="F95" i="15"/>
  <c r="U94" i="15"/>
  <c r="T94" i="15"/>
  <c r="P94" i="15"/>
  <c r="M94" i="15"/>
  <c r="N94" i="15" s="1"/>
  <c r="I94" i="15"/>
  <c r="F94" i="15"/>
  <c r="U93" i="15"/>
  <c r="T93" i="15"/>
  <c r="P93" i="15"/>
  <c r="N93" i="15"/>
  <c r="M93" i="15"/>
  <c r="I93" i="15"/>
  <c r="F93" i="15"/>
  <c r="U92" i="15"/>
  <c r="T92" i="15"/>
  <c r="P92" i="15"/>
  <c r="M92" i="15"/>
  <c r="N92" i="15" s="1"/>
  <c r="I92" i="15"/>
  <c r="F92" i="15"/>
  <c r="U91" i="15"/>
  <c r="T91" i="15"/>
  <c r="P91" i="15"/>
  <c r="N91" i="15"/>
  <c r="M91" i="15"/>
  <c r="I91" i="15"/>
  <c r="F91" i="15"/>
  <c r="U90" i="15"/>
  <c r="T90" i="15"/>
  <c r="P90" i="15"/>
  <c r="M90" i="15"/>
  <c r="N90" i="15" s="1"/>
  <c r="I90" i="15"/>
  <c r="F90" i="15"/>
  <c r="U89" i="15"/>
  <c r="T89" i="15"/>
  <c r="P89" i="15"/>
  <c r="N89" i="15"/>
  <c r="M89" i="15"/>
  <c r="I89" i="15"/>
  <c r="F89" i="15"/>
  <c r="U88" i="15"/>
  <c r="T88" i="15"/>
  <c r="P88" i="15"/>
  <c r="M88" i="15"/>
  <c r="N88" i="15" s="1"/>
  <c r="I88" i="15"/>
  <c r="F88" i="15"/>
  <c r="U87" i="15"/>
  <c r="T87" i="15"/>
  <c r="P87" i="15"/>
  <c r="N87" i="15"/>
  <c r="M87" i="15"/>
  <c r="I87" i="15"/>
  <c r="F87" i="15"/>
  <c r="U86" i="15"/>
  <c r="T86" i="15"/>
  <c r="P86" i="15"/>
  <c r="M86" i="15"/>
  <c r="N86" i="15" s="1"/>
  <c r="I86" i="15"/>
  <c r="F86" i="15"/>
  <c r="U85" i="15"/>
  <c r="T85" i="15"/>
  <c r="P85" i="15"/>
  <c r="N85" i="15"/>
  <c r="M85" i="15"/>
  <c r="I85" i="15"/>
  <c r="F85" i="15"/>
  <c r="U84" i="15"/>
  <c r="T84" i="15"/>
  <c r="P84" i="15"/>
  <c r="M84" i="15"/>
  <c r="N84" i="15" s="1"/>
  <c r="I84" i="15"/>
  <c r="F84" i="15"/>
  <c r="U83" i="15"/>
  <c r="T83" i="15"/>
  <c r="P83" i="15"/>
  <c r="N83" i="15"/>
  <c r="M83" i="15"/>
  <c r="I83" i="15"/>
  <c r="F83" i="15"/>
  <c r="U82" i="15"/>
  <c r="T82" i="15"/>
  <c r="P82" i="15"/>
  <c r="M82" i="15"/>
  <c r="N82" i="15" s="1"/>
  <c r="I82" i="15"/>
  <c r="F82" i="15"/>
  <c r="U81" i="15"/>
  <c r="T81" i="15"/>
  <c r="P81" i="15"/>
  <c r="N81" i="15"/>
  <c r="M81" i="15"/>
  <c r="I81" i="15"/>
  <c r="F81" i="15"/>
  <c r="U80" i="15"/>
  <c r="T80" i="15"/>
  <c r="P80" i="15"/>
  <c r="M80" i="15"/>
  <c r="N80" i="15" s="1"/>
  <c r="I80" i="15"/>
  <c r="F80" i="15"/>
  <c r="U79" i="15"/>
  <c r="T79" i="15"/>
  <c r="P79" i="15"/>
  <c r="N79" i="15"/>
  <c r="M79" i="15"/>
  <c r="I79" i="15"/>
  <c r="F79" i="15"/>
  <c r="U78" i="15"/>
  <c r="T78" i="15"/>
  <c r="P78" i="15"/>
  <c r="M78" i="15"/>
  <c r="N78" i="15" s="1"/>
  <c r="I78" i="15"/>
  <c r="F78" i="15"/>
  <c r="U77" i="15"/>
  <c r="T77" i="15"/>
  <c r="P77" i="15"/>
  <c r="N77" i="15"/>
  <c r="M77" i="15"/>
  <c r="I77" i="15"/>
  <c r="F77" i="15"/>
  <c r="U76" i="15"/>
  <c r="T76" i="15"/>
  <c r="P76" i="15"/>
  <c r="M76" i="15"/>
  <c r="N76" i="15" s="1"/>
  <c r="I76" i="15"/>
  <c r="F76" i="15"/>
  <c r="U75" i="15"/>
  <c r="T75" i="15"/>
  <c r="P75" i="15"/>
  <c r="N75" i="15"/>
  <c r="M75" i="15"/>
  <c r="I75" i="15"/>
  <c r="F75" i="15"/>
  <c r="U74" i="15"/>
  <c r="T74" i="15"/>
  <c r="P74" i="15"/>
  <c r="M74" i="15"/>
  <c r="N74" i="15" s="1"/>
  <c r="I74" i="15"/>
  <c r="F74" i="15"/>
  <c r="U73" i="15"/>
  <c r="T73" i="15"/>
  <c r="P73" i="15"/>
  <c r="N73" i="15"/>
  <c r="M73" i="15"/>
  <c r="I73" i="15"/>
  <c r="F73" i="15"/>
  <c r="U72" i="15"/>
  <c r="T72" i="15"/>
  <c r="P72" i="15"/>
  <c r="M72" i="15"/>
  <c r="N72" i="15" s="1"/>
  <c r="I72" i="15"/>
  <c r="F72" i="15"/>
  <c r="U71" i="15"/>
  <c r="T71" i="15"/>
  <c r="P71" i="15"/>
  <c r="N71" i="15"/>
  <c r="M71" i="15"/>
  <c r="I71" i="15"/>
  <c r="F71" i="15"/>
  <c r="U70" i="15"/>
  <c r="T70" i="15"/>
  <c r="P70" i="15"/>
  <c r="M70" i="15"/>
  <c r="N70" i="15" s="1"/>
  <c r="I70" i="15"/>
  <c r="F70" i="15"/>
  <c r="U69" i="15"/>
  <c r="T69" i="15"/>
  <c r="P69" i="15"/>
  <c r="N69" i="15"/>
  <c r="M69" i="15"/>
  <c r="I69" i="15"/>
  <c r="F69" i="15"/>
  <c r="U68" i="15"/>
  <c r="T68" i="15"/>
  <c r="P68" i="15"/>
  <c r="M68" i="15"/>
  <c r="N68" i="15" s="1"/>
  <c r="I68" i="15"/>
  <c r="F68" i="15"/>
  <c r="U67" i="15"/>
  <c r="T67" i="15"/>
  <c r="P67" i="15"/>
  <c r="N67" i="15"/>
  <c r="M67" i="15"/>
  <c r="I67" i="15"/>
  <c r="F67" i="15"/>
  <c r="U66" i="15"/>
  <c r="T66" i="15"/>
  <c r="P66" i="15"/>
  <c r="M66" i="15"/>
  <c r="N66" i="15" s="1"/>
  <c r="I66" i="15"/>
  <c r="F66" i="15"/>
  <c r="U65" i="15"/>
  <c r="T65" i="15"/>
  <c r="P65" i="15"/>
  <c r="N65" i="15"/>
  <c r="M65" i="15"/>
  <c r="I65" i="15"/>
  <c r="F65" i="15"/>
  <c r="U64" i="15"/>
  <c r="T64" i="15"/>
  <c r="P64" i="15"/>
  <c r="M64" i="15"/>
  <c r="N64" i="15" s="1"/>
  <c r="I64" i="15"/>
  <c r="F64" i="15"/>
  <c r="U63" i="15"/>
  <c r="T63" i="15"/>
  <c r="P63" i="15"/>
  <c r="N63" i="15"/>
  <c r="M63" i="15"/>
  <c r="I63" i="15"/>
  <c r="F63" i="15"/>
  <c r="U62" i="15"/>
  <c r="T62" i="15"/>
  <c r="P62" i="15"/>
  <c r="M62" i="15"/>
  <c r="N62" i="15" s="1"/>
  <c r="I62" i="15"/>
  <c r="F62" i="15"/>
  <c r="U61" i="15"/>
  <c r="T61" i="15"/>
  <c r="P61" i="15"/>
  <c r="N61" i="15"/>
  <c r="M61" i="15"/>
  <c r="I61" i="15"/>
  <c r="F61" i="15"/>
  <c r="U60" i="15"/>
  <c r="T60" i="15"/>
  <c r="P60" i="15"/>
  <c r="M60" i="15"/>
  <c r="N60" i="15" s="1"/>
  <c r="I60" i="15"/>
  <c r="F60" i="15"/>
  <c r="U59" i="15"/>
  <c r="T59" i="15"/>
  <c r="P59" i="15"/>
  <c r="N59" i="15"/>
  <c r="M59" i="15"/>
  <c r="I59" i="15"/>
  <c r="F59" i="15"/>
  <c r="U58" i="15"/>
  <c r="T58" i="15"/>
  <c r="P58" i="15"/>
  <c r="M58" i="15"/>
  <c r="N58" i="15" s="1"/>
  <c r="I58" i="15"/>
  <c r="F58" i="15"/>
  <c r="U57" i="15"/>
  <c r="T57" i="15"/>
  <c r="P57" i="15"/>
  <c r="N57" i="15"/>
  <c r="M57" i="15"/>
  <c r="I57" i="15"/>
  <c r="F57" i="15"/>
  <c r="U56" i="15"/>
  <c r="T56" i="15"/>
  <c r="P56" i="15"/>
  <c r="M56" i="15"/>
  <c r="N56" i="15" s="1"/>
  <c r="I56" i="15"/>
  <c r="F56" i="15"/>
  <c r="U55" i="15"/>
  <c r="T55" i="15"/>
  <c r="P55" i="15"/>
  <c r="N55" i="15"/>
  <c r="M55" i="15"/>
  <c r="I55" i="15"/>
  <c r="F55" i="15"/>
  <c r="U54" i="15"/>
  <c r="T54" i="15"/>
  <c r="P54" i="15"/>
  <c r="M54" i="15"/>
  <c r="N54" i="15" s="1"/>
  <c r="I54" i="15"/>
  <c r="F54" i="15"/>
  <c r="U53" i="15"/>
  <c r="T53" i="15"/>
  <c r="P53" i="15"/>
  <c r="N53" i="15"/>
  <c r="M53" i="15"/>
  <c r="I53" i="15"/>
  <c r="F53" i="15"/>
  <c r="U52" i="15"/>
  <c r="T52" i="15"/>
  <c r="P52" i="15"/>
  <c r="M52" i="15"/>
  <c r="N52" i="15" s="1"/>
  <c r="I52" i="15"/>
  <c r="F52" i="15"/>
  <c r="U51" i="15"/>
  <c r="T51" i="15"/>
  <c r="P51" i="15"/>
  <c r="N51" i="15"/>
  <c r="M51" i="15"/>
  <c r="I51" i="15"/>
  <c r="F51" i="15"/>
  <c r="U50" i="15"/>
  <c r="T50" i="15"/>
  <c r="P50" i="15"/>
  <c r="M50" i="15"/>
  <c r="N50" i="15" s="1"/>
  <c r="I50" i="15"/>
  <c r="F50" i="15"/>
  <c r="U49" i="15"/>
  <c r="T49" i="15"/>
  <c r="P49" i="15"/>
  <c r="N49" i="15"/>
  <c r="M49" i="15"/>
  <c r="I49" i="15"/>
  <c r="F49" i="15"/>
  <c r="U48" i="15"/>
  <c r="T48" i="15"/>
  <c r="P48" i="15"/>
  <c r="M48" i="15"/>
  <c r="N48" i="15" s="1"/>
  <c r="I48" i="15"/>
  <c r="F48" i="15"/>
  <c r="U47" i="15"/>
  <c r="T47" i="15"/>
  <c r="P47" i="15"/>
  <c r="N47" i="15"/>
  <c r="M47" i="15"/>
  <c r="I47" i="15"/>
  <c r="F47" i="15"/>
  <c r="U46" i="15"/>
  <c r="T46" i="15"/>
  <c r="P46" i="15"/>
  <c r="M46" i="15"/>
  <c r="N46" i="15" s="1"/>
  <c r="I46" i="15"/>
  <c r="F46" i="15"/>
  <c r="U45" i="15"/>
  <c r="T45" i="15"/>
  <c r="P45" i="15"/>
  <c r="N45" i="15"/>
  <c r="M45" i="15"/>
  <c r="I45" i="15"/>
  <c r="F45" i="15"/>
  <c r="U44" i="15"/>
  <c r="T44" i="15"/>
  <c r="P44" i="15"/>
  <c r="M44" i="15"/>
  <c r="N44" i="15" s="1"/>
  <c r="I44" i="15"/>
  <c r="F44" i="15"/>
  <c r="U43" i="15"/>
  <c r="T43" i="15"/>
  <c r="P43" i="15"/>
  <c r="N43" i="15"/>
  <c r="M43" i="15"/>
  <c r="I43" i="15"/>
  <c r="F43" i="15"/>
  <c r="U42" i="15"/>
  <c r="T42" i="15"/>
  <c r="P42" i="15"/>
  <c r="M42" i="15"/>
  <c r="N42" i="15" s="1"/>
  <c r="I42" i="15"/>
  <c r="F42" i="15"/>
  <c r="U41" i="15"/>
  <c r="T41" i="15"/>
  <c r="P41" i="15"/>
  <c r="N41" i="15"/>
  <c r="M41" i="15"/>
  <c r="I41" i="15"/>
  <c r="F41" i="15"/>
  <c r="U40" i="15"/>
  <c r="T40" i="15"/>
  <c r="P40" i="15"/>
  <c r="M40" i="15"/>
  <c r="N40" i="15" s="1"/>
  <c r="I40" i="15"/>
  <c r="F40" i="15"/>
  <c r="U39" i="15"/>
  <c r="T39" i="15"/>
  <c r="P39" i="15"/>
  <c r="N39" i="15"/>
  <c r="M39" i="15"/>
  <c r="I39" i="15"/>
  <c r="F39" i="15"/>
  <c r="U38" i="15"/>
  <c r="T38" i="15"/>
  <c r="P38" i="15"/>
  <c r="M38" i="15"/>
  <c r="N38" i="15" s="1"/>
  <c r="I38" i="15"/>
  <c r="F38" i="15"/>
  <c r="U37" i="15"/>
  <c r="T37" i="15"/>
  <c r="P37" i="15"/>
  <c r="N37" i="15"/>
  <c r="M37" i="15"/>
  <c r="I37" i="15"/>
  <c r="F37" i="15"/>
  <c r="U36" i="15"/>
  <c r="T36" i="15"/>
  <c r="P36" i="15"/>
  <c r="M36" i="15"/>
  <c r="N36" i="15" s="1"/>
  <c r="I36" i="15"/>
  <c r="F36" i="15"/>
  <c r="U35" i="15"/>
  <c r="T35" i="15"/>
  <c r="P35" i="15"/>
  <c r="N35" i="15"/>
  <c r="M35" i="15"/>
  <c r="I35" i="15"/>
  <c r="F35" i="15"/>
  <c r="U34" i="15"/>
  <c r="T34" i="15"/>
  <c r="P34" i="15"/>
  <c r="M34" i="15"/>
  <c r="N34" i="15" s="1"/>
  <c r="I34" i="15"/>
  <c r="F34" i="15"/>
  <c r="U33" i="15"/>
  <c r="T33" i="15"/>
  <c r="P33" i="15"/>
  <c r="N33" i="15"/>
  <c r="M33" i="15"/>
  <c r="I33" i="15"/>
  <c r="F33" i="15"/>
  <c r="U32" i="15"/>
  <c r="T32" i="15"/>
  <c r="P32" i="15"/>
  <c r="M32" i="15"/>
  <c r="N32" i="15" s="1"/>
  <c r="I32" i="15"/>
  <c r="F32" i="15"/>
  <c r="U31" i="15"/>
  <c r="T31" i="15"/>
  <c r="P31" i="15"/>
  <c r="N31" i="15"/>
  <c r="M31" i="15"/>
  <c r="I31" i="15"/>
  <c r="F31" i="15"/>
  <c r="U30" i="15"/>
  <c r="T30" i="15"/>
  <c r="P30" i="15"/>
  <c r="M30" i="15"/>
  <c r="N30" i="15" s="1"/>
  <c r="I30" i="15"/>
  <c r="F30" i="15"/>
  <c r="U29" i="15"/>
  <c r="T29" i="15"/>
  <c r="P29" i="15"/>
  <c r="N29" i="15"/>
  <c r="M29" i="15"/>
  <c r="I29" i="15"/>
  <c r="F29" i="15"/>
  <c r="U28" i="15"/>
  <c r="T28" i="15"/>
  <c r="P28" i="15"/>
  <c r="M28" i="15"/>
  <c r="N28" i="15" s="1"/>
  <c r="I28" i="15"/>
  <c r="F28" i="15"/>
  <c r="U27" i="15"/>
  <c r="T27" i="15"/>
  <c r="P27" i="15"/>
  <c r="N27" i="15"/>
  <c r="M27" i="15"/>
  <c r="I27" i="15"/>
  <c r="F27" i="15"/>
  <c r="U26" i="15"/>
  <c r="T26" i="15"/>
  <c r="P26" i="15"/>
  <c r="M26" i="15"/>
  <c r="N26" i="15" s="1"/>
  <c r="I26" i="15"/>
  <c r="F26" i="15"/>
  <c r="U25" i="15"/>
  <c r="T25" i="15"/>
  <c r="P25" i="15"/>
  <c r="N25" i="15"/>
  <c r="M25" i="15"/>
  <c r="I25" i="15"/>
  <c r="F25" i="15"/>
  <c r="U24" i="15"/>
  <c r="T24" i="15"/>
  <c r="P24" i="15"/>
  <c r="M24" i="15"/>
  <c r="N24" i="15" s="1"/>
  <c r="I24" i="15"/>
  <c r="F24" i="15"/>
  <c r="U23" i="15"/>
  <c r="T23" i="15"/>
  <c r="P23" i="15"/>
  <c r="N23" i="15"/>
  <c r="M23" i="15"/>
  <c r="I23" i="15"/>
  <c r="F23" i="15"/>
  <c r="U22" i="15"/>
  <c r="T22" i="15"/>
  <c r="P22" i="15"/>
  <c r="M22" i="15"/>
  <c r="N22" i="15" s="1"/>
  <c r="I22" i="15"/>
  <c r="F22" i="15"/>
  <c r="U21" i="15"/>
  <c r="T21" i="15"/>
  <c r="P21" i="15"/>
  <c r="N21" i="15"/>
  <c r="M21" i="15"/>
  <c r="I21" i="15"/>
  <c r="F21" i="15"/>
  <c r="U20" i="15"/>
  <c r="T20" i="15"/>
  <c r="P20" i="15"/>
  <c r="M20" i="15"/>
  <c r="N20" i="15" s="1"/>
  <c r="I20" i="15"/>
  <c r="F20" i="15"/>
  <c r="U19" i="15"/>
  <c r="T19" i="15"/>
  <c r="P19" i="15"/>
  <c r="N19" i="15"/>
  <c r="M19" i="15"/>
  <c r="I19" i="15"/>
  <c r="F19" i="15"/>
  <c r="U18" i="15"/>
  <c r="T18" i="15"/>
  <c r="P18" i="15"/>
  <c r="M18" i="15"/>
  <c r="N18" i="15" s="1"/>
  <c r="I18" i="15"/>
  <c r="F18" i="15"/>
  <c r="U17" i="15"/>
  <c r="T17" i="15"/>
  <c r="P17" i="15"/>
  <c r="N17" i="15"/>
  <c r="M17" i="15"/>
  <c r="I17" i="15"/>
  <c r="F17" i="15"/>
  <c r="U16" i="15"/>
  <c r="T16" i="15"/>
  <c r="P16" i="15"/>
  <c r="M16" i="15"/>
  <c r="N16" i="15" s="1"/>
  <c r="I16" i="15"/>
  <c r="F16" i="15"/>
  <c r="U15" i="15"/>
  <c r="T15" i="15"/>
  <c r="P15" i="15"/>
  <c r="N15" i="15"/>
  <c r="M15" i="15"/>
  <c r="I15" i="15"/>
  <c r="F15" i="15"/>
  <c r="U14" i="15"/>
  <c r="T14" i="15"/>
  <c r="P14" i="15"/>
  <c r="M14" i="15"/>
  <c r="N14" i="15" s="1"/>
  <c r="I14" i="15"/>
  <c r="F14" i="15"/>
  <c r="U13" i="15"/>
  <c r="T13" i="15"/>
  <c r="P13" i="15"/>
  <c r="N13" i="15"/>
  <c r="M13" i="15"/>
  <c r="I13" i="15"/>
  <c r="F13" i="15"/>
  <c r="U12" i="15"/>
  <c r="T12" i="15"/>
  <c r="P12" i="15"/>
  <c r="M12" i="15"/>
  <c r="N12" i="15" s="1"/>
  <c r="I12" i="15"/>
  <c r="F12" i="15"/>
  <c r="U11" i="15"/>
  <c r="T11" i="15"/>
  <c r="P11" i="15"/>
  <c r="N11" i="15"/>
  <c r="M11" i="15"/>
  <c r="I11" i="15"/>
  <c r="F11" i="15"/>
  <c r="U10" i="15"/>
  <c r="T10" i="15"/>
  <c r="P10" i="15"/>
  <c r="M10" i="15"/>
  <c r="N10" i="15" s="1"/>
  <c r="I10" i="15"/>
  <c r="F10" i="15"/>
  <c r="U9" i="15"/>
  <c r="T9" i="15"/>
  <c r="P9" i="15"/>
  <c r="N9" i="15"/>
  <c r="M9" i="15"/>
  <c r="I9" i="15"/>
  <c r="F9" i="15"/>
  <c r="U8" i="15"/>
  <c r="T8" i="15"/>
  <c r="P8" i="15"/>
  <c r="M8" i="15"/>
  <c r="N8" i="15" s="1"/>
  <c r="I8" i="15"/>
  <c r="F8" i="15"/>
  <c r="U7" i="15"/>
  <c r="T7" i="15"/>
  <c r="P7" i="15"/>
  <c r="N7" i="15"/>
  <c r="M7" i="15"/>
  <c r="I7" i="15"/>
  <c r="F7" i="15"/>
  <c r="U6" i="15"/>
  <c r="T6" i="15"/>
  <c r="P6" i="15"/>
  <c r="M6" i="15"/>
  <c r="N6" i="15" s="1"/>
  <c r="I6" i="15"/>
  <c r="F6" i="15"/>
  <c r="U5" i="15"/>
  <c r="T5" i="15"/>
  <c r="P5" i="15"/>
  <c r="N5" i="15"/>
  <c r="M5" i="15"/>
  <c r="I5" i="15"/>
  <c r="F5" i="15"/>
  <c r="U4" i="15"/>
  <c r="T4" i="15"/>
  <c r="P4" i="15"/>
  <c r="M4" i="15"/>
  <c r="N4" i="15" s="1"/>
  <c r="I4" i="15"/>
  <c r="F4" i="15"/>
  <c r="U3" i="15"/>
  <c r="T3" i="15"/>
  <c r="P3" i="15"/>
  <c r="N3" i="15"/>
  <c r="M3" i="15"/>
  <c r="I3" i="15"/>
  <c r="F3" i="15"/>
  <c r="U2" i="15"/>
  <c r="T2" i="15"/>
  <c r="P2" i="15"/>
  <c r="M2" i="15"/>
  <c r="N2" i="15" s="1"/>
  <c r="I2" i="15"/>
  <c r="F2" i="15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A4" i="13" a="1"/>
  <c r="A4" i="13" s="1"/>
  <c r="O5" i="13" s="1"/>
  <c r="C2" i="12"/>
  <c r="B3" i="12"/>
  <c r="B4" i="12"/>
  <c r="B5" i="12"/>
  <c r="B6" i="12"/>
  <c r="B7" i="12"/>
  <c r="B8" i="12"/>
  <c r="B9" i="12"/>
  <c r="B10" i="12"/>
  <c r="B11" i="12"/>
  <c r="B12" i="12"/>
  <c r="E12" i="12" s="1"/>
  <c r="B13" i="12"/>
  <c r="B2" i="1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B4" i="13" a="1"/>
  <c r="B4" i="13" s="1"/>
  <c r="P6" i="13" s="1"/>
  <c r="H3" i="12"/>
  <c r="H7" i="12"/>
  <c r="H8" i="12"/>
  <c r="G7" i="12"/>
  <c r="F4" i="12"/>
  <c r="E3" i="12"/>
  <c r="F3" i="12" s="1"/>
  <c r="E4" i="12"/>
  <c r="H4" i="12" s="1"/>
  <c r="E7" i="12"/>
  <c r="F7" i="12" s="1"/>
  <c r="E8" i="12"/>
  <c r="G8" i="12" s="1"/>
  <c r="E9" i="12"/>
  <c r="G9" i="12" s="1"/>
  <c r="E11" i="12"/>
  <c r="F11" i="12" s="1"/>
  <c r="D13" i="12"/>
  <c r="D12" i="12"/>
  <c r="D11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C4" i="12"/>
  <c r="C3" i="12"/>
  <c r="G5" i="13" l="1"/>
  <c r="O7" i="13"/>
  <c r="P4" i="13"/>
  <c r="O6" i="13"/>
  <c r="P5" i="13"/>
  <c r="F5" i="13"/>
  <c r="O4" i="13"/>
  <c r="P7" i="13"/>
  <c r="E5" i="13"/>
  <c r="G4" i="13"/>
  <c r="F4" i="13"/>
  <c r="J4" i="13"/>
  <c r="L4" i="13"/>
  <c r="J5" i="13"/>
  <c r="L5" i="13"/>
  <c r="I5" i="13"/>
  <c r="K5" i="13"/>
  <c r="E4" i="13"/>
  <c r="I4" i="13"/>
  <c r="K4" i="13"/>
  <c r="H12" i="12"/>
  <c r="G12" i="12"/>
  <c r="F12" i="12"/>
  <c r="E5" i="12"/>
  <c r="G5" i="12" s="1"/>
  <c r="H11" i="12"/>
  <c r="F9" i="12"/>
  <c r="G4" i="12"/>
  <c r="E13" i="12"/>
  <c r="G13" i="12" s="1"/>
  <c r="F8" i="12"/>
  <c r="G11" i="12"/>
  <c r="G3" i="12"/>
  <c r="E10" i="12"/>
  <c r="F10" i="12" s="1"/>
  <c r="E6" i="12"/>
  <c r="F6" i="12" s="1"/>
  <c r="H13" i="12"/>
  <c r="H9" i="12"/>
  <c r="H5" i="12"/>
  <c r="E2" i="1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N23" i="1"/>
  <c r="N43" i="1"/>
  <c r="N44" i="1"/>
  <c r="N55" i="1"/>
  <c r="N64" i="1"/>
  <c r="N87" i="1"/>
  <c r="N107" i="1"/>
  <c r="N108" i="1"/>
  <c r="N119" i="1"/>
  <c r="N128" i="1"/>
  <c r="N130" i="1"/>
  <c r="N151" i="1"/>
  <c r="N171" i="1"/>
  <c r="N172" i="1"/>
  <c r="N183" i="1"/>
  <c r="N192" i="1"/>
  <c r="N215" i="1"/>
  <c r="N235" i="1"/>
  <c r="N236" i="1"/>
  <c r="N256" i="1"/>
  <c r="N258" i="1"/>
  <c r="N276" i="1"/>
  <c r="N288" i="1"/>
  <c r="N303" i="1"/>
  <c r="N304" i="1"/>
  <c r="N316" i="1"/>
  <c r="N319" i="1"/>
  <c r="N331" i="1"/>
  <c r="N332" i="1"/>
  <c r="N355" i="1"/>
  <c r="N357" i="1"/>
  <c r="N367" i="1"/>
  <c r="N387" i="1"/>
  <c r="N389" i="1"/>
  <c r="N399" i="1"/>
  <c r="N419" i="1"/>
  <c r="N421" i="1"/>
  <c r="N430" i="1"/>
  <c r="N454" i="1"/>
  <c r="N462" i="1"/>
  <c r="N486" i="1"/>
  <c r="N494" i="1"/>
  <c r="N518" i="1"/>
  <c r="N526" i="1"/>
  <c r="N549" i="1"/>
  <c r="N550" i="1"/>
  <c r="N564" i="1"/>
  <c r="N565" i="1"/>
  <c r="N568" i="1"/>
  <c r="N572" i="1"/>
  <c r="N573" i="1"/>
  <c r="N576" i="1"/>
  <c r="N580" i="1"/>
  <c r="N581" i="1"/>
  <c r="N584" i="1"/>
  <c r="N588" i="1"/>
  <c r="N589" i="1"/>
  <c r="N592" i="1"/>
  <c r="N596" i="1"/>
  <c r="N597" i="1"/>
  <c r="N600" i="1"/>
  <c r="N604" i="1"/>
  <c r="N605" i="1"/>
  <c r="N608" i="1"/>
  <c r="N612" i="1"/>
  <c r="N613" i="1"/>
  <c r="N616" i="1"/>
  <c r="N620" i="1"/>
  <c r="N621" i="1"/>
  <c r="N624" i="1"/>
  <c r="N628" i="1"/>
  <c r="N629" i="1"/>
  <c r="N632" i="1"/>
  <c r="N636" i="1"/>
  <c r="N637" i="1"/>
  <c r="N640" i="1"/>
  <c r="N644" i="1"/>
  <c r="N645" i="1"/>
  <c r="N648" i="1"/>
  <c r="N652" i="1"/>
  <c r="N653" i="1"/>
  <c r="N656" i="1"/>
  <c r="N660" i="1"/>
  <c r="N661" i="1"/>
  <c r="N664" i="1"/>
  <c r="N668" i="1"/>
  <c r="N669" i="1"/>
  <c r="N672" i="1"/>
  <c r="N676" i="1"/>
  <c r="N677" i="1"/>
  <c r="N680" i="1"/>
  <c r="N684" i="1"/>
  <c r="N685" i="1"/>
  <c r="N688" i="1"/>
  <c r="N692" i="1"/>
  <c r="N693" i="1"/>
  <c r="N696" i="1"/>
  <c r="N700" i="1"/>
  <c r="N701" i="1"/>
  <c r="N704" i="1"/>
  <c r="N708" i="1"/>
  <c r="N709" i="1"/>
  <c r="N712" i="1"/>
  <c r="N716" i="1"/>
  <c r="N717" i="1"/>
  <c r="N720" i="1"/>
  <c r="N724" i="1"/>
  <c r="N725" i="1"/>
  <c r="N728" i="1"/>
  <c r="N732" i="1"/>
  <c r="N733" i="1"/>
  <c r="N736" i="1"/>
  <c r="N740" i="1"/>
  <c r="N741" i="1"/>
  <c r="N744" i="1"/>
  <c r="N748" i="1"/>
  <c r="N749" i="1"/>
  <c r="N752" i="1"/>
  <c r="N756" i="1"/>
  <c r="N757" i="1"/>
  <c r="N760" i="1"/>
  <c r="N764" i="1"/>
  <c r="N765" i="1"/>
  <c r="N768" i="1"/>
  <c r="N772" i="1"/>
  <c r="N773" i="1"/>
  <c r="N776" i="1"/>
  <c r="N780" i="1"/>
  <c r="N781" i="1"/>
  <c r="N784" i="1"/>
  <c r="N788" i="1"/>
  <c r="N789" i="1"/>
  <c r="N792" i="1"/>
  <c r="N796" i="1"/>
  <c r="N797" i="1"/>
  <c r="N800" i="1"/>
  <c r="N804" i="1"/>
  <c r="N805" i="1"/>
  <c r="N808" i="1"/>
  <c r="N812" i="1"/>
  <c r="N813" i="1"/>
  <c r="N816" i="1"/>
  <c r="N820" i="1"/>
  <c r="N821" i="1"/>
  <c r="N824" i="1"/>
  <c r="N828" i="1"/>
  <c r="N829" i="1"/>
  <c r="N832" i="1"/>
  <c r="N836" i="1"/>
  <c r="N837" i="1"/>
  <c r="N840" i="1"/>
  <c r="N844" i="1"/>
  <c r="N845" i="1"/>
  <c r="N848" i="1"/>
  <c r="N852" i="1"/>
  <c r="N853" i="1"/>
  <c r="N856" i="1"/>
  <c r="N860" i="1"/>
  <c r="N861" i="1"/>
  <c r="N864" i="1"/>
  <c r="N868" i="1"/>
  <c r="N869" i="1"/>
  <c r="N872" i="1"/>
  <c r="N876" i="1"/>
  <c r="N877" i="1"/>
  <c r="N880" i="1"/>
  <c r="N884" i="1"/>
  <c r="N885" i="1"/>
  <c r="N888" i="1"/>
  <c r="N892" i="1"/>
  <c r="N893" i="1"/>
  <c r="N896" i="1"/>
  <c r="N900" i="1"/>
  <c r="N901" i="1"/>
  <c r="N904" i="1"/>
  <c r="N908" i="1"/>
  <c r="N909" i="1"/>
  <c r="N912" i="1"/>
  <c r="N916" i="1"/>
  <c r="N917" i="1"/>
  <c r="N920" i="1"/>
  <c r="N924" i="1"/>
  <c r="N925" i="1"/>
  <c r="N928" i="1"/>
  <c r="N932" i="1"/>
  <c r="N933" i="1"/>
  <c r="N936" i="1"/>
  <c r="N940" i="1"/>
  <c r="N941" i="1"/>
  <c r="N944" i="1"/>
  <c r="N948" i="1"/>
  <c r="N949" i="1"/>
  <c r="N952" i="1"/>
  <c r="N956" i="1"/>
  <c r="N957" i="1"/>
  <c r="N960" i="1"/>
  <c r="N964" i="1"/>
  <c r="N965" i="1"/>
  <c r="N968" i="1"/>
  <c r="N972" i="1"/>
  <c r="N973" i="1"/>
  <c r="N976" i="1"/>
  <c r="N980" i="1"/>
  <c r="N981" i="1"/>
  <c r="N984" i="1"/>
  <c r="N988" i="1"/>
  <c r="N989" i="1"/>
  <c r="N992" i="1"/>
  <c r="N996" i="1"/>
  <c r="N997" i="1"/>
  <c r="N100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5" i="1"/>
  <c r="N46" i="1"/>
  <c r="N47" i="1"/>
  <c r="N48" i="1"/>
  <c r="N49" i="1"/>
  <c r="N50" i="1"/>
  <c r="N51" i="1"/>
  <c r="N52" i="1"/>
  <c r="N53" i="1"/>
  <c r="N54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9" i="1"/>
  <c r="N110" i="1"/>
  <c r="N111" i="1"/>
  <c r="N112" i="1"/>
  <c r="N113" i="1"/>
  <c r="N114" i="1"/>
  <c r="N115" i="1"/>
  <c r="N116" i="1"/>
  <c r="N117" i="1"/>
  <c r="N118" i="1"/>
  <c r="N120" i="1"/>
  <c r="N121" i="1"/>
  <c r="N122" i="1"/>
  <c r="N123" i="1"/>
  <c r="N124" i="1"/>
  <c r="N125" i="1"/>
  <c r="N126" i="1"/>
  <c r="N127" i="1"/>
  <c r="N129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7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7" i="1"/>
  <c r="N278" i="1"/>
  <c r="N279" i="1"/>
  <c r="N280" i="1"/>
  <c r="N281" i="1"/>
  <c r="N282" i="1"/>
  <c r="N283" i="1"/>
  <c r="N284" i="1"/>
  <c r="N285" i="1"/>
  <c r="N286" i="1"/>
  <c r="N287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5" i="1"/>
  <c r="N306" i="1"/>
  <c r="N307" i="1"/>
  <c r="N308" i="1"/>
  <c r="N309" i="1"/>
  <c r="N310" i="1"/>
  <c r="N311" i="1"/>
  <c r="N312" i="1"/>
  <c r="N313" i="1"/>
  <c r="N314" i="1"/>
  <c r="N315" i="1"/>
  <c r="N317" i="1"/>
  <c r="N318" i="1"/>
  <c r="N320" i="1"/>
  <c r="N321" i="1"/>
  <c r="N322" i="1"/>
  <c r="N323" i="1"/>
  <c r="N324" i="1"/>
  <c r="N325" i="1"/>
  <c r="N326" i="1"/>
  <c r="N327" i="1"/>
  <c r="N328" i="1"/>
  <c r="N329" i="1"/>
  <c r="N330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6" i="1"/>
  <c r="N358" i="1"/>
  <c r="N359" i="1"/>
  <c r="N360" i="1"/>
  <c r="N361" i="1"/>
  <c r="N362" i="1"/>
  <c r="N363" i="1"/>
  <c r="N364" i="1"/>
  <c r="N365" i="1"/>
  <c r="N366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8" i="1"/>
  <c r="N390" i="1"/>
  <c r="N391" i="1"/>
  <c r="N392" i="1"/>
  <c r="N393" i="1"/>
  <c r="N394" i="1"/>
  <c r="N395" i="1"/>
  <c r="N396" i="1"/>
  <c r="N397" i="1"/>
  <c r="N398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20" i="1"/>
  <c r="N422" i="1"/>
  <c r="N423" i="1"/>
  <c r="N424" i="1"/>
  <c r="N425" i="1"/>
  <c r="N426" i="1"/>
  <c r="N427" i="1"/>
  <c r="N428" i="1"/>
  <c r="N429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5" i="1"/>
  <c r="N456" i="1"/>
  <c r="N457" i="1"/>
  <c r="N458" i="1"/>
  <c r="N459" i="1"/>
  <c r="N460" i="1"/>
  <c r="N461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7" i="1"/>
  <c r="N488" i="1"/>
  <c r="N489" i="1"/>
  <c r="N490" i="1"/>
  <c r="N491" i="1"/>
  <c r="N492" i="1"/>
  <c r="N493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9" i="1"/>
  <c r="N520" i="1"/>
  <c r="N521" i="1"/>
  <c r="N522" i="1"/>
  <c r="N523" i="1"/>
  <c r="N524" i="1"/>
  <c r="N525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6" i="1"/>
  <c r="N567" i="1"/>
  <c r="N569" i="1"/>
  <c r="N570" i="1"/>
  <c r="N571" i="1"/>
  <c r="N574" i="1"/>
  <c r="N575" i="1"/>
  <c r="N577" i="1"/>
  <c r="N578" i="1"/>
  <c r="N579" i="1"/>
  <c r="N582" i="1"/>
  <c r="N583" i="1"/>
  <c r="N585" i="1"/>
  <c r="N586" i="1"/>
  <c r="N587" i="1"/>
  <c r="N590" i="1"/>
  <c r="N591" i="1"/>
  <c r="N593" i="1"/>
  <c r="N594" i="1"/>
  <c r="N595" i="1"/>
  <c r="N598" i="1"/>
  <c r="N599" i="1"/>
  <c r="N601" i="1"/>
  <c r="N602" i="1"/>
  <c r="N603" i="1"/>
  <c r="N606" i="1"/>
  <c r="N607" i="1"/>
  <c r="N609" i="1"/>
  <c r="N610" i="1"/>
  <c r="N611" i="1"/>
  <c r="N614" i="1"/>
  <c r="N615" i="1"/>
  <c r="N617" i="1"/>
  <c r="N618" i="1"/>
  <c r="N619" i="1"/>
  <c r="N622" i="1"/>
  <c r="N623" i="1"/>
  <c r="N625" i="1"/>
  <c r="N626" i="1"/>
  <c r="N627" i="1"/>
  <c r="N630" i="1"/>
  <c r="N631" i="1"/>
  <c r="N633" i="1"/>
  <c r="N634" i="1"/>
  <c r="N635" i="1"/>
  <c r="N638" i="1"/>
  <c r="N639" i="1"/>
  <c r="N641" i="1"/>
  <c r="N642" i="1"/>
  <c r="N643" i="1"/>
  <c r="N646" i="1"/>
  <c r="N647" i="1"/>
  <c r="N649" i="1"/>
  <c r="N650" i="1"/>
  <c r="N651" i="1"/>
  <c r="N654" i="1"/>
  <c r="N655" i="1"/>
  <c r="N657" i="1"/>
  <c r="N658" i="1"/>
  <c r="N659" i="1"/>
  <c r="N662" i="1"/>
  <c r="N663" i="1"/>
  <c r="N665" i="1"/>
  <c r="N666" i="1"/>
  <c r="N667" i="1"/>
  <c r="N670" i="1"/>
  <c r="N671" i="1"/>
  <c r="N673" i="1"/>
  <c r="N674" i="1"/>
  <c r="N675" i="1"/>
  <c r="N678" i="1"/>
  <c r="N679" i="1"/>
  <c r="N681" i="1"/>
  <c r="N682" i="1"/>
  <c r="N683" i="1"/>
  <c r="N686" i="1"/>
  <c r="N687" i="1"/>
  <c r="N689" i="1"/>
  <c r="N690" i="1"/>
  <c r="N691" i="1"/>
  <c r="N694" i="1"/>
  <c r="N695" i="1"/>
  <c r="N697" i="1"/>
  <c r="N698" i="1"/>
  <c r="N699" i="1"/>
  <c r="N702" i="1"/>
  <c r="N703" i="1"/>
  <c r="N705" i="1"/>
  <c r="N706" i="1"/>
  <c r="N707" i="1"/>
  <c r="N710" i="1"/>
  <c r="N711" i="1"/>
  <c r="N713" i="1"/>
  <c r="N714" i="1"/>
  <c r="N715" i="1"/>
  <c r="N718" i="1"/>
  <c r="N719" i="1"/>
  <c r="N721" i="1"/>
  <c r="N722" i="1"/>
  <c r="N723" i="1"/>
  <c r="N726" i="1"/>
  <c r="N727" i="1"/>
  <c r="N729" i="1"/>
  <c r="N730" i="1"/>
  <c r="N731" i="1"/>
  <c r="N734" i="1"/>
  <c r="N735" i="1"/>
  <c r="N737" i="1"/>
  <c r="N738" i="1"/>
  <c r="N739" i="1"/>
  <c r="N742" i="1"/>
  <c r="N743" i="1"/>
  <c r="N745" i="1"/>
  <c r="N746" i="1"/>
  <c r="N747" i="1"/>
  <c r="N750" i="1"/>
  <c r="N751" i="1"/>
  <c r="N753" i="1"/>
  <c r="N754" i="1"/>
  <c r="N755" i="1"/>
  <c r="N758" i="1"/>
  <c r="N759" i="1"/>
  <c r="N761" i="1"/>
  <c r="N762" i="1"/>
  <c r="N763" i="1"/>
  <c r="N766" i="1"/>
  <c r="N767" i="1"/>
  <c r="N769" i="1"/>
  <c r="N770" i="1"/>
  <c r="N771" i="1"/>
  <c r="N774" i="1"/>
  <c r="N775" i="1"/>
  <c r="N777" i="1"/>
  <c r="N778" i="1"/>
  <c r="N779" i="1"/>
  <c r="N782" i="1"/>
  <c r="N783" i="1"/>
  <c r="N785" i="1"/>
  <c r="N786" i="1"/>
  <c r="N787" i="1"/>
  <c r="N790" i="1"/>
  <c r="N791" i="1"/>
  <c r="N793" i="1"/>
  <c r="N794" i="1"/>
  <c r="N795" i="1"/>
  <c r="N798" i="1"/>
  <c r="N799" i="1"/>
  <c r="N801" i="1"/>
  <c r="N802" i="1"/>
  <c r="N803" i="1"/>
  <c r="N806" i="1"/>
  <c r="N807" i="1"/>
  <c r="N809" i="1"/>
  <c r="N810" i="1"/>
  <c r="N811" i="1"/>
  <c r="N814" i="1"/>
  <c r="N815" i="1"/>
  <c r="N817" i="1"/>
  <c r="N818" i="1"/>
  <c r="N819" i="1"/>
  <c r="N822" i="1"/>
  <c r="N823" i="1"/>
  <c r="N825" i="1"/>
  <c r="N826" i="1"/>
  <c r="N827" i="1"/>
  <c r="N830" i="1"/>
  <c r="N831" i="1"/>
  <c r="N833" i="1"/>
  <c r="N834" i="1"/>
  <c r="N835" i="1"/>
  <c r="N838" i="1"/>
  <c r="N839" i="1"/>
  <c r="N841" i="1"/>
  <c r="N842" i="1"/>
  <c r="N843" i="1"/>
  <c r="N846" i="1"/>
  <c r="N847" i="1"/>
  <c r="N849" i="1"/>
  <c r="N850" i="1"/>
  <c r="N851" i="1"/>
  <c r="N854" i="1"/>
  <c r="N855" i="1"/>
  <c r="N857" i="1"/>
  <c r="N858" i="1"/>
  <c r="N859" i="1"/>
  <c r="N862" i="1"/>
  <c r="N863" i="1"/>
  <c r="N865" i="1"/>
  <c r="N866" i="1"/>
  <c r="N867" i="1"/>
  <c r="N870" i="1"/>
  <c r="N871" i="1"/>
  <c r="N873" i="1"/>
  <c r="N874" i="1"/>
  <c r="N875" i="1"/>
  <c r="N878" i="1"/>
  <c r="N879" i="1"/>
  <c r="N881" i="1"/>
  <c r="N882" i="1"/>
  <c r="N883" i="1"/>
  <c r="N886" i="1"/>
  <c r="N887" i="1"/>
  <c r="N889" i="1"/>
  <c r="N890" i="1"/>
  <c r="N891" i="1"/>
  <c r="N894" i="1"/>
  <c r="N895" i="1"/>
  <c r="N897" i="1"/>
  <c r="N898" i="1"/>
  <c r="N899" i="1"/>
  <c r="N902" i="1"/>
  <c r="N903" i="1"/>
  <c r="N905" i="1"/>
  <c r="N906" i="1"/>
  <c r="N907" i="1"/>
  <c r="N910" i="1"/>
  <c r="N911" i="1"/>
  <c r="N913" i="1"/>
  <c r="N914" i="1"/>
  <c r="N915" i="1"/>
  <c r="N918" i="1"/>
  <c r="N919" i="1"/>
  <c r="N921" i="1"/>
  <c r="N922" i="1"/>
  <c r="N923" i="1"/>
  <c r="N926" i="1"/>
  <c r="N927" i="1"/>
  <c r="N929" i="1"/>
  <c r="N930" i="1"/>
  <c r="N931" i="1"/>
  <c r="N934" i="1"/>
  <c r="N935" i="1"/>
  <c r="N937" i="1"/>
  <c r="N938" i="1"/>
  <c r="N939" i="1"/>
  <c r="N942" i="1"/>
  <c r="N943" i="1"/>
  <c r="N945" i="1"/>
  <c r="N946" i="1"/>
  <c r="N947" i="1"/>
  <c r="N950" i="1"/>
  <c r="N951" i="1"/>
  <c r="N953" i="1"/>
  <c r="N954" i="1"/>
  <c r="N955" i="1"/>
  <c r="N958" i="1"/>
  <c r="N959" i="1"/>
  <c r="N961" i="1"/>
  <c r="N962" i="1"/>
  <c r="N963" i="1"/>
  <c r="N966" i="1"/>
  <c r="N967" i="1"/>
  <c r="N969" i="1"/>
  <c r="N970" i="1"/>
  <c r="N971" i="1"/>
  <c r="N974" i="1"/>
  <c r="N975" i="1"/>
  <c r="N977" i="1"/>
  <c r="N978" i="1"/>
  <c r="N979" i="1"/>
  <c r="N982" i="1"/>
  <c r="N983" i="1"/>
  <c r="N985" i="1"/>
  <c r="N986" i="1"/>
  <c r="N987" i="1"/>
  <c r="N990" i="1"/>
  <c r="N991" i="1"/>
  <c r="N993" i="1"/>
  <c r="N994" i="1"/>
  <c r="N995" i="1"/>
  <c r="N998" i="1"/>
  <c r="N999" i="1"/>
  <c r="N1001" i="1"/>
  <c r="N2" i="1"/>
  <c r="P8" i="13" l="1"/>
  <c r="P11" i="13" s="1"/>
  <c r="O8" i="13"/>
  <c r="O10" i="13" s="1"/>
  <c r="H5" i="13"/>
  <c r="H4" i="13"/>
  <c r="F5" i="12"/>
  <c r="F13" i="12"/>
  <c r="H6" i="12"/>
  <c r="G6" i="12"/>
  <c r="G10" i="12"/>
  <c r="H10" i="12"/>
  <c r="G2" i="12"/>
  <c r="H2" i="12"/>
  <c r="F2" i="12"/>
  <c r="O11" i="13" l="1"/>
  <c r="P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<sst xmlns="http://schemas.openxmlformats.org/spreadsheetml/2006/main" count="12179" uniqueCount="2127">
  <si>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</si>
  <si>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</si>
  <si>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</si>
  <si>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</si>
  <si>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</si>
  <si>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</si>
  <si>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</si>
  <si>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</si>
  <si>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</si>
  <si>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</si>
  <si>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</si>
  <si>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</si>
  <si>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</si>
  <si>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</si>
  <si>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</si>
  <si>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</si>
  <si>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</si>
  <si>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</si>
  <si>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</si>
  <si>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</si>
  <si>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</si>
  <si>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</si>
  <si>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</si>
  <si>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</si>
  <si>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</si>
  <si>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</si>
  <si>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</si>
  <si>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</si>
  <si>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</si>
  <si>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</si>
  <si>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</si>
  <si>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</si>
  <si>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</si>
  <si>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</si>
  <si>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</si>
  <si>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</si>
  <si>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</si>
  <si>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</si>
  <si>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</si>
  <si>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</si>
  <si>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</si>
  <si>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</si>
  <si>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</si>
  <si>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</si>
  <si>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</si>
  <si>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</si>
  <si>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</si>
  <si>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</si>
  <si>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</si>
  <si>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</si>
  <si>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</si>
  <si>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</si>
  <si>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</si>
  <si>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</si>
  <si>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</si>
  <si>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</si>
  <si>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</si>
  <si>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</si>
  <si>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</si>
  <si>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</si>
  <si>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</si>
  <si>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</si>
  <si>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</si>
  <si>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</si>
  <si>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</si>
  <si>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</si>
  <si>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</si>
  <si>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</si>
  <si>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</si>
  <si>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</si>
  <si>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</si>
  <si>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</si>
  <si>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</si>
  <si>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</si>
  <si>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</si>
  <si>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</si>
  <si>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</si>
  <si>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</si>
  <si>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</si>
  <si>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</si>
  <si>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</si>
  <si>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</si>
  <si>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</si>
  <si>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</si>
  <si>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</si>
  <si>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</si>
  <si>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</si>
  <si>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</si>
  <si>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</si>
  <si>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</si>
  <si>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</si>
  <si>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</si>
  <si>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</si>
  <si>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</si>
  <si>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</si>
  <si>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</si>
  <si>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</si>
  <si>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</si>
  <si>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</si>
  <si>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</si>
  <si>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</si>
  <si>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</si>
  <si>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</si>
  <si>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</si>
  <si>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</si>
  <si>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</si>
  <si>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</si>
  <si>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</si>
  <si>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</si>
  <si>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</si>
  <si>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</si>
  <si>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</si>
  <si>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</si>
  <si>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</si>
  <si>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</si>
  <si>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</si>
  <si>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</si>
  <si>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</si>
  <si>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</si>
  <si>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</si>
  <si>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</si>
  <si>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</si>
  <si>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</si>
  <si>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</si>
  <si>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</si>
  <si>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</si>
  <si>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</si>
  <si>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</si>
  <si>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</si>
  <si>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</si>
  <si>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</si>
  <si>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</si>
  <si>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</si>
  <si>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</si>
  <si>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</si>
  <si>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</si>
  <si>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</si>
  <si>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</si>
  <si>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</si>
  <si>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</si>
  <si>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</si>
  <si>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</si>
  <si>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</si>
  <si>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</si>
  <si>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</si>
  <si>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</si>
  <si>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</si>
  <si>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</si>
  <si>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</si>
  <si>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</si>
  <si>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</si>
  <si>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</si>
  <si>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</si>
  <si>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</si>
  <si>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</si>
  <si>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</si>
  <si>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</si>
  <si>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</si>
  <si>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</si>
  <si>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</si>
  <si>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</si>
  <si>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</si>
  <si>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</si>
  <si>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</si>
  <si>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</si>
  <si>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</si>
  <si>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</si>
  <si>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</si>
  <si>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</si>
  <si>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</si>
  <si>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</si>
  <si>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</si>
  <si>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</si>
  <si>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</si>
  <si>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</si>
  <si>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</si>
  <si>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</si>
  <si>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</si>
  <si>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</si>
  <si>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</si>
  <si>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</si>
  <si>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</si>
  <si>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</si>
  <si>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</si>
  <si>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</si>
  <si>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</si>
  <si>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</si>
  <si>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</si>
  <si>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</si>
  <si>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</si>
  <si>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</si>
  <si>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</si>
  <si>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</si>
  <si>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</si>
  <si>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</si>
  <si>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</si>
  <si>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</si>
  <si>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</si>
  <si>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</si>
  <si>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</si>
  <si>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</si>
  <si>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</si>
  <si>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</si>
  <si>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</si>
  <si>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</si>
  <si>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</si>
  <si>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</si>
  <si>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</si>
  <si>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</si>
  <si>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</si>
  <si>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</si>
  <si>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</si>
  <si>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</si>
  <si>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</si>
  <si>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</si>
  <si>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</si>
  <si>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</si>
  <si>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</si>
  <si>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</si>
  <si>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</si>
  <si>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</si>
  <si>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</si>
  <si>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</si>
  <si>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</si>
  <si>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</si>
  <si>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</si>
  <si>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</si>
  <si>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</si>
  <si>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</si>
  <si>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</si>
  <si>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</si>
  <si>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</si>
  <si>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</si>
  <si>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</si>
  <si>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</si>
  <si>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</si>
  <si>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</si>
  <si>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</si>
  <si>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</si>
  <si>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</si>
  <si>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</si>
  <si>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</si>
  <si>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</si>
  <si>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</si>
  <si>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</si>
  <si>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</si>
  <si>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</si>
  <si>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</si>
  <si>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</si>
  <si>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</si>
  <si>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</si>
  <si>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</si>
  <si>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</si>
  <si>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</si>
  <si>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</si>
  <si>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</si>
  <si>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</si>
  <si>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</si>
  <si>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</si>
  <si>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</si>
  <si>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</si>
  <si>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</si>
  <si>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</si>
  <si>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</si>
  <si>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</si>
  <si>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</si>
  <si>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</si>
  <si>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</si>
  <si>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</si>
  <si>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</si>
  <si>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</si>
  <si>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</si>
  <si>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</si>
  <si>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</si>
  <si>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</si>
  <si>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</si>
  <si>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</si>
  <si>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</si>
  <si>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</si>
  <si>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</si>
  <si>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</si>
  <si>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</si>
  <si>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</si>
  <si>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</si>
  <si>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</si>
  <si>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</si>
  <si>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</si>
  <si>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</si>
  <si>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</si>
  <si>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</si>
  <si>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</si>
  <si>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</si>
  <si>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</si>
  <si>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</si>
  <si>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</si>
  <si>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</si>
  <si>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</si>
  <si>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</si>
  <si>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</si>
  <si>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</si>
  <si>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</si>
  <si>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</si>
  <si>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</si>
  <si>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</si>
  <si>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</si>
  <si>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</si>
  <si>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</si>
  <si>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</si>
  <si>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</si>
  <si>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</si>
  <si>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</si>
  <si>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</si>
  <si>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</si>
  <si>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</si>
  <si>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</si>
  <si>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</si>
  <si>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</si>
  <si>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</si>
  <si>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</si>
  <si>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</si>
  <si>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</si>
  <si>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</si>
  <si>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</si>
  <si>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</si>
  <si>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</si>
  <si>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</si>
  <si>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</si>
  <si>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</si>
  <si>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</si>
  <si>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</si>
  <si>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</si>
  <si>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</si>
  <si>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</si>
  <si>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</si>
  <si>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</si>
  <si>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</si>
  <si>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</si>
  <si>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</si>
  <si>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</si>
  <si>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</si>
  <si>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</si>
  <si>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</si>
  <si>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</si>
  <si>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</si>
  <si>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</si>
  <si>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</si>
  <si>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</si>
  <si>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</si>
  <si>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</si>
  <si>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</si>
  <si>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</si>
  <si>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</si>
  <si>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</si>
  <si>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</si>
  <si>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</si>
  <si>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</si>
  <si>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</si>
  <si>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</si>
  <si>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</si>
  <si>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</si>
  <si>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</si>
  <si>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</si>
  <si>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</si>
  <si>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</si>
  <si>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</si>
  <si>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</si>
  <si>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</si>
  <si>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</si>
  <si>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</si>
  <si>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</si>
  <si>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</si>
  <si>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</si>
  <si>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</si>
  <si>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</si>
  <si>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</si>
  <si>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</si>
  <si>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</si>
  <si>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</si>
  <si>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</si>
  <si>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</si>
  <si>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</si>
  <si>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</si>
  <si>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</si>
  <si>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</si>
  <si>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</si>
  <si>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</si>
  <si>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</si>
  <si>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</si>
  <si>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</si>
  <si>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</si>
  <si>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</si>
  <si>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</si>
  <si>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</si>
  <si>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</si>
  <si>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</si>
  <si>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</si>
  <si>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</si>
  <si>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</si>
  <si>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</si>
  <si>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</si>
  <si>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</si>
  <si>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</si>
  <si>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</si>
  <si>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</si>
  <si>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</si>
  <si>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</si>
  <si>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</si>
  <si>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</si>
  <si>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</si>
  <si>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</si>
  <si>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</si>
  <si>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</si>
  <si>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</si>
  <si>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</si>
  <si>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</si>
  <si>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</si>
  <si>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</si>
  <si>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</si>
  <si>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</si>
  <si>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</si>
  <si>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</si>
  <si>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</si>
  <si>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</si>
  <si>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</si>
  <si>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</si>
  <si>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</si>
  <si>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</si>
  <si>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</si>
  <si>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</si>
  <si>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</si>
  <si>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</si>
  <si>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</si>
  <si>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</si>
  <si>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</si>
  <si>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</si>
  <si>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</si>
  <si>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</si>
  <si>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</si>
  <si>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</si>
  <si>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</si>
  <si>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</si>
  <si>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</si>
  <si>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</si>
  <si>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</si>
  <si>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</si>
  <si>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</si>
  <si>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</si>
  <si>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</si>
  <si>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</si>
  <si>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</si>
  <si>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</si>
  <si>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</si>
  <si>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</si>
  <si>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</si>
  <si>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</si>
  <si>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</si>
  <si>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</si>
  <si>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</si>
  <si>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</si>
  <si>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</si>
  <si>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</si>
  <si>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</si>
  <si>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</si>
  <si>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</si>
  <si>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</si>
  <si>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</si>
  <si>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</si>
  <si>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</si>
  <si>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</si>
  <si>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</si>
  <si>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</si>
  <si>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</si>
  <si>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</si>
  <si>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</si>
  <si>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</si>
  <si>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</si>
  <si>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</si>
  <si>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</si>
  <si>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</si>
  <si>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</si>
  <si>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</si>
  <si>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</si>
  <si>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</si>
  <si>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</si>
  <si>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</si>
  <si>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</si>
  <si>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</si>
  <si>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</si>
  <si>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</si>
  <si>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</si>
  <si>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</si>
  <si>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</si>
  <si>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</si>
  <si>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</si>
  <si>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</si>
  <si>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</si>
  <si>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</si>
  <si>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</si>
  <si>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</si>
  <si>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</si>
  <si>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</si>
  <si>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</si>
  <si>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</si>
  <si>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</si>
  <si>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</si>
  <si>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</si>
  <si>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</si>
  <si>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</si>
  <si>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</si>
  <si>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</si>
  <si>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</si>
  <si>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</si>
  <si>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</si>
  <si>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</si>
  <si>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</si>
  <si>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</si>
  <si>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</si>
  <si>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</si>
  <si>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</si>
  <si>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</si>
  <si>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</si>
  <si>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</si>
  <si>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</si>
  <si>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</si>
  <si>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</si>
  <si>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</si>
  <si>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</si>
  <si>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</si>
  <si>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</si>
  <si>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</si>
  <si>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</si>
  <si>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</si>
  <si>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</si>
  <si>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</si>
  <si>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</si>
  <si>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</si>
  <si>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</si>
  <si>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</si>
  <si>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</si>
  <si>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</si>
  <si>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</si>
  <si>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</si>
  <si>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</si>
  <si>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</si>
  <si>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</si>
  <si>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</si>
  <si>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</si>
  <si>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</si>
  <si>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</si>
  <si>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</si>
  <si>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</si>
  <si>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</si>
  <si>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</si>
  <si>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</si>
  <si>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</si>
  <si>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</si>
  <si>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</si>
  <si>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</si>
  <si>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</si>
  <si>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</si>
  <si>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</si>
  <si>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</si>
  <si>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</si>
  <si>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</si>
  <si>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</si>
  <si>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</si>
  <si>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</si>
  <si>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</si>
  <si>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</si>
  <si>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</si>
  <si>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</si>
  <si>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</si>
  <si>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</si>
  <si>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</si>
  <si>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</si>
  <si>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</si>
  <si>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</si>
  <si>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</si>
  <si>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</si>
  <si>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</si>
  <si>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</si>
  <si>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</si>
  <si>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</si>
  <si>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</si>
  <si>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</si>
  <si>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</si>
  <si>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</si>
  <si>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</si>
  <si>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</si>
  <si>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</si>
  <si>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</si>
  <si>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</si>
  <si>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</si>
  <si>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</si>
  <si>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</si>
  <si>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</si>
  <si>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</si>
  <si>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</si>
  <si>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</si>
  <si>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</si>
  <si>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</si>
  <si>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</si>
  <si>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</si>
  <si>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</si>
  <si>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</si>
  <si>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</si>
  <si>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</si>
  <si>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</si>
  <si>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</si>
  <si>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</si>
  <si>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</si>
  <si>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</si>
  <si>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</si>
  <si>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</si>
  <si>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</si>
  <si>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</si>
  <si>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</si>
  <si>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</si>
  <si>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</si>
  <si>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</si>
  <si>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</si>
  <si>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</si>
  <si>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</si>
  <si>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</si>
  <si>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</si>
  <si>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</si>
  <si>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</si>
  <si>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</si>
  <si>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</si>
  <si>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</si>
  <si>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</si>
  <si>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</si>
  <si>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</si>
  <si>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</si>
  <si>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</si>
  <si>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</si>
  <si>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</si>
  <si>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</si>
  <si>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</si>
  <si>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</si>
  <si>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</si>
  <si>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</si>
  <si>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</si>
  <si>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</si>
  <si>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</si>
  <si>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</si>
  <si>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</si>
  <si>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</si>
  <si>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</si>
  <si>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</si>
  <si>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</si>
  <si>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</si>
  <si>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</si>
  <si>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</si>
  <si>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</si>
  <si>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</si>
  <si>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</si>
  <si>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</si>
  <si>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</si>
  <si>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</si>
  <si>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</si>
  <si>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</si>
  <si>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</si>
  <si>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</si>
  <si>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</si>
  <si>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</si>
  <si>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</si>
  <si>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</si>
  <si>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</si>
  <si>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</si>
  <si>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</si>
  <si>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</si>
  <si>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</si>
  <si>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</si>
  <si>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</si>
  <si>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</si>
  <si>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</si>
  <si>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</si>
  <si>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</si>
  <si>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</si>
  <si>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</si>
  <si>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</si>
  <si>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</si>
  <si>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</si>
  <si>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</si>
  <si>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</si>
  <si>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</si>
  <si>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</si>
  <si>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</si>
  <si>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</si>
  <si>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</si>
  <si>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</si>
  <si>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</si>
  <si>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</si>
  <si>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</si>
  <si>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</si>
  <si>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</si>
  <si>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</si>
  <si>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</si>
  <si>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</si>
  <si>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</si>
  <si>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</si>
  <si>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</si>
  <si>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</si>
  <si>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</si>
  <si>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</si>
  <si>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</si>
  <si>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</si>
  <si>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</si>
  <si>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</si>
  <si>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</si>
  <si>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</si>
  <si>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</si>
  <si>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</si>
  <si>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</si>
  <si>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</si>
  <si>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</si>
  <si>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</si>
  <si>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</si>
  <si>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</si>
  <si>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</si>
  <si>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</si>
  <si>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</si>
  <si>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</si>
  <si>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</si>
  <si>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</si>
  <si>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</si>
  <si>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</si>
  <si>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</si>
  <si>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</si>
  <si>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</si>
  <si>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</si>
  <si>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</si>
  <si>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</si>
  <si>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</si>
  <si>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</si>
  <si>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</si>
  <si>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</si>
  <si>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</si>
  <si>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</si>
  <si>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</si>
  <si>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</si>
  <si>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</si>
  <si>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</si>
  <si>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</si>
  <si>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</si>
  <si>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</si>
  <si>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</si>
  <si>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</si>
  <si>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</si>
  <si>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</si>
  <si>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</si>
  <si>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</si>
  <si>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</si>
  <si>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</si>
  <si>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</si>
  <si>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</si>
  <si>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</si>
  <si>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</si>
  <si>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</si>
  <si>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</si>
  <si>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</si>
  <si>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</si>
  <si>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</si>
  <si>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</si>
  <si>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</si>
  <si>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</si>
  <si>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</si>
  <si>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</si>
  <si>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</si>
  <si>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</si>
  <si>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</si>
  <si>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</si>
  <si>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</si>
  <si>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</si>
  <si>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</si>
  <si>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</si>
  <si>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</si>
  <si>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</si>
  <si>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</si>
  <si>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</si>
  <si>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</si>
  <si>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</si>
  <si>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</si>
  <si>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</si>
  <si>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</si>
  <si>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</si>
  <si>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</si>
  <si>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</si>
  <si>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</si>
  <si>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</si>
  <si>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</si>
  <si>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</si>
  <si>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</si>
  <si>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</si>
  <si>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</si>
  <si>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</si>
  <si>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</si>
  <si>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</si>
  <si>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</si>
  <si>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</si>
  <si>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</si>
  <si>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</si>
  <si>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</si>
  <si>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</si>
  <si>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</si>
  <si>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</si>
  <si>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</si>
  <si>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</si>
  <si>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</si>
  <si>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</si>
  <si>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</si>
  <si>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</si>
  <si>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</si>
  <si>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</si>
  <si>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</si>
  <si>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</si>
  <si>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</si>
  <si>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</si>
  <si>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</si>
  <si>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</si>
  <si>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</si>
  <si>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</si>
  <si>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</si>
  <si>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</si>
  <si>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</si>
  <si>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</si>
  <si>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</si>
  <si>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</si>
  <si>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</si>
  <si>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</si>
  <si>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</si>
  <si>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</si>
  <si>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</si>
  <si>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</si>
  <si>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</si>
  <si>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</si>
  <si>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</si>
  <si>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</si>
  <si>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</si>
  <si>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</si>
  <si>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</si>
  <si>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</si>
  <si>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</si>
  <si>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</si>
  <si>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</si>
  <si>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</si>
  <si>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</si>
  <si>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</si>
  <si>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</si>
  <si>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</si>
  <si>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</si>
  <si>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</si>
  <si>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</si>
  <si>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</si>
  <si>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</si>
  <si>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</si>
  <si>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</si>
  <si>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</si>
  <si>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</si>
  <si>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</si>
  <si>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</si>
  <si>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</si>
  <si>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</si>
  <si>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</si>
  <si>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</si>
  <si>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</si>
  <si>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</si>
  <si>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</si>
  <si>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</si>
  <si>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</si>
  <si>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</si>
  <si>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</si>
  <si>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</si>
  <si>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</si>
  <si>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</si>
  <si>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</si>
  <si>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</si>
  <si>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</si>
  <si>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</si>
  <si>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</si>
  <si>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</si>
  <si>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</si>
  <si>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</si>
  <si>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</si>
  <si>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</si>
  <si>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</si>
  <si>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</si>
  <si>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</si>
  <si>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</si>
  <si>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</si>
  <si>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</si>
  <si>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</si>
  <si>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</si>
  <si>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</si>
  <si>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</si>
  <si>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</si>
  <si>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</si>
  <si>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</si>
  <si>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</si>
  <si>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</si>
  <si>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</si>
  <si>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</si>
  <si>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</si>
  <si>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</si>
  <si>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</si>
  <si>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</si>
  <si>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</si>
  <si>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</si>
  <si>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</si>
  <si>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</si>
  <si>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</si>
  <si>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</si>
  <si>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</si>
  <si>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</si>
  <si>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</si>
  <si>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</si>
  <si>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</si>
  <si>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</si>
  <si>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</si>
  <si>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</si>
  <si>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</si>
  <si>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</si>
  <si>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</si>
  <si>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</si>
  <si>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</si>
  <si>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</si>
  <si>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</si>
  <si>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</si>
  <si>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</si>
  <si>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</si>
  <si>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</si>
  <si>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</si>
  <si>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</si>
  <si>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</si>
  <si>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</si>
  <si>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</si>
  <si>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</si>
  <si>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</si>
  <si>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</si>
  <si>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</si>
  <si>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</si>
  <si>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</si>
  <si>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</si>
  <si>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</si>
  <si>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</si>
  <si>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</si>
  <si>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</si>
  <si>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</si>
  <si>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</si>
  <si>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</si>
  <si>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</si>
  <si>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</si>
  <si>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</si>
  <si>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</si>
  <si>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</si>
  <si>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</si>
  <si>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</si>
  <si>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</si>
  <si>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</si>
  <si>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</si>
  <si>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</si>
  <si>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</si>
  <si>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</si>
  <si>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</si>
  <si>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</si>
  <si>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</si>
  <si>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</si>
  <si>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</si>
  <si>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</si>
  <si>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</si>
  <si>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</si>
  <si>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</si>
  <si>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</si>
  <si>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</si>
  <si>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</si>
  <si>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</si>
  <si>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</si>
  <si>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</si>
  <si>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</si>
  <si>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</si>
  <si>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</si>
  <si>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</si>
  <si>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</si>
  <si>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</si>
  <si>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</si>
  <si>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</si>
  <si>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</si>
  <si>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</si>
  <si>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</si>
  <si>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</si>
  <si>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</si>
  <si>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</si>
  <si>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</si>
  <si>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</si>
  <si>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</si>
  <si>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</si>
  <si>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</si>
  <si>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</si>
  <si>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</si>
  <si>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</si>
  <si>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</si>
  <si>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</si>
  <si>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</si>
  <si>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</si>
  <si>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</si>
  <si>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</si>
  <si>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</si>
  <si>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</si>
  <si>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</si>
  <si>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</si>
  <si>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</si>
  <si>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</si>
  <si>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</si>
  <si>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</si>
  <si>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</si>
  <si>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</si>
  <si>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</si>
  <si>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</si>
  <si>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</si>
  <si>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</si>
  <si>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</si>
  <si>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</si>
  <si>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</si>
  <si>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</si>
  <si>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</si>
  <si>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</si>
  <si>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</si>
  <si>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</si>
  <si>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</si>
  <si>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</si>
  <si>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</si>
  <si>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</si>
  <si>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</si>
  <si>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</si>
  <si>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</si>
  <si>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</si>
  <si>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</si>
  <si>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</si>
  <si>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</si>
  <si>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</si>
  <si>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</si>
  <si>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</si>
  <si>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</si>
  <si>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</si>
  <si>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</si>
  <si>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</si>
  <si>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</si>
  <si>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</si>
  <si>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</si>
  <si>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</si>
  <si>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</si>
  <si>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</si>
  <si>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</si>
  <si>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</si>
  <si>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</si>
  <si>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</si>
  <si>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</si>
  <si>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</si>
  <si>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</si>
  <si>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</si>
  <si>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</si>
  <si>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</si>
  <si>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</si>
  <si>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</si>
  <si>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</si>
  <si>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</si>
  <si>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</si>
  <si>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</si>
  <si>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</si>
  <si>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</si>
  <si>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</si>
  <si>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</si>
  <si>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</si>
  <si>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</si>
  <si>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</si>
  <si>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</si>
  <si>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</si>
  <si>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</si>
  <si>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</si>
  <si>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</si>
  <si>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</si>
  <si>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</si>
  <si>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</si>
  <si>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</si>
  <si>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</si>
  <si>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</si>
  <si>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</si>
  <si>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</si>
  <si>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</si>
  <si>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</si>
  <si>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</si>
  <si>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</si>
  <si>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</si>
  <si>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</si>
  <si>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</si>
  <si>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</si>
  <si>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</si>
  <si>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</si>
  <si>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</si>
  <si>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</si>
  <si>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</si>
  <si>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</si>
  <si>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</si>
  <si>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</si>
  <si>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</si>
  <si>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</si>
  <si>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</si>
  <si>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</si>
  <si>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</si>
  <si>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</si>
  <si>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</si>
  <si>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</si>
  <si>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</si>
  <si>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</si>
  <si>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</si>
  <si>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</si>
  <si>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</si>
  <si>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</si>
  <si>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</si>
  <si>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</si>
  <si>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</si>
  <si>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</si>
  <si>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</si>
  <si>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</si>
  <si>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</si>
  <si>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</si>
  <si>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</si>
  <si>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</si>
  <si>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</si>
  <si>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</si>
  <si>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</si>
  <si>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</si>
  <si>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</si>
  <si>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</si>
  <si>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</si>
  <si>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</si>
  <si>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</si>
  <si>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</si>
  <si>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</si>
  <si>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</si>
  <si>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</si>
  <si>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</si>
  <si>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</si>
  <si>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</si>
  <si>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</si>
  <si>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</si>
  <si>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</si>
  <si>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</si>
  <si>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</si>
  <si>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</si>
  <si>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</si>
  <si>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</si>
  <si>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</si>
  <si>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</si>
  <si>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</si>
  <si>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</si>
  <si>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</si>
  <si>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</si>
  <si>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</si>
  <si>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</si>
  <si>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</si>
  <si>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</si>
  <si>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</si>
  <si>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</si>
  <si>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</si>
  <si>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</si>
  <si>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</si>
  <si>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</si>
  <si>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</si>
  <si>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</si>
  <si>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</si>
  <si>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</si>
  <si>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</si>
  <si>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</si>
  <si>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</si>
  <si>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</si>
  <si>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</si>
  <si>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</si>
  <si>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</si>
  <si>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</si>
  <si>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</si>
  <si>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</si>
  <si>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</si>
  <si>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</si>
  <si>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</si>
  <si>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</si>
  <si>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</si>
  <si>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</si>
  <si>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</si>
  <si>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</si>
  <si>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</si>
  <si>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</si>
  <si>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</si>
  <si>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</si>
  <si>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</si>
  <si>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</si>
  <si>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</si>
  <si>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</si>
  <si>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</si>
  <si>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</si>
  <si>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</si>
  <si>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</si>
  <si>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</si>
  <si>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</si>
  <si>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</si>
  <si>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</si>
  <si>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</si>
  <si>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</si>
  <si>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</si>
  <si>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</si>
  <si>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</si>
  <si>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</si>
  <si>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</si>
  <si>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</si>
  <si>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</si>
  <si>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</si>
  <si>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</si>
  <si>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</si>
  <si>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</si>
  <si>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</si>
  <si>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</si>
  <si>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</si>
  <si>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</si>
  <si>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</si>
  <si>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</si>
  <si>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</si>
  <si>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</si>
  <si>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</si>
  <si>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</si>
  <si>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</si>
  <si>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</si>
  <si>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</si>
  <si>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</si>
  <si>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</si>
  <si>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</si>
  <si>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</si>
  <si>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</si>
  <si>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</si>
  <si>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</si>
  <si>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</si>
  <si>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</si>
  <si>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</si>
  <si>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</si>
  <si>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</si>
  <si>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</si>
  <si>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</si>
  <si>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</si>
  <si>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</si>
  <si>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</si>
  <si>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</si>
  <si>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</si>
  <si>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</si>
  <si>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</si>
  <si>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</si>
  <si>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</si>
  <si>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</si>
  <si>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</si>
  <si>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</si>
  <si>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</si>
  <si>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</si>
  <si>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</si>
  <si>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</si>
  <si>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</si>
  <si>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</si>
  <si>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</si>
  <si>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</si>
  <si>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</si>
  <si>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</si>
  <si>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</si>
  <si>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</si>
  <si>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</si>
  <si>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</si>
  <si>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</si>
  <si>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</si>
  <si>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</si>
  <si>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</si>
  <si>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</si>
  <si>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</si>
  <si>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</si>
  <si>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</si>
  <si>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</si>
  <si>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</si>
  <si>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</si>
  <si>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</si>
  <si>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</si>
  <si>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</si>
  <si>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</si>
  <si>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</si>
  <si>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</si>
  <si>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</si>
  <si>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</si>
  <si>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</si>
  <si>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</si>
  <si>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</si>
  <si>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</si>
  <si>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</si>
  <si>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</si>
  <si>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</si>
  <si>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</si>
  <si>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</si>
  <si>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</si>
  <si>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</si>
  <si>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</si>
  <si>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</si>
  <si>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</si>
  <si>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</si>
  <si>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</si>
  <si>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</si>
  <si>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</si>
  <si>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</si>
  <si>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</si>
  <si>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</si>
  <si>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</si>
  <si>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</si>
  <si>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</si>
  <si>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</si>
  <si>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</si>
  <si>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</si>
  <si>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</si>
  <si>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</si>
  <si>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</si>
  <si>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</si>
  <si>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</si>
  <si>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</si>
  <si>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</si>
  <si>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</si>
  <si>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</si>
  <si>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</si>
  <si>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</si>
  <si>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</si>
  <si>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</si>
  <si>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</si>
  <si>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</si>
  <si>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</si>
  <si>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</si>
  <si>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</si>
  <si>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</si>
  <si>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</si>
  <si>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</si>
  <si>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</si>
  <si>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</si>
  <si>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</si>
  <si>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</si>
  <si>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</si>
  <si>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</si>
  <si>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</si>
  <si>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</si>
  <si>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</si>
  <si>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</si>
  <si>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</si>
  <si>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</si>
  <si>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</si>
  <si>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</si>
  <si>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</si>
  <si>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</si>
  <si>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</si>
  <si>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</si>
  <si>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</si>
  <si>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</si>
  <si>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</si>
  <si>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</si>
  <si>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</si>
  <si>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</si>
  <si>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</si>
  <si>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</si>
  <si>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</si>
  <si>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</si>
  <si>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</si>
  <si>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</si>
  <si>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</si>
  <si>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</si>
  <si>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</si>
  <si>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</si>
  <si>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</si>
  <si>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</si>
  <si>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</si>
  <si>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</si>
  <si>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</si>
  <si>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</si>
  <si>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</si>
  <si>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</si>
  <si>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</si>
  <si>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</si>
  <si>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</si>
  <si>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</si>
  <si>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</si>
  <si>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</si>
  <si>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</si>
  <si>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</si>
  <si>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</si>
  <si>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</si>
  <si>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</si>
  <si>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</si>
  <si>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</si>
  <si>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</si>
  <si>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</si>
  <si>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</si>
  <si>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</si>
  <si>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</si>
  <si>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</si>
  <si>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</si>
  <si>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</si>
  <si>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</si>
  <si>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</si>
  <si>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</si>
  <si>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</si>
  <si>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</si>
  <si>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</si>
  <si>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</si>
  <si>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</si>
  <si>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</si>
  <si>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</si>
  <si>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</si>
  <si>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</si>
  <si>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</si>
  <si>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</si>
  <si>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</si>
  <si>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</si>
  <si>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</si>
  <si>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</si>
  <si>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</si>
  <si>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</si>
  <si>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</si>
  <si>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</si>
  <si>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</si>
  <si>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</si>
  <si>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</si>
  <si>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</si>
  <si>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</si>
  <si>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</si>
  <si>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</si>
  <si>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</si>
  <si>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</si>
  <si>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</si>
  <si>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</si>
  <si>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</si>
  <si>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</si>
  <si>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</si>
  <si>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</si>
  <si>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</si>
  <si>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</si>
  <si>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</si>
  <si>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</si>
  <si>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</si>
  <si>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</si>
  <si>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</si>
  <si>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</si>
  <si>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</si>
  <si>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</si>
  <si>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</si>
  <si>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</si>
  <si>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</si>
  <si>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</si>
  <si>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</si>
  <si>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</si>
  <si>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</si>
  <si>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</si>
  <si>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</si>
  <si>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</si>
  <si>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</si>
  <si>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</si>
  <si>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</si>
  <si>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</si>
  <si>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</si>
  <si>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</si>
  <si>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</si>
  <si>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</si>
  <si>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</si>
  <si>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</si>
  <si>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</si>
  <si>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</si>
  <si>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</si>
  <si>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</si>
  <si>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</si>
  <si>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</si>
  <si>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</si>
  <si>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</si>
  <si>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</si>
  <si>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</si>
  <si>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</si>
  <si>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</si>
  <si>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</si>
  <si>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</si>
  <si>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</si>
  <si>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</si>
  <si>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</si>
  <si>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</si>
  <si>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</si>
  <si>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</si>
  <si>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</si>
  <si>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</si>
  <si>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</si>
  <si>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</si>
  <si>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</si>
  <si>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</si>
  <si>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</si>
  <si>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</si>
  <si>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</si>
  <si>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</si>
  <si>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</si>
  <si>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</si>
  <si>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</si>
  <si>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</si>
  <si>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</si>
  <si>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</si>
  <si>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</si>
  <si>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</si>
  <si>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</si>
  <si>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</si>
  <si>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</si>
  <si>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</si>
  <si>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</si>
  <si>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</si>
  <si>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</si>
  <si>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</si>
  <si>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</si>
  <si>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</si>
  <si>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</si>
  <si>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</si>
  <si>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</si>
  <si>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</si>
  <si>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</si>
  <si>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</si>
  <si>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</si>
  <si>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</si>
  <si>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</si>
  <si>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</si>
  <si>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</si>
  <si>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</si>
  <si>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</si>
  <si>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</si>
  <si>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</si>
  <si>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</si>
  <si>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</si>
  <si>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</si>
  <si>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</si>
  <si>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</si>
  <si>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</si>
  <si>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</si>
  <si>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</si>
  <si>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</si>
  <si>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</si>
  <si>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</si>
  <si>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</si>
  <si>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</si>
  <si>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</si>
  <si>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</si>
  <si>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</si>
  <si>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</si>
  <si>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</si>
  <si>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</si>
  <si>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</si>
  <si>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</si>
  <si>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</si>
  <si>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</si>
  <si>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</si>
  <si>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</si>
  <si>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</si>
  <si>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</si>
  <si>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</si>
  <si>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</si>
  <si>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</si>
  <si>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</si>
  <si>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</si>
  <si>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</si>
  <si>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</si>
  <si>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</si>
  <si>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</si>
  <si>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</si>
  <si>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</si>
  <si>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</si>
  <si>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</si>
  <si>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</si>
  <si>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</si>
  <si>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</si>
  <si>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</si>
  <si>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</si>
  <si>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</si>
  <si>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</si>
  <si>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</si>
  <si>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</si>
  <si>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</si>
  <si>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</si>
  <si>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</si>
  <si>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</si>
  <si>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</si>
  <si>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</si>
  <si>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</si>
  <si>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</si>
  <si>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</si>
  <si>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</si>
  <si>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</si>
  <si>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</si>
  <si>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</si>
  <si>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</si>
  <si>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</si>
  <si>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</si>
  <si>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</si>
  <si>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</si>
  <si>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</si>
  <si>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</si>
  <si>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</si>
  <si>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</si>
  <si>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</si>
  <si>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</si>
  <si>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</si>
  <si>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</si>
  <si>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</si>
  <si>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</si>
  <si>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</si>
  <si>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</si>
  <si>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</si>
  <si>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</si>
  <si>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</si>
  <si>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</si>
  <si>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</si>
  <si>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</si>
  <si>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</si>
  <si>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</si>
  <si>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</si>
  <si>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</si>
  <si>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</si>
  <si>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</si>
  <si>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</si>
  <si>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</si>
  <si>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</si>
  <si>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</si>
  <si>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</si>
  <si>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</si>
  <si>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</si>
  <si>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</si>
  <si>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</si>
  <si>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</si>
  <si>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</si>
  <si>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</si>
  <si>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</si>
  <si>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</si>
  <si>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</si>
  <si>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</si>
  <si>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</si>
  <si>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</si>
  <si>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</si>
  <si>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</si>
  <si>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</si>
  <si>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</si>
  <si>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</si>
  <si>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</si>
  <si>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</si>
  <si>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</si>
  <si>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</si>
  <si>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</si>
  <si>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</si>
  <si>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</si>
  <si>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</si>
  <si>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</si>
  <si>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</si>
  <si>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</si>
  <si>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</si>
  <si>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</si>
  <si>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</si>
  <si>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</si>
  <si>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</si>
  <si>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</si>
  <si>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</si>
  <si>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</si>
  <si>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</si>
  <si>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</si>
  <si>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</si>
  <si>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</si>
  <si>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</si>
  <si>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</si>
  <si>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</si>
  <si>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</si>
  <si>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</si>
  <si>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</si>
  <si>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</si>
  <si>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</si>
  <si>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</si>
  <si>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</si>
  <si>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</si>
  <si>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</si>
  <si>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</si>
  <si>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</si>
  <si>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</si>
  <si>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</si>
  <si>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</si>
  <si>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</si>
  <si>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</si>
  <si>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</si>
  <si>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</si>
  <si>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</si>
  <si>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</si>
  <si>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</si>
  <si>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</si>
  <si>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</si>
  <si>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</si>
  <si>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</si>
  <si>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</si>
  <si>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</si>
  <si>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</si>
  <si>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</si>
  <si>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</si>
  <si>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</si>
  <si>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</si>
  <si>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</si>
  <si>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</si>
  <si>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</si>
  <si>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</si>
  <si>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</si>
  <si>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</si>
  <si>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</si>
  <si>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</si>
  <si>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</si>
  <si>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</si>
  <si>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</si>
  <si>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</si>
  <si>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</si>
  <si>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</si>
  <si>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</si>
  <si>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</si>
  <si>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</si>
  <si>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</si>
  <si>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</si>
  <si>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</si>
  <si>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</si>
  <si>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</si>
  <si>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</si>
  <si>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</si>
  <si>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</si>
  <si>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</si>
  <si>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</si>
  <si>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</si>
  <si>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</si>
  <si>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</si>
  <si>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</si>
  <si>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</si>
  <si>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</si>
  <si>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</si>
  <si>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</si>
  <si>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</si>
  <si>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</si>
  <si>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</si>
  <si>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</si>
  <si>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</si>
  <si>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</si>
  <si>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</si>
  <si>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</si>
  <si>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</si>
  <si>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</si>
  <si>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</si>
  <si>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</si>
  <si>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</si>
  <si>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</si>
  <si>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</si>
  <si>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</si>
  <si>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</si>
  <si>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</si>
  <si>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</si>
  <si>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</si>
  <si>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</si>
  <si>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</si>
  <si>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</si>
  <si>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</si>
  <si>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</si>
  <si>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</si>
  <si>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</si>
  <si>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</si>
  <si>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</si>
  <si>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</si>
  <si>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</si>
  <si>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</si>
  <si>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</si>
  <si>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</si>
  <si>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</si>
  <si>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</si>
  <si>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</si>
  <si>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</si>
  <si>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</si>
  <si>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</si>
  <si>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</si>
  <si>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</si>
  <si>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</si>
  <si>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</si>
  <si>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</si>
  <si>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</si>
  <si>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</si>
  <si>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</si>
  <si>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</si>
  <si>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</si>
  <si>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</si>
  <si>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</si>
  <si>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</si>
  <si>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</si>
  <si>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</si>
  <si>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</si>
  <si>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</si>
  <si>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</si>
  <si>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</si>
  <si>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</si>
  <si>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</si>
  <si>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</si>
  <si>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</si>
  <si>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</si>
  <si>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</si>
  <si>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</si>
  <si>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</si>
  <si>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</si>
  <si>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</si>
  <si>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</si>
  <si>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</si>
  <si>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</si>
  <si>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</si>
  <si>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</si>
  <si>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</si>
  <si>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</si>
  <si>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</si>
  <si>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</si>
  <si>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</si>
  <si>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</si>
  <si>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</si>
  <si>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</si>
  <si>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</si>
  <si>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</si>
  <si>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</si>
  <si>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</si>
  <si>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</si>
  <si>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</si>
  <si>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</si>
  <si>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</si>
  <si>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</si>
  <si>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</si>
  <si>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</si>
  <si>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</si>
  <si>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</si>
  <si>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</si>
  <si>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</si>
  <si>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</si>
  <si>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</si>
  <si>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</si>
  <si>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</si>
  <si>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</si>
  <si>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</si>
  <si>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</si>
  <si>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</si>
  <si>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</si>
  <si>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</si>
  <si>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</si>
  <si>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</si>
  <si>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</si>
  <si>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</si>
  <si>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</si>
  <si>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</si>
  <si>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</si>
  <si>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</si>
  <si>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</si>
  <si>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</si>
  <si>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</si>
  <si>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</si>
  <si>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</si>
  <si>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</si>
  <si>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</si>
  <si>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</si>
  <si>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</si>
  <si>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</si>
  <si>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</si>
  <si>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</si>
  <si>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</si>
  <si>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</si>
  <si>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</si>
  <si>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</si>
  <si>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</si>
  <si>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</si>
  <si>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</si>
  <si>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</si>
  <si>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</si>
  <si>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</si>
  <si>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</si>
  <si>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</si>
  <si>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</si>
  <si>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</si>
  <si>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</si>
  <si>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</si>
  <si>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</si>
  <si>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</si>
  <si>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</si>
  <si>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</si>
  <si>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</si>
  <si>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</si>
  <si>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</si>
  <si>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</si>
  <si>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</si>
  <si>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</si>
  <si>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</si>
  <si>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</si>
  <si>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</si>
  <si>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</si>
  <si>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</si>
  <si>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</si>
  <si>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</si>
  <si>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</si>
  <si>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</si>
  <si>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</si>
  <si>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</si>
  <si>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</si>
  <si>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</si>
  <si>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</si>
  <si>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</si>
  <si>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</si>
  <si>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</si>
  <si>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</si>
  <si>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</si>
  <si>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</si>
  <si>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</si>
  <si>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</si>
  <si>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</si>
  <si>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</si>
  <si>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</si>
  <si>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</si>
  <si>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</si>
  <si>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</si>
  <si>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</si>
  <si>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</si>
  <si>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</si>
  <si>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</si>
  <si>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</si>
  <si>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</si>
  <si>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</si>
  <si>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</si>
  <si>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</si>
  <si>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</si>
  <si>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</si>
  <si>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</si>
  <si>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</si>
  <si>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</si>
  <si>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</si>
  <si>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</si>
  <si>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</si>
  <si>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</si>
  <si>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</si>
  <si>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</si>
  <si>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</si>
  <si>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</si>
  <si>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</si>
  <si>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</si>
  <si>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</si>
  <si>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</si>
  <si>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</si>
  <si>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</si>
  <si>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</si>
  <si>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</si>
  <si>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</si>
  <si>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</si>
  <si>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</si>
  <si>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</si>
  <si>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</si>
  <si>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</si>
  <si>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</si>
  <si>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</si>
  <si>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</si>
  <si>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</si>
  <si>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</si>
  <si>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</si>
  <si>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</si>
  <si>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</si>
  <si>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</si>
  <si>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</si>
  <si>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</si>
  <si>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</si>
  <si>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</si>
  <si>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</si>
  <si>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</si>
  <si>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</si>
  <si>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</si>
  <si>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</si>
  <si>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</si>
  <si>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</si>
  <si>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</si>
  <si>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</si>
  <si>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</si>
  <si>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</si>
  <si>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</si>
  <si>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</si>
  <si>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</si>
  <si>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</si>
  <si>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</si>
  <si>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</si>
  <si>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</si>
  <si>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</si>
  <si>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</si>
  <si>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</si>
  <si>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</si>
  <si>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</si>
  <si>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</si>
  <si>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</si>
  <si>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</si>
  <si>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</si>
  <si>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</si>
  <si>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</si>
  <si>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</si>
  <si>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</si>
  <si>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</si>
  <si>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</si>
  <si>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</si>
  <si>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</si>
  <si>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</si>
  <si>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</si>
  <si>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</si>
  <si>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</si>
  <si>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</si>
  <si>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</si>
  <si>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</si>
  <si>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</si>
  <si>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</si>
  <si>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</si>
  <si>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</si>
  <si>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</si>
  <si>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</si>
  <si>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</si>
  <si>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</si>
  <si>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</si>
  <si>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</si>
  <si>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</si>
  <si>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</si>
  <si>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</si>
  <si>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</si>
  <si>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</si>
  <si>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</si>
  <si>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</si>
  <si>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</si>
  <si>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</si>
  <si>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</si>
  <si>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</si>
  <si>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</si>
  <si>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</si>
  <si>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</si>
  <si>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</si>
  <si>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</si>
  <si>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</si>
  <si>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</si>
  <si>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</si>
  <si>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</si>
  <si>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</si>
  <si>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</si>
  <si>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</si>
  <si>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</si>
  <si>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</si>
  <si>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</si>
  <si>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</si>
  <si>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</si>
  <si>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</si>
  <si>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</si>
  <si>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</si>
  <si>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</si>
  <si>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</si>
  <si>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</si>
  <si>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</si>
  <si>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</si>
  <si>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</si>
  <si>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</si>
  <si>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</si>
  <si>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</si>
  <si>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</si>
  <si>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</si>
  <si>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</si>
  <si>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</si>
  <si>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</si>
  <si>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</si>
  <si>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</si>
  <si>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Count of outcome</t>
  </si>
  <si>
    <t>Column Labels</t>
  </si>
  <si>
    <t>Date Ended Conversion</t>
  </si>
  <si>
    <t>Years</t>
  </si>
  <si>
    <t>Goal</t>
  </si>
  <si>
    <t>Number Successful</t>
  </si>
  <si>
    <t>Total Projects</t>
  </si>
  <si>
    <t>Percentage Successful</t>
  </si>
  <si>
    <t>Percentage Failed</t>
  </si>
  <si>
    <t>Percentage Canceled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</si>
  <si>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</si>
  <si>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</si>
  <si>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</si>
  <si>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</si>
  <si>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</si>
  <si>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</si>
  <si>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</si>
  <si>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</si>
  <si>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</si>
  <si>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</si>
  <si>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</si>
  <si>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</si>
  <si>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</si>
  <si>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Statistical Analysis</t>
  </si>
  <si>
    <t>Number Failed</t>
  </si>
  <si>
    <t>Successful</t>
  </si>
  <si>
    <t>Unsuccessful</t>
  </si>
  <si>
    <t>Mean</t>
  </si>
  <si>
    <t>Median</t>
  </si>
  <si>
    <t>Minimum</t>
  </si>
  <si>
    <t>Maximum</t>
  </si>
  <si>
    <t>Variance</t>
  </si>
  <si>
    <t>Standard Deviation</t>
  </si>
  <si>
    <t>Range</t>
  </si>
  <si>
    <t>Backers of Successful Campaigns</t>
  </si>
  <si>
    <t>Backers of Unsuccessful Campaigns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</si>
  <si>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</si>
  <si>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</si>
  <si>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</si>
  <si>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</si>
  <si>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</si>
  <si>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</si>
  <si>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</si>
  <si>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</si>
  <si>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</si>
  <si>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</si>
  <si>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</si>
  <si>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</si>
  <si>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</si>
  <si>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Mode</t>
  </si>
  <si>
    <t>First Quartile</t>
  </si>
  <si>
    <t>Third Quartile</t>
  </si>
  <si>
    <t>Fourth Quartile</t>
  </si>
  <si>
    <t>Second Quartile (Median)</t>
  </si>
  <si>
    <t>Interquartile Range</t>
  </si>
  <si>
    <t>Lower Quartile Boundary</t>
  </si>
  <si>
    <t>Higher Quartile Boundary</t>
  </si>
  <si>
    <t>Sum of Average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</si>
</sst>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9" fontId="0" fillId="0" borderId="0" xfId="42" applyFont="1"/>
    <xf numFmtId="0" fontId="17" fillId="9" borderId="0" xfId="18"/>
    <xf numFmtId="0" fontId="17" fillId="25" borderId="0" xfId="34"/>
    <xf numFmtId="0" fontId="17" fillId="13" borderId="0" xfId="22"/>
    <xf numFmtId="0" fontId="17" fillId="29" borderId="0" xfId="38"/>
    <xf numFmtId="164" fontId="0" fillId="0" borderId="0" xfId="0" applyNumberFormat="1" applyAlignment="1">
      <alignment horizontal="left"/>
    </xf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9" formatCode="m/d/yyyy"/>
    </dxf>
    <dxf>
      <numFmt numFmtId="0" formatCode="General"/>
    </dxf>
    <dxf>
      <numFmt numFmtId="164" formatCode="mm/dd/yy;@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0" formatCode="General"/>
    </dxf>
    <dxf>
      <numFmt numFmtId="164" formatCode="mm/dd/yy;@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6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FF"/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 per Parent Category!PivotTable11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0-49F0-B558-3D0E29B1D6A3}"/>
            </c:ext>
          </c:extLst>
        </c:ser>
        <c:ser>
          <c:idx val="1"/>
          <c:order val="1"/>
          <c:tx>
            <c:strRef>
              <c:f>'Pivot Table 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0-49F0-B558-3D0E29B1D6A3}"/>
            </c:ext>
          </c:extLst>
        </c:ser>
        <c:ser>
          <c:idx val="2"/>
          <c:order val="2"/>
          <c:tx>
            <c:strRef>
              <c:f>'Pivot Table 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0-49F0-B558-3D0E29B1D6A3}"/>
            </c:ext>
          </c:extLst>
        </c:ser>
        <c:ser>
          <c:idx val="3"/>
          <c:order val="3"/>
          <c:tx>
            <c:strRef>
              <c:f>'Pivot Table 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per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50-49F0-B558-3D0E29B1D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935183"/>
        <c:axId val="480798479"/>
      </c:barChart>
      <c:catAx>
        <c:axId val="61193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8479"/>
        <c:crosses val="autoZero"/>
        <c:auto val="1"/>
        <c:lblAlgn val="ctr"/>
        <c:lblOffset val="100"/>
        <c:noMultiLvlLbl val="0"/>
      </c:catAx>
      <c:valAx>
        <c:axId val="4807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3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 Per Sub_Category!PivotTable13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Sub_Category'!$B$4:$B$5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7-40EB-962F-39E7502C28D0}"/>
            </c:ext>
          </c:extLst>
        </c:ser>
        <c:ser>
          <c:idx val="1"/>
          <c:order val="1"/>
          <c:tx>
            <c:strRef>
              <c:f>'Pivot Table Per Sub_Category'!$C$4:$C$5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7-40EB-962F-39E7502C28D0}"/>
            </c:ext>
          </c:extLst>
        </c:ser>
        <c:ser>
          <c:idx val="2"/>
          <c:order val="2"/>
          <c:tx>
            <c:strRef>
              <c:f>'Pivot Table Per Sub_Category'!$D$4:$D$5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7-40EB-962F-39E7502C28D0}"/>
            </c:ext>
          </c:extLst>
        </c:ser>
        <c:ser>
          <c:idx val="3"/>
          <c:order val="3"/>
          <c:tx>
            <c:strRef>
              <c:f>'Pivot Table Per Sub_Category'!$E$4:$E$5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Per Sub_Category'!$A$6:$A$30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Sub_Category'!$E$6:$E$30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7-40EB-962F-39E7502C2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988943"/>
        <c:axId val="480793199"/>
      </c:barChart>
      <c:catAx>
        <c:axId val="42798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3199"/>
        <c:crosses val="autoZero"/>
        <c:auto val="1"/>
        <c:lblAlgn val="ctr"/>
        <c:lblOffset val="100"/>
        <c:noMultiLvlLbl val="0"/>
      </c:catAx>
      <c:valAx>
        <c:axId val="48079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[CrowdfundingBook_Challenge1.xlsx]Pivot Table&amp;Chart by Years!PivotTable17</c:name>
    <c:fmtId val="5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52460990715804E-2"/>
          <c:y val="5.2434441465557383E-2"/>
          <c:w val="0.80666362604155961"/>
          <c:h val="0.87191663808527586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Table&amp;Chart by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4-40C8-A31B-16F563FC44DA}"/>
            </c:ext>
          </c:extLst>
        </c:ser>
        <c:ser>
          <c:idx val="1"/>
          <c:order val="1"/>
          <c:tx>
            <c:strRef>
              <c:f>'Pivot Table&amp;Chart by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4-40C8-A31B-16F563FC44DA}"/>
            </c:ext>
          </c:extLst>
        </c:ser>
        <c:ser>
          <c:idx val="2"/>
          <c:order val="2"/>
          <c:tx>
            <c:strRef>
              <c:f>'Pivot Table&amp;Chart by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'Pivot Table&amp;Chart by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Table&amp;Chart by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4-40C8-A31B-16F563FC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339935"/>
        <c:axId val="662797039"/>
      </c:lineChart>
      <c:catAx>
        <c:axId val="48233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97039"/>
        <c:crosses val="autoZero"/>
        <c:auto val="1"/>
        <c:lblAlgn val="ctr"/>
        <c:lblOffset val="100"/>
        <c:noMultiLvlLbl val="0"/>
      </c:catAx>
      <c:valAx>
        <c:axId val="66279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3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321019083140916E-2"/>
          <c:y val="0.13329739442946992"/>
          <c:w val="0.94240078542813732"/>
          <c:h val="0.66164087979568587"/>
        </c:manualLayout>
      </c:layout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0.78947368421052633</c:v>
                </c:pt>
                <c:pt idx="6">
                  <c:v>0.7857142857142857</c:v>
                </c:pt>
                <c:pt idx="7">
                  <c:v>0.76363636363636367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E5-432F-BCBC-7EA0CFBDDC4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0.17105263157894737</c:v>
                </c:pt>
                <c:pt idx="6">
                  <c:v>0.21428571428571427</c:v>
                </c:pt>
                <c:pt idx="7">
                  <c:v>0.18181818181818182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E5-432F-BCBC-7EA0CFBDDC4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3.9473684210526314E-2</c:v>
                </c:pt>
                <c:pt idx="6">
                  <c:v>0</c:v>
                </c:pt>
                <c:pt idx="7">
                  <c:v>5.4545454545454543E-2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E5-432F-BCBC-7EA0CFBDD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467039"/>
        <c:axId val="427966863"/>
      </c:lineChart>
      <c:catAx>
        <c:axId val="10784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966863"/>
        <c:crosses val="autoZero"/>
        <c:auto val="1"/>
        <c:lblAlgn val="ctr"/>
        <c:lblOffset val="100"/>
        <c:noMultiLvlLbl val="0"/>
      </c:catAx>
      <c:valAx>
        <c:axId val="42796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46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[CrowdfundingBook_Challenge1.xlsx]Funding Vs Outcome!PivotTable1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Funding</a:t>
            </a:r>
            <a:r>
              <a:rPr lang="en-US" sz="1600" b="1" baseline="0"/>
              <a:t> Vs Outcome</a:t>
            </a:r>
            <a:endParaRPr lang="en-US" sz="1600" b="1"/>
          </a:p>
        </c:rich>
      </c:tx>
      <c:layout>
        <c:manualLayout>
          <c:xMode val="edge"/>
          <c:yMode val="edge"/>
          <c:x val="0.40598981235667853"/>
          <c:y val="0.118027619428927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'Funding Vs Outcome'!$B$4:$B$5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Outcome'!$B$6:$B$10</c:f>
              <c:numCache>
                <c:formatCode>General</c:formatCode>
                <c:ptCount val="4"/>
                <c:pt idx="0">
                  <c:v>948.27</c:v>
                </c:pt>
                <c:pt idx="1">
                  <c:v>2165.54</c:v>
                </c:pt>
                <c:pt idx="2">
                  <c:v>31</c:v>
                </c:pt>
                <c:pt idx="3">
                  <c:v>4094.8600000000006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4-4EAC-B25A-8F6443A0BCF8}"/>
            </c:ext>
          </c:extLst>
        </c:ser>
        <c:ser>
          <c:idx val="1"/>
          <c:order val="1"/>
          <c:tx>
            <c:strRef>
              <c:f>'Funding Vs Outcome'!$C$4:$C$5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Outcome'!$C$6:$C$10</c:f>
              <c:numCache>
                <c:formatCode>General</c:formatCode>
                <c:ptCount val="4"/>
                <c:pt idx="0">
                  <c:v>327.51</c:v>
                </c:pt>
                <c:pt idx="1">
                  <c:v>2691.02</c:v>
                </c:pt>
                <c:pt idx="2">
                  <c:v>77.67</c:v>
                </c:pt>
                <c:pt idx="3">
                  <c:v>3625.3399999999997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4-4EAC-B25A-8F6443A0BCF8}"/>
            </c:ext>
          </c:extLst>
        </c:ser>
        <c:ser>
          <c:idx val="2"/>
          <c:order val="2"/>
          <c:tx>
            <c:strRef>
              <c:f>'Funding Vs Outcome'!$D$4:$D$5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Outcome'!$D$6:$D$10</c:f>
              <c:numCache>
                <c:formatCode>General</c:formatCode>
                <c:ptCount val="4"/>
                <c:pt idx="0">
                  <c:v>294.28000000000003</c:v>
                </c:pt>
                <c:pt idx="1">
                  <c:v>1961.23</c:v>
                </c:pt>
                <c:pt idx="2">
                  <c:v>246.38</c:v>
                </c:pt>
                <c:pt idx="3">
                  <c:v>3133.5299999999997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64-4EAC-B25A-8F6443A0BCF8}"/>
            </c:ext>
          </c:extLst>
        </c:ser>
        <c:ser>
          <c:idx val="3"/>
          <c:order val="3"/>
          <c:tx>
            <c:strRef>
              <c:f>'Funding Vs Outcome'!$E$4:$E$5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Outcome'!$E$6:$E$10</c:f>
              <c:numCache>
                <c:formatCode>General</c:formatCode>
                <c:ptCount val="4"/>
                <c:pt idx="0">
                  <c:v>296.51</c:v>
                </c:pt>
                <c:pt idx="1">
                  <c:v>1931.18</c:v>
                </c:pt>
                <c:pt idx="2">
                  <c:v>48.99</c:v>
                </c:pt>
                <c:pt idx="3">
                  <c:v>3638.1899999999991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64-4EAC-B25A-8F6443A0BCF8}"/>
            </c:ext>
          </c:extLst>
        </c:ser>
        <c:ser>
          <c:idx val="4"/>
          <c:order val="4"/>
          <c:tx>
            <c:strRef>
              <c:f>'Funding Vs Outcome'!$F$4:$F$5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Outcome'!$F$6:$F$10</c:f>
              <c:numCache>
                <c:formatCode>General</c:formatCode>
                <c:ptCount val="4"/>
                <c:pt idx="0">
                  <c:v>198.03</c:v>
                </c:pt>
                <c:pt idx="1">
                  <c:v>2176.7799999999997</c:v>
                </c:pt>
                <c:pt idx="2">
                  <c:v>111.16</c:v>
                </c:pt>
                <c:pt idx="3">
                  <c:v>4118.6899999999996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64-4EAC-B25A-8F6443A0BCF8}"/>
            </c:ext>
          </c:extLst>
        </c:ser>
        <c:ser>
          <c:idx val="5"/>
          <c:order val="5"/>
          <c:tx>
            <c:strRef>
              <c:f>'Funding Vs Outcome'!$G$4:$G$5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Outcome'!$G$6:$G$10</c:f>
              <c:numCache>
                <c:formatCode>General</c:formatCode>
                <c:ptCount val="4"/>
                <c:pt idx="0">
                  <c:v>597.41</c:v>
                </c:pt>
                <c:pt idx="1">
                  <c:v>2848.0500000000006</c:v>
                </c:pt>
                <c:pt idx="2">
                  <c:v>82.01</c:v>
                </c:pt>
                <c:pt idx="3">
                  <c:v>3688.0499999999988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64-4EAC-B25A-8F6443A0BCF8}"/>
            </c:ext>
          </c:extLst>
        </c:ser>
        <c:ser>
          <c:idx val="6"/>
          <c:order val="6"/>
          <c:tx>
            <c:strRef>
              <c:f>'Funding Vs Outcome'!$H$4:$H$5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Outcome'!$H$6:$H$10</c:f>
              <c:numCache>
                <c:formatCode>General</c:formatCode>
                <c:ptCount val="4"/>
                <c:pt idx="0">
                  <c:v>399.64</c:v>
                </c:pt>
                <c:pt idx="1">
                  <c:v>3027.400000000001</c:v>
                </c:pt>
                <c:pt idx="2">
                  <c:v>152.79000000000002</c:v>
                </c:pt>
                <c:pt idx="3">
                  <c:v>3408.63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64-4EAC-B25A-8F6443A0BCF8}"/>
            </c:ext>
          </c:extLst>
        </c:ser>
        <c:ser>
          <c:idx val="7"/>
          <c:order val="7"/>
          <c:tx>
            <c:strRef>
              <c:f>'Funding Vs Outcome'!$I$4:$I$5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Outcome'!$I$6:$I$10</c:f>
              <c:numCache>
                <c:formatCode>General</c:formatCode>
                <c:ptCount val="4"/>
                <c:pt idx="0">
                  <c:v>344.97</c:v>
                </c:pt>
                <c:pt idx="1">
                  <c:v>1860.1499999999999</c:v>
                </c:pt>
                <c:pt idx="2">
                  <c:v>26.06</c:v>
                </c:pt>
                <c:pt idx="3">
                  <c:v>4404.0600000000004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64-4EAC-B25A-8F6443A0BCF8}"/>
            </c:ext>
          </c:extLst>
        </c:ser>
        <c:ser>
          <c:idx val="8"/>
          <c:order val="8"/>
          <c:tx>
            <c:strRef>
              <c:f>'Funding Vs Outcome'!$J$4:$J$5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Outcome'!$J$6:$J$10</c:f>
              <c:numCache>
                <c:formatCode>General</c:formatCode>
                <c:ptCount val="4"/>
                <c:pt idx="0">
                  <c:v>255.51</c:v>
                </c:pt>
                <c:pt idx="1">
                  <c:v>2090.9900000000002</c:v>
                </c:pt>
                <c:pt idx="2">
                  <c:v>215.39</c:v>
                </c:pt>
                <c:pt idx="3">
                  <c:v>4268.3900000000003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64-4EAC-B25A-8F6443A0BCF8}"/>
            </c:ext>
          </c:extLst>
        </c:ser>
        <c:ser>
          <c:idx val="9"/>
          <c:order val="9"/>
          <c:tx>
            <c:strRef>
              <c:f>'Funding Vs Outcome'!$K$4:$K$5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Outcome'!$K$6:$K$10</c:f>
              <c:numCache>
                <c:formatCode>General</c:formatCode>
                <c:ptCount val="4"/>
                <c:pt idx="0">
                  <c:v>329.33000000000004</c:v>
                </c:pt>
                <c:pt idx="1">
                  <c:v>2407.63</c:v>
                </c:pt>
                <c:pt idx="3">
                  <c:v>4846.3600000000006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64-4EAC-B25A-8F6443A0BCF8}"/>
            </c:ext>
          </c:extLst>
        </c:ser>
        <c:ser>
          <c:idx val="10"/>
          <c:order val="10"/>
          <c:tx>
            <c:strRef>
              <c:f>'Funding Vs Outcome'!$L$4:$L$5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'Funding Vs Outcome'!$A$6:$A$10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'Funding Vs Outcome'!$L$6:$L$10</c:f>
              <c:numCache>
                <c:formatCode>General</c:formatCode>
                <c:ptCount val="4"/>
                <c:pt idx="1">
                  <c:v>177.93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64-4EAC-B25A-8F6443A0B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1472719"/>
        <c:axId val="1778295023"/>
      </c:barChart>
      <c:catAx>
        <c:axId val="178147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95023"/>
        <c:crosses val="autoZero"/>
        <c:auto val="1"/>
        <c:lblAlgn val="ctr"/>
        <c:lblOffset val="100"/>
        <c:noMultiLvlLbl val="0"/>
      </c:catAx>
      <c:valAx>
        <c:axId val="17782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7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 Campaigns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E766FE2A-D977-4209-AE7A-26051F46AF0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 Campaigns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0B911C8-A408-4CE2-AEBF-25C0F2DFF971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</xdr:row>
      <xdr:rowOff>180975</xdr:rowOff>
    </xdr:from>
    <xdr:to>
      <xdr:col>12</xdr:col>
      <xdr:colOff>671512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24C9C-8F73-F381-BD22-00AA2F1B6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2</xdr:row>
      <xdr:rowOff>171449</xdr:rowOff>
    </xdr:from>
    <xdr:to>
      <xdr:col>20</xdr:col>
      <xdr:colOff>28575</xdr:colOff>
      <xdr:row>28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8F4B5-7786-3C52-58B8-35C9FF05F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557211</xdr:colOff>
      <xdr:row>1</xdr:row>
      <xdr:rowOff>0</xdr:rowOff>
    </xdr:from>
    <xdr:to>
      <xdr:col>26</xdr:col>
      <xdr:colOff>66675</xdr:colOff>
      <xdr:row>17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FFDD6-E6CC-D0E6-EAE9-CB15FA943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16</xdr:row>
      <xdr:rowOff>152399</xdr:rowOff>
    </xdr:from>
    <xdr:to>
      <xdr:col>7</xdr:col>
      <xdr:colOff>904875</xdr:colOff>
      <xdr:row>34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FB7313-0E9A-DA8F-9D91-8064CAA68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12</xdr:row>
      <xdr:rowOff>190500</xdr:rowOff>
    </xdr:from>
    <xdr:to>
      <xdr:col>9</xdr:col>
      <xdr:colOff>304800</xdr:colOff>
      <xdr:row>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4BD58E-1C66-173F-2542-0D99F37DD3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7" y="2590800"/>
              <a:ext cx="4729163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606425</xdr:colOff>
      <xdr:row>13</xdr:row>
      <xdr:rowOff>12699</xdr:rowOff>
    </xdr:from>
    <xdr:to>
      <xdr:col>16</xdr:col>
      <xdr:colOff>98425</xdr:colOff>
      <xdr:row>25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DA2CC60-18AC-4A12-B2FD-FA75A94913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88625" y="2654299"/>
              <a:ext cx="5638800" cy="2584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447675</xdr:colOff>
      <xdr:row>28</xdr:row>
      <xdr:rowOff>0</xdr:rowOff>
    </xdr:from>
    <xdr:to>
      <xdr:col>10</xdr:col>
      <xdr:colOff>314325</xdr:colOff>
      <xdr:row>32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FEA97E-9D35-1489-C767-710BDCE949F9}"/>
            </a:ext>
          </a:extLst>
        </xdr:cNvPr>
        <xdr:cNvSpPr txBox="1"/>
      </xdr:nvSpPr>
      <xdr:spPr>
        <a:xfrm>
          <a:off x="5981700" y="5734050"/>
          <a:ext cx="4981575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A.1.  Following are</a:t>
          </a:r>
          <a:r>
            <a:rPr lang="en-US" sz="1400" baseline="0"/>
            <a:t> the reasons why median is better than mean:</a:t>
          </a:r>
          <a:endParaRPr lang="en-US" sz="1400"/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/>
            <a:t>Median</a:t>
          </a:r>
          <a:r>
            <a:rPr lang="en-US" sz="1400" baseline="0"/>
            <a:t> summarizes data better than Mean because the data set is skewed.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n-US" sz="1400" baseline="0"/>
            <a:t>Median also gets rid of Outliers if there are any in the data</a:t>
          </a:r>
        </a:p>
      </xdr:txBody>
    </xdr:sp>
    <xdr:clientData/>
  </xdr:twoCellAnchor>
  <xdr:twoCellAnchor>
    <xdr:from>
      <xdr:col>10</xdr:col>
      <xdr:colOff>571500</xdr:colOff>
      <xdr:row>28</xdr:row>
      <xdr:rowOff>9524</xdr:rowOff>
    </xdr:from>
    <xdr:to>
      <xdr:col>16</xdr:col>
      <xdr:colOff>276225</xdr:colOff>
      <xdr:row>36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3FC34C-2B89-C19F-7E9F-CB8D91D9BE45}"/>
            </a:ext>
          </a:extLst>
        </xdr:cNvPr>
        <xdr:cNvSpPr txBox="1"/>
      </xdr:nvSpPr>
      <xdr:spPr>
        <a:xfrm>
          <a:off x="11220450" y="5743574"/>
          <a:ext cx="5000625" cy="1590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lvl="0"/>
          <a:r>
            <a:rPr lang="en-US" sz="1400"/>
            <a:t>A.2.  Successful Campaigns have higher </a:t>
          </a:r>
          <a:r>
            <a:rPr lang="en-US" sz="1400" baseline="0"/>
            <a:t>variability value than Unsuccessful Campaigns. Since it has larger value it indicates that the data points are more spread out from Median value. Successful Campaigns also have larger Stadard Variation.</a:t>
          </a:r>
        </a:p>
        <a:p>
          <a:endParaRPr lang="en-US" sz="1400" baseline="0"/>
        </a:p>
        <a:p>
          <a:r>
            <a:rPr lang="en-US" sz="1400" baseline="0"/>
            <a:t>Unsuccessful campaigns have lower variations indicating more compact data spread and lower stadard variation. </a:t>
          </a:r>
          <a:endParaRPr 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1338262</xdr:colOff>
      <xdr:row>11</xdr:row>
      <xdr:rowOff>38099</xdr:rowOff>
    </xdr:from>
    <xdr:to>
      <xdr:col>12</xdr:col>
      <xdr:colOff>266700</xdr:colOff>
      <xdr:row>30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5F547A-BE5D-9D82-B882-11A8C7A99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144.431589467589" createdVersion="8" refreshedVersion="8" minRefreshableVersion="3" recordCount="1000" xr:uid="{DEFC8FBE-D69A-4884-9ED4-84AD870457BB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war" refreshedDate="45144.639539004631" createdVersion="8" refreshedVersion="8" minRefreshableVersion="3" recordCount="1000" xr:uid="{90679EA0-B0BE-47FA-871C-39F92D36887B}">
  <cacheSource type="worksheet">
    <worksheetSource name="Crowdfund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 count="418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" count="805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x v="3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x v="4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x v="5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x v="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x v="6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x v="2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x v="6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x v="6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x v="3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x v="7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x v="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x v="3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x v="1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x v="8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x v="9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x v="3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x v="1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x v="8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x v="9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x v="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x v="1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x v="8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x v="9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x v="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x v="6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x v="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x v="3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x v="7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x v="9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x v="1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x v="5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x v="3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x v="8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x v="3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x v="6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x v="2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x v="6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x v="4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x v="8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x v="1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x v="3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x v="7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x v="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x v="1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x v="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x v="3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x v="2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x v="4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x v="6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x v="1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x v="9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x v="9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x v="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x v="5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x v="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x v="5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x v="4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x v="8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x v="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x v="5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x v="9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x v="8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x v="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x v="6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x v="5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x v="6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x v="6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x v="3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x v="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x v="7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x v="7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x v="9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x v="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x v="6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x v="9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x v="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x v="5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x v="5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x v="3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x v="7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x v="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x v="8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x v="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x v="8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x v="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x v="6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x v="7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x v="7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x v="6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x v="4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x v="3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x v="3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x v="8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x v="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x v="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x v="1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x v="8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x v="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x v="9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x v="6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x v="5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x v="2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x v="3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x v="9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x v="4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x v="1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x v="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x v="4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x v="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x v="5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x v="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x v="5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x v="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x v="8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x v="1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x v="1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x v="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x v="1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x v="1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x v="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x v="3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x v="9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x v="7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x v="6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x v="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x v="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x v="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x v="2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x v="9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x v="8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x v="8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x v="2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x v="1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x v="6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x v="4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x v="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x v="9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x v="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x v="4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x v="6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x v="3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x v="1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x v="8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x v="7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x v="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x v="2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x v="9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x v="1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x v="5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x v="4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x v="7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x v="6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x v="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x v="2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x v="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x v="3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x v="3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x v="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x v="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x v="5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x v="5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x v="5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x v="6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x v="2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x v="3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x v="4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x v="5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x v="1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x v="1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x v="2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x v="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x v="7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x v="7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x v="6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x v="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x v="2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x v="6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x v="5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x v="3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x v="6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x v="3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x v="9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x v="1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x v="2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x v="1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x v="7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x v="2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x v="3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x v="1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x v="9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x v="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x v="9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x v="7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x v="5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x v="6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x v="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x v="6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x v="1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x v="8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x v="5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x v="8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x v="9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x v="6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x v="9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x v="5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x v="7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x v="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x v="2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x v="3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x v="6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x v="6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x v="3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x v="8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x v="3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x v="8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x v="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x v="8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x v="4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x v="1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x v="7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x v="1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x v="1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x v="6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x v="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x v="7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x v="5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x v="3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x v="2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x v="7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x v="8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x v="5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x v="5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x v="3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x v="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x v="5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x v="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x v="6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x v="1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x v="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x v="9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x v="1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x v="1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x v="2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x v="7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x v="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x v="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x v="6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x v="4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x v="2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x v="8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x v="5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x v="8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x v="7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x v="2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x v="7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x v="4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x v="4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x v="6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x v="8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x v="6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x v="2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x v="7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x v="1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x v="4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x v="4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x v="3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x v="6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x v="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x v="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x v="5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x v="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x v="3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x v="4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x v="6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x v="4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x v="9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x v="5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x v="4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x v="7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x v="7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x v="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x v="7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x v="7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x v="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x v="4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x v="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x v="2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x v="8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x v="4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x v="6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x v="9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x v="2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x v="3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x v="1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x v="7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x v="7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x v="5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x v="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x v="9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x v="7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x v="7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x v="7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x v="5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x v="4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x v="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x v="8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x v="6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x v="8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x v="2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x v="4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x v="3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x v="1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x v="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x v="5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x v="1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x v="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x v="8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x v="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x v="6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x v="1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x v="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x v="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x v="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x v="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x v="9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x v="7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x v="5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x v="8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x v="2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x v="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x v="9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x v="3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x v="6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x v="3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x v="8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x v="5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x v="8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x v="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x v="2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x v="2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x v="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x v="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x v="5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x v="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x v="5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x v="5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x v="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x v="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x v="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x v="3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x v="2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x v="5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x v="4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x v="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x v="9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x v="8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x v="8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x v="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x v="8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x v="8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x v="9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x v="7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x v="8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x v="1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x v="6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x v="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x v="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x v="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x v="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x v="5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x v="3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x v="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x v="1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x v="3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x v="9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x v="8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x v="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x v="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x v="5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x v="3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x v="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x v="3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x v="6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x v="4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x v="4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x v="6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x v="2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x v="1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x v="8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x v="5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x v="2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x v="8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x v="9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x v="2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x v="9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x v="8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x v="2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x v="3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x v="4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x v="6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x v="5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x v="9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x v="2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x v="3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x v="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x v="5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x v="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x v="5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x v="1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x v="9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x v="6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x v="4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x v="8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x v="9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x v="4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x v="8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x v="5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x v="5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x v="6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x v="8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x v="9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x v="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x v="2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x v="1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x v="8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x v="1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x v="3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x v="9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x v="1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x v="2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x v="7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x v="1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x v="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x v="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x v="2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x v="7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x v="5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x v="4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x v="5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x v="6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x v="8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x v="6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x v="4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x v="5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x v="2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x v="3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x v="9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x v="5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x v="6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x v="7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x v="2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x v="8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x v="9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x v="7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x v="6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x v="1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x v="6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x v="1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x v="2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x v="2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x v="9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x v="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x v="2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x v="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x v="3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x v="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x v="7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x v="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x v="3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x v="9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x v="1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x v="2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x v="9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x v="8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x v="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x v="5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x v="6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x v="1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x v="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x v="3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x v="1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x v="3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x v="9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x v="5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x v="7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x v="6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x v="3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x v="2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x v="6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x v="3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x v="4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x v="1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x v="5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x v="7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x v="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x v="7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x v="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x v="2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x v="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x v="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x v="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x v="2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x v="5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x v="2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x v="9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x v="4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x v="9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x v="3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x v="1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x v="6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x v="2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x v="8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x v="6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x v="5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x v="9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x v="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x v="3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x v="7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x v="4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x v="6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x v="6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x v="6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x v="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x v="7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x v="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x v="1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x v="6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x v="2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x v="9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x v="2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x v="9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x v="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x v="6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x v="9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x v="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x v="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x v="9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x v="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x v="7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x v="2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x v="7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x v="3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x v="9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x v="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x v="7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x v="2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x v="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x v="1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x v="7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x v="8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x v="7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x v="1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x v="8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x v="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x v="7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x v="7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x v="8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x v="8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x v="3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x v="9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x v="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x v="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x v="7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x v="1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x v="6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x v="8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x v="1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x v="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x v="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x v="1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x v="3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x v="1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x v="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x v="8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x v="8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x v="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x v="1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x v="8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x v="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x v="4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x v="4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x v="6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x v="6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x v="3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x v="6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x v="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x v="1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x v="6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x v="1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x v="1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x v="7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x v="6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x v="7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x v="3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x v="6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x v="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x v="2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x v="1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x v="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x v="3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x v="8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x v="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x v="7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x v="1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x v="3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x v="3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x v="4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x v="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x v="6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x v="5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x v="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x v="7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x v="2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x v="1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x v="2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x v="8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x v="7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x v="7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x v="9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x v="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x v="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x v="1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x v="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x v="6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x v="6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x v="7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x v="3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x v="3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x v="1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x v="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x v="5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x v="2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x v="4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x v="7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x v="6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x v="9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x v="7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x v="5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x v="9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x v="5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x v="9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x v="9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x v="2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x v="9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x v="5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x v="6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x v="1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x v="1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x v="7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x v="7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x v="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x v="5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x v="5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x v="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x v="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x v="8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x v="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x v="4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x v="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x v="6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x v="4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x v="8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x v="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x v="1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x v="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x v="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x v="7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x v="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x v="9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x v="7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x v="8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x v="3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x v="4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x v="7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x v="3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x v="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x v="3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x v="8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x v="2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x v="9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x v="6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x v="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x v="9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x v="5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x v="3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x v="2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x v="8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x v="4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x v="3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x v="5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x v="5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x v="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x v="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x v="9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x v="8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x v="3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x v="6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x v="8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x v="2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x v="4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x v="7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x v="2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x v="3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x v="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x v="5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x v="4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x v="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x v="7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x v="7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x v="7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x v="6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x v="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x v="8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x v="2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x v="4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x v="9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x v="9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x v="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x v="7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x v="1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x v="1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x v="6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x v="3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x v="7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x v="2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x v="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x v="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x v="5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x v="1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x v="5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x v="7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x v="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x v="7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x v="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x v="4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x v="5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x v="6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x v="6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x v="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x v="9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x v="6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x v="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x v="6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x v="6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x v="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x v="6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x v="7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x v="6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x v="6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x v="4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x v="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x v="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x v="8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x v="1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x v="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x v="3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x v="5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x v="4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x v="4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x v="8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x v="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x v="9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x v="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x v="2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x v="2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x v="1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x v="3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x v="3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x v="5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x v="7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x v="1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x v="3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x v="8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x v="8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x v="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x v="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x v="6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x v="8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x v="2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x v="7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x v="3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x v="9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x v="8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x v="4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x v="1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x v="6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x v="7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x v="2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x v="2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x v="5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x v="7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x v="1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x v="9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x v="4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x v="7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x v="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x v="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x v="3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x v="3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x v="9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x v="1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x v="4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x v="3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x v="7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x v="4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x v="5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x v="7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x v="9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x v="4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x v="7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x v="5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x v="1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x v="3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x v="3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x v="4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x v="9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x v="5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x v="1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x v="1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x v="6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x v="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x v="6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x v="8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x v="9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x v="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x v="9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x v="4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x v="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x v="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x v="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x v="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x v="6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x v="8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x v="9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x v="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x v="1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x v="7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x v="9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x v="9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x v="4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x v="9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x v="9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x v="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x v="6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x v="4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x v="8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x v="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x v="8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x v="8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x v="3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x v="8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x v="4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x v="4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x v="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x v="2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x v="3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x v="6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x v="8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x v="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x v="7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x v="1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x v="8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x v="9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x v="2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x v="6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x v="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x v="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x v="9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x v="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x v="6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x v="8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x v="3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x v="7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x v="1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x v="5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x v="3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x v="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x v="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x v="6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x v="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x v="6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x v="6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x v="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x v="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x v="1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x v="3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x v="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x v="6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x v="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x v="2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x v="9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x v="8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x v="3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x v="3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x v="2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x v="1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x v="9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x v="7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x v="4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x v="4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x v="2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x v="5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x v="8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x v="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x v="9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x v="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x v="3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x v="4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x v="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x v="2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x v="5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x v="1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x v="8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x v="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x v="5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x v="3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x v="4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x v="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x v="6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x v="3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x v="5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x v="7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x v="4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x v="2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x v="5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x v="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x v="1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x v="1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x v="2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x v="7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x v="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x v="3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x v="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x v="9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x v="8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x v="4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x v="8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x v="8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x v="1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x v="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x v="4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x v="8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x v="1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x v="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x v="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x v="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x v="7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x v="7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x v="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x v="4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x v="4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x v="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x v="4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x v="6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x v="6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x v="7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x v="8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x v="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x v="8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x v="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x v="6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x v="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x v="4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x v="8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x v="3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x v="8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x v="2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x v="1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x v="6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x v="2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x v="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x v="8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x v="9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x v="7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x v="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x v="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x v="5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x v="8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x v="3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x v="3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x v="2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x v="8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x v="5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x v="7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x v="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x v="7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x v="1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x v="9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x v="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x v="1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x v="9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x v="2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x v="1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x v="6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x v="7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n v="0"/>
    <x v="0"/>
    <x v="0"/>
    <x v="0"/>
    <n v="1448690400"/>
    <d v="2015-11-28T06:00:00"/>
    <x v="0"/>
    <n v="1450159200"/>
    <d v="2015-12-15T06:00:00"/>
    <b v="0"/>
    <b v="0"/>
    <s v="food/food trucks"/>
    <s v="food"/>
    <s v="food trucks"/>
  </r>
  <r>
    <n v="1"/>
    <s v="Odom Inc"/>
    <s v="Managed bottom-line architecture"/>
    <n v="1400"/>
    <n v="14560"/>
    <x v="1"/>
    <x v="1"/>
    <n v="158"/>
    <x v="1"/>
    <x v="1"/>
    <x v="1"/>
    <n v="1408424400"/>
    <d v="2014-08-19T05:00:00"/>
    <x v="1"/>
    <n v="1408597200"/>
    <d v="2014-08-21T05:00:00"/>
    <b v="0"/>
    <b v="1"/>
    <s v="music/rock"/>
    <s v="music"/>
    <s v="rock"/>
  </r>
  <r>
    <n v="2"/>
    <s v="Melton, Robinson and Fritz"/>
    <s v="Function-based leadingedge pricing structure"/>
    <n v="108400"/>
    <n v="142523"/>
    <x v="2"/>
    <x v="1"/>
    <n v="1425"/>
    <x v="2"/>
    <x v="2"/>
    <x v="2"/>
    <n v="1384668000"/>
    <d v="2013-11-17T06:00:00"/>
    <x v="2"/>
    <n v="1384840800"/>
    <d v="2013-11-19T06:00:00"/>
    <b v="0"/>
    <b v="0"/>
    <s v="technology/web"/>
    <s v="technology"/>
    <s v="web"/>
  </r>
  <r>
    <n v="3"/>
    <s v="Mcdonald, Gonzalez and Ross"/>
    <s v="Vision-oriented fresh-thinking conglomeration"/>
    <n v="4200"/>
    <n v="2477"/>
    <x v="3"/>
    <x v="0"/>
    <n v="24"/>
    <x v="3"/>
    <x v="1"/>
    <x v="1"/>
    <n v="1565499600"/>
    <d v="2019-08-11T05:00:00"/>
    <x v="3"/>
    <n v="1568955600"/>
    <d v="2019-09-20T05:00:00"/>
    <b v="0"/>
    <b v="0"/>
    <s v="music/rock"/>
    <s v="music"/>
    <s v="rock"/>
  </r>
  <r>
    <n v="4"/>
    <s v="Larson-Little"/>
    <s v="Proactive foreground core"/>
    <n v="7600"/>
    <n v="5265"/>
    <x v="4"/>
    <x v="0"/>
    <n v="53"/>
    <x v="4"/>
    <x v="1"/>
    <x v="1"/>
    <n v="1547964000"/>
    <d v="2019-01-20T06:00:00"/>
    <x v="3"/>
    <n v="1548309600"/>
    <d v="2019-01-24T06:00:00"/>
    <b v="0"/>
    <b v="0"/>
    <s v="theater/plays"/>
    <s v="theater"/>
    <s v="plays"/>
  </r>
  <r>
    <n v="5"/>
    <s v="Harris Group"/>
    <s v="Open-source optimizing database"/>
    <n v="7600"/>
    <n v="13195"/>
    <x v="5"/>
    <x v="1"/>
    <n v="174"/>
    <x v="5"/>
    <x v="3"/>
    <x v="3"/>
    <n v="1346130000"/>
    <d v="2012-08-28T05:00:00"/>
    <x v="4"/>
    <n v="1347080400"/>
    <d v="2012-09-08T05:00:00"/>
    <b v="0"/>
    <b v="0"/>
    <s v="theater/plays"/>
    <s v="theater"/>
    <s v="plays"/>
  </r>
  <r>
    <n v="6"/>
    <s v="Ortiz, Coleman and Mitchell"/>
    <s v="Operative upward-trending algorithm"/>
    <n v="5200"/>
    <n v="1090"/>
    <x v="6"/>
    <x v="0"/>
    <n v="18"/>
    <x v="6"/>
    <x v="4"/>
    <x v="4"/>
    <n v="1505278800"/>
    <d v="2017-09-13T05:00:00"/>
    <x v="5"/>
    <n v="1505365200"/>
    <d v="2017-09-14T05:00:00"/>
    <b v="0"/>
    <b v="0"/>
    <s v="film &amp; video/documentary"/>
    <s v="film &amp; video"/>
    <s v="documentary"/>
  </r>
  <r>
    <n v="7"/>
    <s v="Carter-Guzman"/>
    <s v="Centralized cohesive challenge"/>
    <n v="4500"/>
    <n v="14741"/>
    <x v="7"/>
    <x v="1"/>
    <n v="227"/>
    <x v="7"/>
    <x v="3"/>
    <x v="3"/>
    <n v="1439442000"/>
    <d v="2015-08-13T05:00:00"/>
    <x v="0"/>
    <n v="1439614800"/>
    <d v="2015-08-15T05:00:00"/>
    <b v="0"/>
    <b v="0"/>
    <s v="theater/plays"/>
    <s v="theater"/>
    <s v="plays"/>
  </r>
  <r>
    <n v="8"/>
    <s v="Nunez-Richards"/>
    <s v="Exclusive attitude-oriented intranet"/>
    <n v="110100"/>
    <n v="21946"/>
    <x v="8"/>
    <x v="2"/>
    <n v="708"/>
    <x v="8"/>
    <x v="3"/>
    <x v="3"/>
    <n v="1281330000"/>
    <d v="2010-08-09T05:00:00"/>
    <x v="6"/>
    <n v="1281502800"/>
    <d v="2010-08-11T05:00:00"/>
    <b v="0"/>
    <b v="0"/>
    <s v="theater/plays"/>
    <s v="theater"/>
    <s v="plays"/>
  </r>
  <r>
    <n v="9"/>
    <s v="Rangel, Holt and Jones"/>
    <s v="Open-source fresh-thinking model"/>
    <n v="6200"/>
    <n v="3208"/>
    <x v="9"/>
    <x v="0"/>
    <n v="44"/>
    <x v="9"/>
    <x v="1"/>
    <x v="1"/>
    <n v="1379566800"/>
    <d v="2013-09-19T05:00:00"/>
    <x v="2"/>
    <n v="1383804000"/>
    <d v="2013-11-07T06:00:00"/>
    <b v="0"/>
    <b v="0"/>
    <s v="music/electric music"/>
    <s v="music"/>
    <s v="electric music"/>
  </r>
  <r>
    <n v="10"/>
    <s v="Green Ltd"/>
    <s v="Monitored empowering installation"/>
    <n v="5200"/>
    <n v="13838"/>
    <x v="10"/>
    <x v="1"/>
    <n v="220"/>
    <x v="10"/>
    <x v="1"/>
    <x v="1"/>
    <n v="1281762000"/>
    <d v="2010-08-14T05:00:00"/>
    <x v="6"/>
    <n v="1285909200"/>
    <d v="2010-10-01T05:00:00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x v="11"/>
    <x v="0"/>
    <n v="27"/>
    <x v="11"/>
    <x v="1"/>
    <x v="1"/>
    <n v="1285045200"/>
    <d v="2010-09-21T05:00:00"/>
    <x v="6"/>
    <n v="1285563600"/>
    <d v="2010-09-27T05:00:00"/>
    <b v="0"/>
    <b v="1"/>
    <s v="theater/plays"/>
    <s v="theater"/>
    <s v="plays"/>
  </r>
  <r>
    <n v="12"/>
    <s v="Kim Ltd"/>
    <s v="Assimilated hybrid intranet"/>
    <n v="6300"/>
    <n v="5629"/>
    <x v="12"/>
    <x v="0"/>
    <n v="55"/>
    <x v="12"/>
    <x v="1"/>
    <x v="1"/>
    <n v="1571720400"/>
    <d v="2019-10-22T05:00:00"/>
    <x v="3"/>
    <n v="1572411600"/>
    <d v="2019-10-30T05:00:00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x v="13"/>
    <x v="1"/>
    <n v="98"/>
    <x v="13"/>
    <x v="1"/>
    <x v="1"/>
    <n v="1465621200"/>
    <d v="2016-06-11T05:00:00"/>
    <x v="7"/>
    <n v="1466658000"/>
    <d v="2016-06-23T05:00:00"/>
    <b v="0"/>
    <b v="0"/>
    <s v="music/indie rock"/>
    <s v="music"/>
    <s v="indie rock"/>
  </r>
  <r>
    <n v="14"/>
    <s v="Rodriguez, Rose and Stewart"/>
    <s v="Cloned directional synergy"/>
    <n v="28200"/>
    <n v="18829"/>
    <x v="14"/>
    <x v="0"/>
    <n v="200"/>
    <x v="14"/>
    <x v="1"/>
    <x v="1"/>
    <n v="1331013600"/>
    <d v="2012-03-06T06:00:00"/>
    <x v="4"/>
    <n v="1333342800"/>
    <d v="2012-04-02T05:00:00"/>
    <b v="0"/>
    <b v="0"/>
    <s v="music/indie rock"/>
    <s v="music"/>
    <s v="indie rock"/>
  </r>
  <r>
    <n v="15"/>
    <s v="Wright, Hunt and Rowe"/>
    <s v="Extended eco-centric pricing structure"/>
    <n v="81200"/>
    <n v="38414"/>
    <x v="15"/>
    <x v="0"/>
    <n v="452"/>
    <x v="15"/>
    <x v="1"/>
    <x v="1"/>
    <n v="1575957600"/>
    <d v="2019-12-10T06:00:00"/>
    <x v="3"/>
    <n v="1576303200"/>
    <d v="2019-12-14T06:00:00"/>
    <b v="0"/>
    <b v="0"/>
    <s v="technology/wearables"/>
    <s v="technology"/>
    <s v="wearables"/>
  </r>
  <r>
    <n v="16"/>
    <s v="Hines Inc"/>
    <s v="Cross-platform systemic adapter"/>
    <n v="1700"/>
    <n v="11041"/>
    <x v="16"/>
    <x v="1"/>
    <n v="100"/>
    <x v="16"/>
    <x v="1"/>
    <x v="1"/>
    <n v="1390370400"/>
    <d v="2014-01-22T06:00:00"/>
    <x v="1"/>
    <n v="1392271200"/>
    <d v="2014-02-13T06:00:00"/>
    <b v="0"/>
    <b v="0"/>
    <s v="publishing/nonfiction"/>
    <s v="publishing"/>
    <s v="nonfiction"/>
  </r>
  <r>
    <n v="17"/>
    <s v="Cochran-Nguyen"/>
    <s v="Seamless 4thgeneration methodology"/>
    <n v="84600"/>
    <n v="134845"/>
    <x v="17"/>
    <x v="1"/>
    <n v="1249"/>
    <x v="17"/>
    <x v="1"/>
    <x v="1"/>
    <n v="1294812000"/>
    <d v="2011-01-12T06:00:00"/>
    <x v="8"/>
    <n v="1294898400"/>
    <d v="2011-01-13T06:00:00"/>
    <b v="0"/>
    <b v="0"/>
    <s v="film &amp; video/animation"/>
    <s v="film &amp; video"/>
    <s v="animation"/>
  </r>
  <r>
    <n v="18"/>
    <s v="Johnson-Gould"/>
    <s v="Exclusive needs-based adapter"/>
    <n v="9100"/>
    <n v="6089"/>
    <x v="14"/>
    <x v="3"/>
    <n v="135"/>
    <x v="18"/>
    <x v="1"/>
    <x v="1"/>
    <n v="1536382800"/>
    <d v="2018-09-08T05:00:00"/>
    <x v="9"/>
    <n v="1537074000"/>
    <d v="2018-09-16T05:00:00"/>
    <b v="0"/>
    <b v="0"/>
    <s v="theater/plays"/>
    <s v="theater"/>
    <s v="plays"/>
  </r>
  <r>
    <n v="19"/>
    <s v="Perez-Hess"/>
    <s v="Down-sized cohesive archive"/>
    <n v="62500"/>
    <n v="30331"/>
    <x v="18"/>
    <x v="0"/>
    <n v="674"/>
    <x v="19"/>
    <x v="1"/>
    <x v="1"/>
    <n v="1551679200"/>
    <d v="2019-03-04T06:00:00"/>
    <x v="3"/>
    <n v="1553490000"/>
    <d v="2019-03-25T05:00:00"/>
    <b v="0"/>
    <b v="1"/>
    <s v="theater/plays"/>
    <s v="theater"/>
    <s v="plays"/>
  </r>
  <r>
    <n v="20"/>
    <s v="Reeves, Thompson and Richardson"/>
    <s v="Proactive composite alliance"/>
    <n v="131800"/>
    <n v="147936"/>
    <x v="19"/>
    <x v="1"/>
    <n v="1396"/>
    <x v="20"/>
    <x v="1"/>
    <x v="1"/>
    <n v="1406523600"/>
    <d v="2014-07-28T05:00:00"/>
    <x v="1"/>
    <n v="1406523600"/>
    <d v="2014-07-28T05:00:00"/>
    <b v="0"/>
    <b v="0"/>
    <s v="film &amp; video/drama"/>
    <s v="film &amp; video"/>
    <s v="drama"/>
  </r>
  <r>
    <n v="21"/>
    <s v="Simmons-Reynolds"/>
    <s v="Re-engineered intangible definition"/>
    <n v="94000"/>
    <n v="38533"/>
    <x v="20"/>
    <x v="0"/>
    <n v="558"/>
    <x v="21"/>
    <x v="1"/>
    <x v="1"/>
    <n v="1313384400"/>
    <d v="2011-08-15T05:00:00"/>
    <x v="8"/>
    <n v="1316322000"/>
    <d v="2011-09-18T05:00:00"/>
    <b v="0"/>
    <b v="0"/>
    <s v="theater/plays"/>
    <s v="theater"/>
    <s v="plays"/>
  </r>
  <r>
    <n v="22"/>
    <s v="Collier Inc"/>
    <s v="Enhanced dynamic definition"/>
    <n v="59100"/>
    <n v="75690"/>
    <x v="21"/>
    <x v="1"/>
    <n v="890"/>
    <x v="22"/>
    <x v="1"/>
    <x v="1"/>
    <n v="1522731600"/>
    <d v="2018-04-03T05:00:00"/>
    <x v="9"/>
    <n v="1524027600"/>
    <d v="2018-04-18T05:00:00"/>
    <b v="0"/>
    <b v="0"/>
    <s v="theater/plays"/>
    <s v="theater"/>
    <s v="plays"/>
  </r>
  <r>
    <n v="23"/>
    <s v="Gray-Jenkins"/>
    <s v="Devolved next generation adapter"/>
    <n v="4500"/>
    <n v="14942"/>
    <x v="22"/>
    <x v="1"/>
    <n v="142"/>
    <x v="23"/>
    <x v="4"/>
    <x v="4"/>
    <n v="1550124000"/>
    <d v="2019-02-14T06:00:00"/>
    <x v="3"/>
    <n v="1554699600"/>
    <d v="2019-04-08T05:00:00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x v="23"/>
    <x v="1"/>
    <n v="2673"/>
    <x v="24"/>
    <x v="1"/>
    <x v="1"/>
    <n v="1403326800"/>
    <d v="2014-06-21T05:00:00"/>
    <x v="1"/>
    <n v="1403499600"/>
    <d v="2014-06-23T05:00:00"/>
    <b v="0"/>
    <b v="0"/>
    <s v="technology/wearables"/>
    <s v="technology"/>
    <s v="wearables"/>
  </r>
  <r>
    <n v="25"/>
    <s v="Caldwell, Velazquez and Wilson"/>
    <s v="Monitored impactful analyzer"/>
    <n v="5500"/>
    <n v="11904"/>
    <x v="24"/>
    <x v="1"/>
    <n v="163"/>
    <x v="25"/>
    <x v="1"/>
    <x v="1"/>
    <n v="1305694800"/>
    <d v="2011-05-18T05:00:00"/>
    <x v="8"/>
    <n v="1307422800"/>
    <d v="2011-06-07T05:00:00"/>
    <b v="0"/>
    <b v="1"/>
    <s v="games/video games"/>
    <s v="games"/>
    <s v="video games"/>
  </r>
  <r>
    <n v="26"/>
    <s v="Spencer-Bates"/>
    <s v="Optional responsive customer loyalty"/>
    <n v="107500"/>
    <n v="51814"/>
    <x v="11"/>
    <x v="3"/>
    <n v="1480"/>
    <x v="26"/>
    <x v="1"/>
    <x v="1"/>
    <n v="1533013200"/>
    <d v="2018-07-31T05:00:00"/>
    <x v="9"/>
    <n v="1535346000"/>
    <d v="2018-08-27T05:00:00"/>
    <b v="0"/>
    <b v="0"/>
    <s v="theater/plays"/>
    <s v="theater"/>
    <s v="plays"/>
  </r>
  <r>
    <n v="27"/>
    <s v="Best, Carr and Williams"/>
    <s v="Diverse transitional migration"/>
    <n v="2000"/>
    <n v="1599"/>
    <x v="25"/>
    <x v="0"/>
    <n v="15"/>
    <x v="27"/>
    <x v="1"/>
    <x v="1"/>
    <n v="1443848400"/>
    <d v="2015-10-03T05:00:00"/>
    <x v="0"/>
    <n v="1444539600"/>
    <d v="2015-10-11T05:00:00"/>
    <b v="0"/>
    <b v="0"/>
    <s v="music/rock"/>
    <s v="music"/>
    <s v="rock"/>
  </r>
  <r>
    <n v="28"/>
    <s v="Campbell, Brown and Powell"/>
    <s v="Synchronized global task-force"/>
    <n v="130800"/>
    <n v="137635"/>
    <x v="26"/>
    <x v="1"/>
    <n v="2220"/>
    <x v="28"/>
    <x v="1"/>
    <x v="1"/>
    <n v="1265695200"/>
    <d v="2010-02-09T06:00:00"/>
    <x v="6"/>
    <n v="1267682400"/>
    <d v="2010-03-04T06:00:00"/>
    <b v="0"/>
    <b v="1"/>
    <s v="theater/plays"/>
    <s v="theater"/>
    <s v="plays"/>
  </r>
  <r>
    <n v="29"/>
    <s v="Johnson, Parker and Haynes"/>
    <s v="Focused 6thgeneration forecast"/>
    <n v="45900"/>
    <n v="150965"/>
    <x v="27"/>
    <x v="1"/>
    <n v="1606"/>
    <x v="29"/>
    <x v="5"/>
    <x v="5"/>
    <n v="1532062800"/>
    <d v="2018-07-20T05:00:00"/>
    <x v="9"/>
    <n v="1535518800"/>
    <d v="2018-08-29T05:00:00"/>
    <b v="0"/>
    <b v="0"/>
    <s v="film &amp; video/shorts"/>
    <s v="film &amp; video"/>
    <s v="shorts"/>
  </r>
  <r>
    <n v="30"/>
    <s v="Clark-Cooke"/>
    <s v="Down-sized analyzing challenge"/>
    <n v="9000"/>
    <n v="14455"/>
    <x v="28"/>
    <x v="1"/>
    <n v="129"/>
    <x v="30"/>
    <x v="1"/>
    <x v="1"/>
    <n v="1558674000"/>
    <d v="2019-05-24T05:00:00"/>
    <x v="3"/>
    <n v="1559106000"/>
    <d v="2019-05-29T05:00:00"/>
    <b v="0"/>
    <b v="0"/>
    <s v="film &amp; video/animation"/>
    <s v="film &amp; video"/>
    <s v="animation"/>
  </r>
  <r>
    <n v="31"/>
    <s v="Schroeder Ltd"/>
    <s v="Progressive needs-based focus group"/>
    <n v="3500"/>
    <n v="10850"/>
    <x v="29"/>
    <x v="1"/>
    <n v="226"/>
    <x v="31"/>
    <x v="4"/>
    <x v="4"/>
    <n v="1451973600"/>
    <d v="2016-01-05T06:00:00"/>
    <x v="7"/>
    <n v="1454392800"/>
    <d v="2016-02-02T06:00:00"/>
    <b v="0"/>
    <b v="0"/>
    <s v="games/video games"/>
    <s v="games"/>
    <s v="video games"/>
  </r>
  <r>
    <n v="32"/>
    <s v="Jackson PLC"/>
    <s v="Ergonomic 6thgeneration success"/>
    <n v="101000"/>
    <n v="87676"/>
    <x v="30"/>
    <x v="0"/>
    <n v="2307"/>
    <x v="32"/>
    <x v="6"/>
    <x v="6"/>
    <n v="1515564000"/>
    <d v="2018-01-10T06:00:00"/>
    <x v="9"/>
    <n v="1517896800"/>
    <d v="2018-02-06T06:00:00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x v="31"/>
    <x v="1"/>
    <n v="5419"/>
    <x v="33"/>
    <x v="1"/>
    <x v="1"/>
    <n v="1412485200"/>
    <d v="2014-10-05T05:00:00"/>
    <x v="1"/>
    <n v="1415685600"/>
    <d v="2014-11-11T06:00:00"/>
    <b v="0"/>
    <b v="0"/>
    <s v="theater/plays"/>
    <s v="theater"/>
    <s v="plays"/>
  </r>
  <r>
    <n v="34"/>
    <s v="Maldonado and Sons"/>
    <s v="Reverse-engineered asynchronous archive"/>
    <n v="9300"/>
    <n v="14025"/>
    <x v="32"/>
    <x v="1"/>
    <n v="165"/>
    <x v="34"/>
    <x v="1"/>
    <x v="1"/>
    <n v="1490245200"/>
    <d v="2017-03-23T05:00:00"/>
    <x v="5"/>
    <n v="1490677200"/>
    <d v="2017-03-28T05:00:0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x v="33"/>
    <x v="1"/>
    <n v="1965"/>
    <x v="35"/>
    <x v="3"/>
    <x v="3"/>
    <n v="1547877600"/>
    <d v="2019-01-19T06:00:00"/>
    <x v="3"/>
    <n v="1551506400"/>
    <d v="2019-03-02T06:00:00"/>
    <b v="0"/>
    <b v="1"/>
    <s v="film &amp; video/drama"/>
    <s v="film &amp; video"/>
    <s v="drama"/>
  </r>
  <r>
    <n v="36"/>
    <s v="Jackson-Lewis"/>
    <s v="Monitored multi-state encryption"/>
    <n v="700"/>
    <n v="1101"/>
    <x v="34"/>
    <x v="1"/>
    <n v="16"/>
    <x v="36"/>
    <x v="1"/>
    <x v="1"/>
    <n v="1298700000"/>
    <d v="2011-02-26T06:00:00"/>
    <x v="8"/>
    <n v="1300856400"/>
    <d v="2011-03-23T05:00:00"/>
    <b v="0"/>
    <b v="0"/>
    <s v="theater/plays"/>
    <s v="theater"/>
    <s v="plays"/>
  </r>
  <r>
    <n v="37"/>
    <s v="Black, Armstrong and Anderson"/>
    <s v="Profound attitude-oriented functionalities"/>
    <n v="8100"/>
    <n v="11339"/>
    <x v="35"/>
    <x v="1"/>
    <n v="107"/>
    <x v="20"/>
    <x v="1"/>
    <x v="1"/>
    <n v="1570338000"/>
    <d v="2019-10-06T05:00:00"/>
    <x v="3"/>
    <n v="1573192800"/>
    <d v="2019-11-08T06:00:00"/>
    <b v="0"/>
    <b v="1"/>
    <s v="publishing/fiction"/>
    <s v="publishing"/>
    <s v="fiction"/>
  </r>
  <r>
    <n v="38"/>
    <s v="Maldonado-Gonzalez"/>
    <s v="Digitized client-driven database"/>
    <n v="3100"/>
    <n v="10085"/>
    <x v="36"/>
    <x v="1"/>
    <n v="134"/>
    <x v="37"/>
    <x v="1"/>
    <x v="1"/>
    <n v="1287378000"/>
    <d v="2010-10-18T05:00:00"/>
    <x v="6"/>
    <n v="1287810000"/>
    <d v="2010-10-23T05:00:00"/>
    <b v="0"/>
    <b v="0"/>
    <s v="photography/photography books"/>
    <s v="photography"/>
    <s v="photography books"/>
  </r>
  <r>
    <n v="39"/>
    <s v="Kim-Rice"/>
    <s v="Organized bi-directional function"/>
    <n v="9900"/>
    <n v="5027"/>
    <x v="37"/>
    <x v="0"/>
    <n v="88"/>
    <x v="38"/>
    <x v="3"/>
    <x v="3"/>
    <n v="1361772000"/>
    <d v="2013-02-25T06:00:00"/>
    <x v="2"/>
    <n v="1362978000"/>
    <d v="2013-03-11T05:00:00"/>
    <b v="0"/>
    <b v="0"/>
    <s v="theater/plays"/>
    <s v="theater"/>
    <s v="plays"/>
  </r>
  <r>
    <n v="40"/>
    <s v="Garcia, Garcia and Lopez"/>
    <s v="Reduced stable middleware"/>
    <n v="8800"/>
    <n v="14878"/>
    <x v="38"/>
    <x v="1"/>
    <n v="198"/>
    <x v="39"/>
    <x v="1"/>
    <x v="1"/>
    <n v="1275714000"/>
    <d v="2010-06-05T05:00:00"/>
    <x v="6"/>
    <n v="1277355600"/>
    <d v="2010-06-24T05:00:00"/>
    <b v="0"/>
    <b v="1"/>
    <s v="technology/wearables"/>
    <s v="technology"/>
    <s v="wearables"/>
  </r>
  <r>
    <n v="41"/>
    <s v="Watts Group"/>
    <s v="Universal 5thgeneration neural-net"/>
    <n v="5600"/>
    <n v="11924"/>
    <x v="39"/>
    <x v="1"/>
    <n v="111"/>
    <x v="40"/>
    <x v="6"/>
    <x v="6"/>
    <n v="1346734800"/>
    <d v="2012-09-04T05:00:00"/>
    <x v="4"/>
    <n v="1348981200"/>
    <d v="2012-09-30T05:00:00"/>
    <b v="0"/>
    <b v="1"/>
    <s v="music/rock"/>
    <s v="music"/>
    <s v="rock"/>
  </r>
  <r>
    <n v="42"/>
    <s v="Werner-Bryant"/>
    <s v="Virtual uniform frame"/>
    <n v="1800"/>
    <n v="7991"/>
    <x v="40"/>
    <x v="1"/>
    <n v="222"/>
    <x v="41"/>
    <x v="1"/>
    <x v="1"/>
    <n v="1309755600"/>
    <d v="2011-07-04T05:00:00"/>
    <x v="8"/>
    <n v="1310533200"/>
    <d v="2011-07-13T05:00:00"/>
    <b v="0"/>
    <b v="0"/>
    <s v="food/food trucks"/>
    <s v="food"/>
    <s v="food trucks"/>
  </r>
  <r>
    <n v="43"/>
    <s v="Schmitt-Mendoza"/>
    <s v="Profound explicit paradigm"/>
    <n v="90200"/>
    <n v="167717"/>
    <x v="41"/>
    <x v="1"/>
    <n v="6212"/>
    <x v="42"/>
    <x v="1"/>
    <x v="1"/>
    <n v="1406178000"/>
    <d v="2014-07-24T05:00:00"/>
    <x v="1"/>
    <n v="1407560400"/>
    <d v="2014-08-09T05:00:0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x v="42"/>
    <x v="1"/>
    <n v="98"/>
    <x v="43"/>
    <x v="3"/>
    <x v="3"/>
    <n v="1552798800"/>
    <d v="2019-03-17T05:00:00"/>
    <x v="3"/>
    <n v="1552885200"/>
    <d v="2019-03-18T05:00:00"/>
    <b v="0"/>
    <b v="0"/>
    <s v="publishing/fiction"/>
    <s v="publishing"/>
    <s v="fiction"/>
  </r>
  <r>
    <n v="45"/>
    <s v="Woods-Clark"/>
    <s v="Networked tertiary Graphical User Interface"/>
    <n v="9500"/>
    <n v="4530"/>
    <x v="11"/>
    <x v="0"/>
    <n v="48"/>
    <x v="44"/>
    <x v="1"/>
    <x v="1"/>
    <n v="1478062800"/>
    <d v="2016-11-02T05:00:00"/>
    <x v="7"/>
    <n v="1479362400"/>
    <d v="2016-11-17T06:00:00"/>
    <b v="0"/>
    <b v="1"/>
    <s v="theater/plays"/>
    <s v="theater"/>
    <s v="plays"/>
  </r>
  <r>
    <n v="46"/>
    <s v="Vaughn, Hunt and Caldwell"/>
    <s v="Virtual grid-enabled task-force"/>
    <n v="3700"/>
    <n v="4247"/>
    <x v="43"/>
    <x v="1"/>
    <n v="92"/>
    <x v="45"/>
    <x v="1"/>
    <x v="1"/>
    <n v="1278565200"/>
    <d v="2010-07-08T05:00:00"/>
    <x v="6"/>
    <n v="1280552400"/>
    <d v="2010-07-31T05:00:00"/>
    <b v="0"/>
    <b v="0"/>
    <s v="music/rock"/>
    <s v="music"/>
    <s v="rock"/>
  </r>
  <r>
    <n v="47"/>
    <s v="Bennett and Sons"/>
    <s v="Function-based multi-state software"/>
    <n v="1500"/>
    <n v="7129"/>
    <x v="44"/>
    <x v="1"/>
    <n v="149"/>
    <x v="46"/>
    <x v="1"/>
    <x v="1"/>
    <n v="1396069200"/>
    <d v="2014-03-29T05:00:00"/>
    <x v="1"/>
    <n v="1398661200"/>
    <d v="2014-04-28T05:00:00"/>
    <b v="0"/>
    <b v="0"/>
    <s v="theater/plays"/>
    <s v="theater"/>
    <s v="plays"/>
  </r>
  <r>
    <n v="48"/>
    <s v="Lamb Inc"/>
    <s v="Optimized leadingedge concept"/>
    <n v="33300"/>
    <n v="128862"/>
    <x v="45"/>
    <x v="1"/>
    <n v="2431"/>
    <x v="47"/>
    <x v="1"/>
    <x v="1"/>
    <n v="1435208400"/>
    <d v="2015-06-25T05:00:00"/>
    <x v="0"/>
    <n v="1436245200"/>
    <d v="2015-07-07T05:00:00"/>
    <b v="0"/>
    <b v="0"/>
    <s v="theater/plays"/>
    <s v="theater"/>
    <s v="plays"/>
  </r>
  <r>
    <n v="49"/>
    <s v="Casey-Kelly"/>
    <s v="Sharable holistic interface"/>
    <n v="7200"/>
    <n v="13653"/>
    <x v="46"/>
    <x v="1"/>
    <n v="303"/>
    <x v="48"/>
    <x v="1"/>
    <x v="1"/>
    <n v="1571547600"/>
    <d v="2019-10-20T05:00:00"/>
    <x v="3"/>
    <n v="1575439200"/>
    <d v="2019-12-04T06:00:00"/>
    <b v="0"/>
    <b v="0"/>
    <s v="music/rock"/>
    <s v="music"/>
    <s v="rock"/>
  </r>
  <r>
    <n v="50"/>
    <s v="Jones, Taylor and Moore"/>
    <s v="Down-sized system-worthy secured line"/>
    <n v="100"/>
    <n v="2"/>
    <x v="47"/>
    <x v="0"/>
    <n v="1"/>
    <x v="49"/>
    <x v="6"/>
    <x v="6"/>
    <n v="1375333200"/>
    <d v="2013-08-01T05:00:00"/>
    <x v="2"/>
    <n v="1377752400"/>
    <d v="2013-08-29T05:00:00"/>
    <b v="0"/>
    <b v="0"/>
    <s v="music/metal"/>
    <s v="music"/>
    <s v="metal"/>
  </r>
  <r>
    <n v="51"/>
    <s v="Bradshaw, Gill and Donovan"/>
    <s v="Inverse secondary infrastructure"/>
    <n v="158100"/>
    <n v="145243"/>
    <x v="48"/>
    <x v="0"/>
    <n v="1467"/>
    <x v="50"/>
    <x v="4"/>
    <x v="4"/>
    <n v="1332824400"/>
    <d v="2012-03-27T05:00:00"/>
    <x v="4"/>
    <n v="1334206800"/>
    <d v="2012-04-12T05:00:00"/>
    <b v="0"/>
    <b v="1"/>
    <s v="technology/wearables"/>
    <s v="technology"/>
    <s v="wearables"/>
  </r>
  <r>
    <n v="52"/>
    <s v="Hernandez, Rodriguez and Clark"/>
    <s v="Organic foreground leverage"/>
    <n v="7200"/>
    <n v="2459"/>
    <x v="49"/>
    <x v="0"/>
    <n v="75"/>
    <x v="51"/>
    <x v="1"/>
    <x v="1"/>
    <n v="1284526800"/>
    <d v="2010-09-15T05:00:00"/>
    <x v="6"/>
    <n v="1284872400"/>
    <d v="2010-09-19T05:00:00"/>
    <b v="0"/>
    <b v="0"/>
    <s v="theater/plays"/>
    <s v="theater"/>
    <s v="plays"/>
  </r>
  <r>
    <n v="53"/>
    <s v="Smith-Jones"/>
    <s v="Reverse-engineered static concept"/>
    <n v="8800"/>
    <n v="12356"/>
    <x v="35"/>
    <x v="1"/>
    <n v="209"/>
    <x v="52"/>
    <x v="1"/>
    <x v="1"/>
    <n v="1400562000"/>
    <d v="2014-05-20T05:00:00"/>
    <x v="1"/>
    <n v="1403931600"/>
    <d v="2014-06-28T05:00:00"/>
    <b v="0"/>
    <b v="0"/>
    <s v="film &amp; video/drama"/>
    <s v="film &amp; video"/>
    <s v="drama"/>
  </r>
  <r>
    <n v="54"/>
    <s v="Roy PLC"/>
    <s v="Multi-channeled neutral customer loyalty"/>
    <n v="6000"/>
    <n v="5392"/>
    <x v="50"/>
    <x v="0"/>
    <n v="120"/>
    <x v="53"/>
    <x v="1"/>
    <x v="1"/>
    <n v="1520748000"/>
    <d v="2018-03-11T06:00:00"/>
    <x v="9"/>
    <n v="1521262800"/>
    <d v="2018-03-17T05:00:00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x v="51"/>
    <x v="1"/>
    <n v="131"/>
    <x v="54"/>
    <x v="1"/>
    <x v="1"/>
    <n v="1532926800"/>
    <d v="2018-07-30T05:00:00"/>
    <x v="9"/>
    <n v="1533358800"/>
    <d v="2018-08-04T05:00:00"/>
    <b v="0"/>
    <b v="0"/>
    <s v="music/jazz"/>
    <s v="music"/>
    <s v="jazz"/>
  </r>
  <r>
    <n v="56"/>
    <s v="Flores, Miller and Johnson"/>
    <s v="Horizontal context-sensitive knowledge user"/>
    <n v="8000"/>
    <n v="11493"/>
    <x v="52"/>
    <x v="1"/>
    <n v="164"/>
    <x v="55"/>
    <x v="1"/>
    <x v="1"/>
    <n v="1420869600"/>
    <d v="2015-01-10T06:00:00"/>
    <x v="0"/>
    <n v="1421474400"/>
    <d v="2015-01-17T06:00:00"/>
    <b v="0"/>
    <b v="0"/>
    <s v="technology/wearables"/>
    <s v="technology"/>
    <s v="wearables"/>
  </r>
  <r>
    <n v="57"/>
    <s v="Bridges, Freeman and Kim"/>
    <s v="Cross-group multi-state task-force"/>
    <n v="2900"/>
    <n v="6243"/>
    <x v="53"/>
    <x v="1"/>
    <n v="201"/>
    <x v="56"/>
    <x v="1"/>
    <x v="1"/>
    <n v="1504242000"/>
    <d v="2017-09-01T05:00:00"/>
    <x v="5"/>
    <n v="1505278800"/>
    <d v="2017-09-13T05:00:00"/>
    <b v="0"/>
    <b v="0"/>
    <s v="games/video games"/>
    <s v="games"/>
    <s v="video games"/>
  </r>
  <r>
    <n v="58"/>
    <s v="Anderson-Perez"/>
    <s v="Expanded 3rdgeneration strategy"/>
    <n v="2700"/>
    <n v="6132"/>
    <x v="54"/>
    <x v="1"/>
    <n v="211"/>
    <x v="57"/>
    <x v="1"/>
    <x v="1"/>
    <n v="1442811600"/>
    <d v="2015-09-21T05:00:00"/>
    <x v="0"/>
    <n v="1443934800"/>
    <d v="2015-10-04T05:00:00"/>
    <b v="0"/>
    <b v="0"/>
    <s v="theater/plays"/>
    <s v="theater"/>
    <s v="plays"/>
  </r>
  <r>
    <n v="59"/>
    <s v="Wright, Fox and Marks"/>
    <s v="Assimilated real-time support"/>
    <n v="1400"/>
    <n v="3851"/>
    <x v="55"/>
    <x v="1"/>
    <n v="128"/>
    <x v="58"/>
    <x v="1"/>
    <x v="1"/>
    <n v="1497243600"/>
    <d v="2017-06-12T05:00:00"/>
    <x v="5"/>
    <n v="1498539600"/>
    <d v="2017-06-27T05:00:00"/>
    <b v="0"/>
    <b v="1"/>
    <s v="theater/plays"/>
    <s v="theater"/>
    <s v="plays"/>
  </r>
  <r>
    <n v="60"/>
    <s v="Crawford-Peters"/>
    <s v="User-centric regional database"/>
    <n v="94200"/>
    <n v="135997"/>
    <x v="52"/>
    <x v="1"/>
    <n v="1600"/>
    <x v="34"/>
    <x v="0"/>
    <x v="0"/>
    <n v="1342501200"/>
    <d v="2012-07-17T05:00:00"/>
    <x v="4"/>
    <n v="1342760400"/>
    <d v="2012-07-20T05:00:00"/>
    <b v="0"/>
    <b v="0"/>
    <s v="theater/plays"/>
    <s v="theater"/>
    <s v="plays"/>
  </r>
  <r>
    <n v="61"/>
    <s v="Romero-Hoffman"/>
    <s v="Open-source zero administration complexity"/>
    <n v="199200"/>
    <n v="184750"/>
    <x v="56"/>
    <x v="0"/>
    <n v="2253"/>
    <x v="59"/>
    <x v="0"/>
    <x v="0"/>
    <n v="1298268000"/>
    <d v="2011-02-21T06:00:00"/>
    <x v="8"/>
    <n v="1301720400"/>
    <d v="2011-04-02T05:00:00"/>
    <b v="0"/>
    <b v="0"/>
    <s v="theater/plays"/>
    <s v="theater"/>
    <s v="plays"/>
  </r>
  <r>
    <n v="62"/>
    <s v="Sparks-West"/>
    <s v="Organized incremental standardization"/>
    <n v="2000"/>
    <n v="14452"/>
    <x v="57"/>
    <x v="1"/>
    <n v="249"/>
    <x v="60"/>
    <x v="1"/>
    <x v="1"/>
    <n v="1433480400"/>
    <d v="2015-06-05T05:00:00"/>
    <x v="0"/>
    <n v="1433566800"/>
    <d v="2015-06-06T05:00:00"/>
    <b v="0"/>
    <b v="0"/>
    <s v="technology/web"/>
    <s v="technology"/>
    <s v="web"/>
  </r>
  <r>
    <n v="63"/>
    <s v="Baker, Morgan and Brown"/>
    <s v="Assimilated didactic open system"/>
    <n v="4700"/>
    <n v="557"/>
    <x v="58"/>
    <x v="0"/>
    <n v="5"/>
    <x v="61"/>
    <x v="1"/>
    <x v="1"/>
    <n v="1493355600"/>
    <d v="2017-04-28T05:00:00"/>
    <x v="5"/>
    <n v="1493874000"/>
    <d v="2017-05-04T05:00:00"/>
    <b v="0"/>
    <b v="0"/>
    <s v="theater/plays"/>
    <s v="theater"/>
    <s v="plays"/>
  </r>
  <r>
    <n v="64"/>
    <s v="Mosley-Gilbert"/>
    <s v="Vision-oriented logistical intranet"/>
    <n v="2800"/>
    <n v="2734"/>
    <x v="59"/>
    <x v="0"/>
    <n v="38"/>
    <x v="62"/>
    <x v="1"/>
    <x v="1"/>
    <n v="1530507600"/>
    <d v="2018-07-02T05:00:00"/>
    <x v="9"/>
    <n v="1531803600"/>
    <d v="2018-07-17T05:00:00"/>
    <b v="0"/>
    <b v="1"/>
    <s v="technology/web"/>
    <s v="technology"/>
    <s v="web"/>
  </r>
  <r>
    <n v="65"/>
    <s v="Berry-Boyer"/>
    <s v="Mandatory incremental projection"/>
    <n v="6100"/>
    <n v="14405"/>
    <x v="60"/>
    <x v="1"/>
    <n v="236"/>
    <x v="63"/>
    <x v="1"/>
    <x v="1"/>
    <n v="1296108000"/>
    <d v="2011-01-27T06:00:00"/>
    <x v="8"/>
    <n v="1296712800"/>
    <d v="2011-02-03T06:00:00"/>
    <b v="0"/>
    <b v="0"/>
    <s v="theater/plays"/>
    <s v="theater"/>
    <s v="plays"/>
  </r>
  <r>
    <n v="66"/>
    <s v="Sanders-Allen"/>
    <s v="Grass-roots needs-based encryption"/>
    <n v="2900"/>
    <n v="1307"/>
    <x v="61"/>
    <x v="0"/>
    <n v="12"/>
    <x v="64"/>
    <x v="1"/>
    <x v="1"/>
    <n v="1428469200"/>
    <d v="2015-04-08T05:00:00"/>
    <x v="0"/>
    <n v="1428901200"/>
    <d v="2015-04-13T05:00:00"/>
    <b v="0"/>
    <b v="1"/>
    <s v="theater/plays"/>
    <s v="theater"/>
    <s v="plays"/>
  </r>
  <r>
    <n v="67"/>
    <s v="Lopez Inc"/>
    <s v="Team-oriented 6thgeneration middleware"/>
    <n v="72600"/>
    <n v="117892"/>
    <x v="62"/>
    <x v="1"/>
    <n v="4065"/>
    <x v="65"/>
    <x v="4"/>
    <x v="4"/>
    <n v="1264399200"/>
    <d v="2010-01-25T06:00:00"/>
    <x v="6"/>
    <n v="1264831200"/>
    <d v="2010-01-30T06:00:00"/>
    <b v="0"/>
    <b v="1"/>
    <s v="technology/wearables"/>
    <s v="technology"/>
    <s v="wearables"/>
  </r>
  <r>
    <n v="68"/>
    <s v="Moreno-Turner"/>
    <s v="Inverse multi-tasking installation"/>
    <n v="5700"/>
    <n v="14508"/>
    <x v="63"/>
    <x v="1"/>
    <n v="246"/>
    <x v="66"/>
    <x v="6"/>
    <x v="6"/>
    <n v="1501131600"/>
    <d v="2017-07-27T05:00:00"/>
    <x v="5"/>
    <n v="1505192400"/>
    <d v="2017-09-12T05:00:00"/>
    <b v="0"/>
    <b v="1"/>
    <s v="theater/plays"/>
    <s v="theater"/>
    <s v="plays"/>
  </r>
  <r>
    <n v="69"/>
    <s v="Jones-Watson"/>
    <s v="Switchable disintermediate moderator"/>
    <n v="7900"/>
    <n v="1901"/>
    <x v="64"/>
    <x v="3"/>
    <n v="17"/>
    <x v="67"/>
    <x v="1"/>
    <x v="1"/>
    <n v="1292738400"/>
    <d v="2010-12-19T06:00:00"/>
    <x v="6"/>
    <n v="1295676000"/>
    <d v="2011-01-22T06:00:00"/>
    <b v="0"/>
    <b v="0"/>
    <s v="theater/plays"/>
    <s v="theater"/>
    <s v="plays"/>
  </r>
  <r>
    <n v="70"/>
    <s v="Barker Inc"/>
    <s v="Re-engineered 24/7 task-force"/>
    <n v="128000"/>
    <n v="158389"/>
    <x v="65"/>
    <x v="1"/>
    <n v="2475"/>
    <x v="68"/>
    <x v="6"/>
    <x v="6"/>
    <n v="1288674000"/>
    <d v="2010-11-02T05:00:00"/>
    <x v="6"/>
    <n v="1292911200"/>
    <d v="2010-12-21T06:00:00"/>
    <b v="0"/>
    <b v="1"/>
    <s v="theater/plays"/>
    <s v="theater"/>
    <s v="plays"/>
  </r>
  <r>
    <n v="71"/>
    <s v="Tate, Bass and House"/>
    <s v="Organic object-oriented budgetary management"/>
    <n v="6000"/>
    <n v="6484"/>
    <x v="66"/>
    <x v="1"/>
    <n v="76"/>
    <x v="69"/>
    <x v="1"/>
    <x v="1"/>
    <n v="1575093600"/>
    <d v="2019-11-30T06:00:00"/>
    <x v="3"/>
    <n v="1575439200"/>
    <d v="2019-12-04T06:00:00"/>
    <b v="0"/>
    <b v="0"/>
    <s v="theater/plays"/>
    <s v="theater"/>
    <s v="plays"/>
  </r>
  <r>
    <n v="72"/>
    <s v="Hampton, Lewis and Ray"/>
    <s v="Seamless coherent parallelism"/>
    <n v="600"/>
    <n v="4022"/>
    <x v="67"/>
    <x v="1"/>
    <n v="54"/>
    <x v="70"/>
    <x v="1"/>
    <x v="1"/>
    <n v="1435726800"/>
    <d v="2015-07-01T05:00:00"/>
    <x v="0"/>
    <n v="1438837200"/>
    <d v="2015-08-06T05:00:00"/>
    <b v="0"/>
    <b v="0"/>
    <s v="film &amp; video/animation"/>
    <s v="film &amp; video"/>
    <s v="animation"/>
  </r>
  <r>
    <n v="73"/>
    <s v="Collins-Goodman"/>
    <s v="Cross-platform even-keeled initiative"/>
    <n v="1400"/>
    <n v="9253"/>
    <x v="68"/>
    <x v="1"/>
    <n v="88"/>
    <x v="71"/>
    <x v="1"/>
    <x v="1"/>
    <n v="1480226400"/>
    <d v="2016-11-27T06:00:00"/>
    <x v="7"/>
    <n v="1480485600"/>
    <d v="2016-11-30T06:00:00"/>
    <b v="0"/>
    <b v="0"/>
    <s v="music/jazz"/>
    <s v="music"/>
    <s v="jazz"/>
  </r>
  <r>
    <n v="74"/>
    <s v="Davis-Michael"/>
    <s v="Progressive tertiary framework"/>
    <n v="3900"/>
    <n v="4776"/>
    <x v="69"/>
    <x v="1"/>
    <n v="85"/>
    <x v="72"/>
    <x v="4"/>
    <x v="4"/>
    <n v="1459054800"/>
    <d v="2016-03-27T05:00:00"/>
    <x v="7"/>
    <n v="1459141200"/>
    <d v="2016-03-28T05:00:00"/>
    <b v="0"/>
    <b v="0"/>
    <s v="music/metal"/>
    <s v="music"/>
    <s v="metal"/>
  </r>
  <r>
    <n v="75"/>
    <s v="White, Torres and Bishop"/>
    <s v="Multi-layered dynamic protocol"/>
    <n v="9700"/>
    <n v="14606"/>
    <x v="32"/>
    <x v="1"/>
    <n v="170"/>
    <x v="73"/>
    <x v="1"/>
    <x v="1"/>
    <n v="1531630800"/>
    <d v="2018-07-15T05:00:00"/>
    <x v="9"/>
    <n v="1532322000"/>
    <d v="2018-07-23T05:00:00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x v="70"/>
    <x v="0"/>
    <n v="1684"/>
    <x v="74"/>
    <x v="1"/>
    <x v="1"/>
    <n v="1421992800"/>
    <d v="2015-01-23T06:00:00"/>
    <x v="0"/>
    <n v="1426222800"/>
    <d v="2015-03-13T05:00:00"/>
    <b v="1"/>
    <b v="1"/>
    <s v="theater/plays"/>
    <s v="theater"/>
    <s v="plays"/>
  </r>
  <r>
    <n v="77"/>
    <s v="Acevedo-Huffman"/>
    <s v="Pre-emptive impactful model"/>
    <n v="9500"/>
    <n v="4460"/>
    <x v="15"/>
    <x v="0"/>
    <n v="56"/>
    <x v="75"/>
    <x v="1"/>
    <x v="1"/>
    <n v="1285563600"/>
    <d v="2010-09-27T05:00:00"/>
    <x v="6"/>
    <n v="1286773200"/>
    <d v="2010-10-11T05:00:00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x v="71"/>
    <x v="1"/>
    <n v="330"/>
    <x v="76"/>
    <x v="1"/>
    <x v="1"/>
    <n v="1523854800"/>
    <d v="2018-04-16T05:00:00"/>
    <x v="9"/>
    <n v="1523941200"/>
    <d v="2018-04-17T05:00:00"/>
    <b v="0"/>
    <b v="0"/>
    <s v="publishing/translations"/>
    <s v="publishing"/>
    <s v="translations"/>
  </r>
  <r>
    <n v="79"/>
    <s v="Soto LLC"/>
    <s v="Triple-buffered reciprocal project"/>
    <n v="57800"/>
    <n v="40228"/>
    <x v="72"/>
    <x v="0"/>
    <n v="838"/>
    <x v="77"/>
    <x v="1"/>
    <x v="1"/>
    <n v="1529125200"/>
    <d v="2018-06-16T05:00:00"/>
    <x v="9"/>
    <n v="1529557200"/>
    <d v="2018-06-21T05:00:00"/>
    <b v="0"/>
    <b v="0"/>
    <s v="theater/plays"/>
    <s v="theater"/>
    <s v="plays"/>
  </r>
  <r>
    <n v="80"/>
    <s v="Sutton, Barrett and Tucker"/>
    <s v="Cross-platform needs-based approach"/>
    <n v="1100"/>
    <n v="7012"/>
    <x v="73"/>
    <x v="1"/>
    <n v="127"/>
    <x v="78"/>
    <x v="1"/>
    <x v="1"/>
    <n v="1503982800"/>
    <d v="2017-08-29T05:00:00"/>
    <x v="5"/>
    <n v="1506574800"/>
    <d v="2017-09-28T05:00:00"/>
    <b v="0"/>
    <b v="0"/>
    <s v="games/video games"/>
    <s v="games"/>
    <s v="video games"/>
  </r>
  <r>
    <n v="81"/>
    <s v="Gomez, Bailey and Flores"/>
    <s v="User-friendly static contingency"/>
    <n v="16800"/>
    <n v="37857"/>
    <x v="74"/>
    <x v="1"/>
    <n v="411"/>
    <x v="79"/>
    <x v="1"/>
    <x v="1"/>
    <n v="1511416800"/>
    <d v="2017-11-23T06:00:00"/>
    <x v="5"/>
    <n v="1513576800"/>
    <d v="2017-12-18T06:00:00"/>
    <b v="0"/>
    <b v="0"/>
    <s v="music/rock"/>
    <s v="music"/>
    <s v="rock"/>
  </r>
  <r>
    <n v="82"/>
    <s v="Porter-George"/>
    <s v="Reactive content-based framework"/>
    <n v="1000"/>
    <n v="14973"/>
    <x v="75"/>
    <x v="1"/>
    <n v="180"/>
    <x v="80"/>
    <x v="4"/>
    <x v="4"/>
    <n v="1547704800"/>
    <d v="2019-01-17T06:00:00"/>
    <x v="3"/>
    <n v="1548309600"/>
    <d v="2019-01-24T06:00:00"/>
    <b v="0"/>
    <b v="1"/>
    <s v="games/video games"/>
    <s v="games"/>
    <s v="video games"/>
  </r>
  <r>
    <n v="83"/>
    <s v="Fitzgerald PLC"/>
    <s v="Realigned user-facing concept"/>
    <n v="106400"/>
    <n v="39996"/>
    <x v="76"/>
    <x v="0"/>
    <n v="1000"/>
    <x v="81"/>
    <x v="1"/>
    <x v="1"/>
    <n v="1469682000"/>
    <d v="2016-07-28T05:00:00"/>
    <x v="7"/>
    <n v="1471582800"/>
    <d v="2016-08-19T05:00:00"/>
    <b v="0"/>
    <b v="0"/>
    <s v="music/electric music"/>
    <s v="music"/>
    <s v="electric music"/>
  </r>
  <r>
    <n v="84"/>
    <s v="Cisneros-Burton"/>
    <s v="Public-key zero tolerance orchestration"/>
    <n v="31400"/>
    <n v="41564"/>
    <x v="77"/>
    <x v="1"/>
    <n v="374"/>
    <x v="82"/>
    <x v="1"/>
    <x v="1"/>
    <n v="1343451600"/>
    <d v="2012-07-28T05:00:00"/>
    <x v="4"/>
    <n v="1344315600"/>
    <d v="2012-08-07T05:00:00"/>
    <b v="0"/>
    <b v="0"/>
    <s v="technology/wearables"/>
    <s v="technology"/>
    <s v="wearables"/>
  </r>
  <r>
    <n v="85"/>
    <s v="Hill, Lawson and Wilkinson"/>
    <s v="Multi-tiered eco-centric architecture"/>
    <n v="4900"/>
    <n v="6430"/>
    <x v="2"/>
    <x v="1"/>
    <n v="71"/>
    <x v="83"/>
    <x v="2"/>
    <x v="2"/>
    <n v="1315717200"/>
    <d v="2011-09-11T05:00:00"/>
    <x v="8"/>
    <n v="1316408400"/>
    <d v="2011-09-19T05:00:00"/>
    <b v="0"/>
    <b v="0"/>
    <s v="music/indie rock"/>
    <s v="music"/>
    <s v="indie rock"/>
  </r>
  <r>
    <n v="86"/>
    <s v="Davis-Smith"/>
    <s v="Organic motivating firmware"/>
    <n v="7400"/>
    <n v="12405"/>
    <x v="78"/>
    <x v="1"/>
    <n v="203"/>
    <x v="84"/>
    <x v="1"/>
    <x v="1"/>
    <n v="1430715600"/>
    <d v="2015-05-04T05:00:00"/>
    <x v="0"/>
    <n v="1431838800"/>
    <d v="2015-05-17T05:00:00"/>
    <b v="1"/>
    <b v="0"/>
    <s v="theater/plays"/>
    <s v="theater"/>
    <s v="plays"/>
  </r>
  <r>
    <n v="87"/>
    <s v="Farrell and Sons"/>
    <s v="Synergized 4thgeneration conglomeration"/>
    <n v="198500"/>
    <n v="123040"/>
    <x v="79"/>
    <x v="0"/>
    <n v="1482"/>
    <x v="85"/>
    <x v="2"/>
    <x v="2"/>
    <n v="1299564000"/>
    <d v="2011-03-08T06:00:00"/>
    <x v="8"/>
    <n v="1300510800"/>
    <d v="2011-03-19T05:00:00"/>
    <b v="0"/>
    <b v="1"/>
    <s v="music/rock"/>
    <s v="music"/>
    <s v="rock"/>
  </r>
  <r>
    <n v="88"/>
    <s v="Clark Group"/>
    <s v="Grass-roots fault-tolerant policy"/>
    <n v="4800"/>
    <n v="12516"/>
    <x v="80"/>
    <x v="1"/>
    <n v="113"/>
    <x v="86"/>
    <x v="1"/>
    <x v="1"/>
    <n v="1429160400"/>
    <d v="2015-04-16T05:00:00"/>
    <x v="0"/>
    <n v="1431061200"/>
    <d v="2015-05-08T05:00:00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x v="81"/>
    <x v="1"/>
    <n v="96"/>
    <x v="87"/>
    <x v="1"/>
    <x v="1"/>
    <n v="1271307600"/>
    <d v="2010-04-15T05:00:00"/>
    <x v="6"/>
    <n v="1271480400"/>
    <d v="2010-04-17T05:00:00"/>
    <b v="0"/>
    <b v="0"/>
    <s v="theater/plays"/>
    <s v="theater"/>
    <s v="plays"/>
  </r>
  <r>
    <n v="90"/>
    <s v="Kramer Group"/>
    <s v="Synergistic explicit parallelism"/>
    <n v="7800"/>
    <n v="6132"/>
    <x v="82"/>
    <x v="0"/>
    <n v="106"/>
    <x v="88"/>
    <x v="1"/>
    <x v="1"/>
    <n v="1456380000"/>
    <d v="2016-02-25T06:00:00"/>
    <x v="7"/>
    <n v="1456380000"/>
    <d v="2016-02-25T06:00:00"/>
    <b v="0"/>
    <b v="1"/>
    <s v="theater/plays"/>
    <s v="theater"/>
    <s v="plays"/>
  </r>
  <r>
    <n v="91"/>
    <s v="Frazier, Patrick and Smith"/>
    <s v="Enhanced systemic analyzer"/>
    <n v="154300"/>
    <n v="74688"/>
    <x v="11"/>
    <x v="0"/>
    <n v="679"/>
    <x v="89"/>
    <x v="6"/>
    <x v="6"/>
    <n v="1470459600"/>
    <d v="2016-08-06T05:00:00"/>
    <x v="7"/>
    <n v="1472878800"/>
    <d v="2016-09-03T05:00:00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x v="83"/>
    <x v="1"/>
    <n v="498"/>
    <x v="90"/>
    <x v="5"/>
    <x v="5"/>
    <n v="1277269200"/>
    <d v="2010-06-23T05:00:00"/>
    <x v="6"/>
    <n v="1277355600"/>
    <d v="2010-06-24T05:00:00"/>
    <b v="0"/>
    <b v="1"/>
    <s v="games/video games"/>
    <s v="games"/>
    <s v="video games"/>
  </r>
  <r>
    <n v="93"/>
    <s v="Hall and Sons"/>
    <s v="Pre-emptive radical architecture"/>
    <n v="108800"/>
    <n v="65877"/>
    <x v="84"/>
    <x v="3"/>
    <n v="610"/>
    <x v="91"/>
    <x v="1"/>
    <x v="1"/>
    <n v="1350709200"/>
    <d v="2012-10-20T05:00:00"/>
    <x v="4"/>
    <n v="1351054800"/>
    <d v="2012-10-24T05:00:00"/>
    <b v="0"/>
    <b v="1"/>
    <s v="theater/plays"/>
    <s v="theater"/>
    <s v="plays"/>
  </r>
  <r>
    <n v="94"/>
    <s v="Hanson Inc"/>
    <s v="Grass-roots web-enabled contingency"/>
    <n v="2900"/>
    <n v="8807"/>
    <x v="85"/>
    <x v="1"/>
    <n v="180"/>
    <x v="92"/>
    <x v="4"/>
    <x v="4"/>
    <n v="1554613200"/>
    <d v="2019-04-07T05:00:00"/>
    <x v="3"/>
    <n v="1555563600"/>
    <d v="2019-04-18T05:00:00"/>
    <b v="0"/>
    <b v="0"/>
    <s v="technology/web"/>
    <s v="technology"/>
    <s v="web"/>
  </r>
  <r>
    <n v="95"/>
    <s v="Sanchez LLC"/>
    <s v="Stand-alone system-worthy standardization"/>
    <n v="900"/>
    <n v="1017"/>
    <x v="23"/>
    <x v="1"/>
    <n v="27"/>
    <x v="93"/>
    <x v="1"/>
    <x v="1"/>
    <n v="1571029200"/>
    <d v="2019-10-14T05:00:00"/>
    <x v="3"/>
    <n v="1571634000"/>
    <d v="2019-10-21T05:00:00"/>
    <b v="0"/>
    <b v="0"/>
    <s v="film &amp; video/documentary"/>
    <s v="film &amp; video"/>
    <s v="documentary"/>
  </r>
  <r>
    <n v="96"/>
    <s v="Howard Ltd"/>
    <s v="Down-sized systematic policy"/>
    <n v="69700"/>
    <n v="151513"/>
    <x v="86"/>
    <x v="1"/>
    <n v="2331"/>
    <x v="94"/>
    <x v="1"/>
    <x v="1"/>
    <n v="1299736800"/>
    <d v="2011-03-10T06:00:00"/>
    <x v="8"/>
    <n v="1300856400"/>
    <d v="2011-03-23T05:00:00"/>
    <b v="0"/>
    <b v="0"/>
    <s v="theater/plays"/>
    <s v="theater"/>
    <s v="plays"/>
  </r>
  <r>
    <n v="97"/>
    <s v="Stewart LLC"/>
    <s v="Cloned bi-directional architecture"/>
    <n v="1300"/>
    <n v="12047"/>
    <x v="87"/>
    <x v="1"/>
    <n v="113"/>
    <x v="95"/>
    <x v="1"/>
    <x v="1"/>
    <n v="1435208400"/>
    <d v="2015-06-25T05:00:00"/>
    <x v="0"/>
    <n v="1439874000"/>
    <d v="2015-08-18T05:00:00"/>
    <b v="0"/>
    <b v="0"/>
    <s v="food/food trucks"/>
    <s v="food"/>
    <s v="food trucks"/>
  </r>
  <r>
    <n v="98"/>
    <s v="Arias, Allen and Miller"/>
    <s v="Seamless transitional portal"/>
    <n v="97800"/>
    <n v="32951"/>
    <x v="49"/>
    <x v="0"/>
    <n v="1220"/>
    <x v="96"/>
    <x v="2"/>
    <x v="2"/>
    <n v="1437973200"/>
    <d v="2015-07-27T05:00:00"/>
    <x v="0"/>
    <n v="1438318800"/>
    <d v="2015-07-31T05:00:00"/>
    <b v="0"/>
    <b v="0"/>
    <s v="games/video games"/>
    <s v="games"/>
    <s v="video games"/>
  </r>
  <r>
    <n v="99"/>
    <s v="Baker-Morris"/>
    <s v="Fully-configurable motivating approach"/>
    <n v="7600"/>
    <n v="14951"/>
    <x v="88"/>
    <x v="1"/>
    <n v="164"/>
    <x v="97"/>
    <x v="1"/>
    <x v="1"/>
    <n v="1416895200"/>
    <d v="2014-11-25T06:00:00"/>
    <x v="1"/>
    <n v="1419400800"/>
    <d v="2014-12-24T06:00:00"/>
    <b v="0"/>
    <b v="0"/>
    <s v="theater/plays"/>
    <s v="theater"/>
    <s v="plays"/>
  </r>
  <r>
    <n v="100"/>
    <s v="Tucker, Fox and Green"/>
    <s v="Upgradable fault-tolerant approach"/>
    <n v="100"/>
    <n v="1"/>
    <x v="89"/>
    <x v="0"/>
    <n v="1"/>
    <x v="98"/>
    <x v="1"/>
    <x v="1"/>
    <n v="1319000400"/>
    <d v="2011-10-19T05:00:00"/>
    <x v="8"/>
    <n v="1320555600"/>
    <d v="2011-11-06T05:00:00"/>
    <b v="0"/>
    <b v="0"/>
    <s v="theater/plays"/>
    <s v="theater"/>
    <s v="plays"/>
  </r>
  <r>
    <n v="101"/>
    <s v="Douglas LLC"/>
    <s v="Reduced heuristic moratorium"/>
    <n v="900"/>
    <n v="9193"/>
    <x v="90"/>
    <x v="1"/>
    <n v="164"/>
    <x v="99"/>
    <x v="1"/>
    <x v="1"/>
    <n v="1424498400"/>
    <d v="2015-02-21T06:00:00"/>
    <x v="0"/>
    <n v="1425103200"/>
    <d v="2015-02-28T06:00:00"/>
    <b v="0"/>
    <b v="1"/>
    <s v="music/electric music"/>
    <s v="music"/>
    <s v="electric music"/>
  </r>
  <r>
    <n v="102"/>
    <s v="Garcia Inc"/>
    <s v="Front-line web-enabled model"/>
    <n v="3700"/>
    <n v="10422"/>
    <x v="91"/>
    <x v="1"/>
    <n v="336"/>
    <x v="100"/>
    <x v="1"/>
    <x v="1"/>
    <n v="1526274000"/>
    <d v="2018-05-14T05:00:00"/>
    <x v="9"/>
    <n v="1526878800"/>
    <d v="2018-05-21T05:00:00"/>
    <b v="0"/>
    <b v="1"/>
    <s v="technology/wearables"/>
    <s v="technology"/>
    <s v="wearables"/>
  </r>
  <r>
    <n v="103"/>
    <s v="Frye, Hunt and Powell"/>
    <s v="Polarized incremental emulation"/>
    <n v="10000"/>
    <n v="2461"/>
    <x v="92"/>
    <x v="0"/>
    <n v="37"/>
    <x v="101"/>
    <x v="6"/>
    <x v="6"/>
    <n v="1287896400"/>
    <d v="2010-10-24T05:00:00"/>
    <x v="6"/>
    <n v="1288674000"/>
    <d v="2010-11-02T05:00:00"/>
    <b v="0"/>
    <b v="0"/>
    <s v="music/electric music"/>
    <s v="music"/>
    <s v="electric music"/>
  </r>
  <r>
    <n v="104"/>
    <s v="Smith, Wells and Nguyen"/>
    <s v="Self-enabling grid-enabled initiative"/>
    <n v="119200"/>
    <n v="170623"/>
    <x v="93"/>
    <x v="1"/>
    <n v="1917"/>
    <x v="102"/>
    <x v="1"/>
    <x v="1"/>
    <n v="1495515600"/>
    <d v="2017-05-23T05:00:00"/>
    <x v="5"/>
    <n v="1495602000"/>
    <d v="2017-05-24T05:00:00"/>
    <b v="0"/>
    <b v="0"/>
    <s v="music/indie rock"/>
    <s v="music"/>
    <s v="indie rock"/>
  </r>
  <r>
    <n v="105"/>
    <s v="Charles-Johnson"/>
    <s v="Total fresh-thinking system engine"/>
    <n v="6800"/>
    <n v="9829"/>
    <x v="94"/>
    <x v="1"/>
    <n v="95"/>
    <x v="103"/>
    <x v="1"/>
    <x v="1"/>
    <n v="1364878800"/>
    <d v="2013-04-02T05:00:00"/>
    <x v="2"/>
    <n v="1366434000"/>
    <d v="2013-04-20T05:00:00"/>
    <b v="0"/>
    <b v="0"/>
    <s v="technology/web"/>
    <s v="technology"/>
    <s v="web"/>
  </r>
  <r>
    <n v="106"/>
    <s v="Brandt, Carter and Wood"/>
    <s v="Ameliorated clear-thinking circuit"/>
    <n v="3900"/>
    <n v="14006"/>
    <x v="95"/>
    <x v="1"/>
    <n v="147"/>
    <x v="104"/>
    <x v="1"/>
    <x v="1"/>
    <n v="1567918800"/>
    <d v="2019-09-08T05:00:00"/>
    <x v="3"/>
    <n v="1568350800"/>
    <d v="2019-09-13T05:00:00"/>
    <b v="0"/>
    <b v="0"/>
    <s v="theater/plays"/>
    <s v="theater"/>
    <s v="plays"/>
  </r>
  <r>
    <n v="107"/>
    <s v="Tucker, Schmidt and Reid"/>
    <s v="Multi-layered encompassing installation"/>
    <n v="3500"/>
    <n v="6527"/>
    <x v="41"/>
    <x v="1"/>
    <n v="86"/>
    <x v="105"/>
    <x v="1"/>
    <x v="1"/>
    <n v="1524459600"/>
    <d v="2018-04-23T05:00:00"/>
    <x v="9"/>
    <n v="1525928400"/>
    <d v="2018-05-10T05:00:00"/>
    <b v="0"/>
    <b v="1"/>
    <s v="theater/plays"/>
    <s v="theater"/>
    <s v="plays"/>
  </r>
  <r>
    <n v="108"/>
    <s v="Decker Inc"/>
    <s v="Universal encompassing implementation"/>
    <n v="1500"/>
    <n v="8929"/>
    <x v="96"/>
    <x v="1"/>
    <n v="83"/>
    <x v="106"/>
    <x v="1"/>
    <x v="1"/>
    <n v="1333688400"/>
    <d v="2012-04-06T05:00:00"/>
    <x v="4"/>
    <n v="1336885200"/>
    <d v="2012-05-13T05:00:00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x v="3"/>
    <x v="0"/>
    <n v="60"/>
    <x v="107"/>
    <x v="1"/>
    <x v="1"/>
    <n v="1389506400"/>
    <d v="2014-01-12T06:00:00"/>
    <x v="1"/>
    <n v="1389679200"/>
    <d v="2014-01-14T06:00:00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x v="97"/>
    <x v="0"/>
    <n v="296"/>
    <x v="108"/>
    <x v="1"/>
    <x v="1"/>
    <n v="1536642000"/>
    <d v="2018-09-11T05:00:00"/>
    <x v="9"/>
    <n v="1538283600"/>
    <d v="2018-09-30T05:00:00"/>
    <b v="0"/>
    <b v="0"/>
    <s v="food/food trucks"/>
    <s v="food"/>
    <s v="food trucks"/>
  </r>
  <r>
    <n v="111"/>
    <s v="Hart-Briggs"/>
    <s v="Re-engineered user-facing approach"/>
    <n v="61400"/>
    <n v="73653"/>
    <x v="98"/>
    <x v="1"/>
    <n v="676"/>
    <x v="109"/>
    <x v="1"/>
    <x v="1"/>
    <n v="1348290000"/>
    <d v="2012-09-22T05:00:00"/>
    <x v="4"/>
    <n v="1348808400"/>
    <d v="2012-09-28T05:00:00"/>
    <b v="0"/>
    <b v="0"/>
    <s v="publishing/radio &amp; podcasts"/>
    <s v="publishing"/>
    <s v="radio &amp; podcasts"/>
  </r>
  <r>
    <n v="112"/>
    <s v="Jones-Meyer"/>
    <s v="Re-engineered client-driven hub"/>
    <n v="4700"/>
    <n v="12635"/>
    <x v="99"/>
    <x v="1"/>
    <n v="361"/>
    <x v="33"/>
    <x v="2"/>
    <x v="2"/>
    <n v="1408856400"/>
    <d v="2014-08-24T05:00:00"/>
    <x v="1"/>
    <n v="1410152400"/>
    <d v="2014-09-08T05:00:00"/>
    <b v="0"/>
    <b v="0"/>
    <s v="technology/web"/>
    <s v="technology"/>
    <s v="web"/>
  </r>
  <r>
    <n v="113"/>
    <s v="Wright, Hartman and Yu"/>
    <s v="User-friendly tertiary array"/>
    <n v="3300"/>
    <n v="12437"/>
    <x v="100"/>
    <x v="1"/>
    <n v="131"/>
    <x v="110"/>
    <x v="1"/>
    <x v="1"/>
    <n v="1505192400"/>
    <d v="2017-09-12T05:00:00"/>
    <x v="5"/>
    <n v="1505797200"/>
    <d v="2017-09-19T05:00:00"/>
    <b v="0"/>
    <b v="0"/>
    <s v="food/food trucks"/>
    <s v="food"/>
    <s v="food trucks"/>
  </r>
  <r>
    <n v="114"/>
    <s v="Harper-Davis"/>
    <s v="Robust heuristic encoding"/>
    <n v="1900"/>
    <n v="13816"/>
    <x v="101"/>
    <x v="1"/>
    <n v="126"/>
    <x v="111"/>
    <x v="1"/>
    <x v="1"/>
    <n v="1554786000"/>
    <d v="2019-04-09T05:00:00"/>
    <x v="3"/>
    <n v="1554872400"/>
    <d v="2019-04-10T05:00:00"/>
    <b v="0"/>
    <b v="1"/>
    <s v="technology/wearables"/>
    <s v="technology"/>
    <s v="wearables"/>
  </r>
  <r>
    <n v="115"/>
    <s v="Barrett PLC"/>
    <s v="Team-oriented clear-thinking capacity"/>
    <n v="166700"/>
    <n v="145382"/>
    <x v="30"/>
    <x v="0"/>
    <n v="3304"/>
    <x v="112"/>
    <x v="6"/>
    <x v="6"/>
    <n v="1510898400"/>
    <d v="2017-11-17T06:00:00"/>
    <x v="5"/>
    <n v="1513922400"/>
    <d v="2017-12-22T06:00:00"/>
    <b v="0"/>
    <b v="0"/>
    <s v="publishing/fiction"/>
    <s v="publishing"/>
    <s v="fiction"/>
  </r>
  <r>
    <n v="116"/>
    <s v="David-Clark"/>
    <s v="De-engineered motivating standardization"/>
    <n v="7200"/>
    <n v="6336"/>
    <x v="102"/>
    <x v="0"/>
    <n v="73"/>
    <x v="113"/>
    <x v="1"/>
    <x v="1"/>
    <n v="1442552400"/>
    <d v="2015-09-18T05:00:00"/>
    <x v="0"/>
    <n v="1442638800"/>
    <d v="2015-09-19T05:00:00"/>
    <b v="0"/>
    <b v="0"/>
    <s v="theater/plays"/>
    <s v="theater"/>
    <s v="plays"/>
  </r>
  <r>
    <n v="117"/>
    <s v="Chaney-Dennis"/>
    <s v="Business-focused 24hour groupware"/>
    <n v="4900"/>
    <n v="8523"/>
    <x v="5"/>
    <x v="1"/>
    <n v="275"/>
    <x v="114"/>
    <x v="1"/>
    <x v="1"/>
    <n v="1316667600"/>
    <d v="2011-09-22T05:00:00"/>
    <x v="8"/>
    <n v="1317186000"/>
    <d v="2011-09-28T05:00:00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x v="103"/>
    <x v="1"/>
    <n v="67"/>
    <x v="115"/>
    <x v="1"/>
    <x v="1"/>
    <n v="1390716000"/>
    <d v="2014-01-26T06:00:00"/>
    <x v="1"/>
    <n v="1391234400"/>
    <d v="2014-02-01T06:00:00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x v="53"/>
    <x v="1"/>
    <n v="154"/>
    <x v="116"/>
    <x v="1"/>
    <x v="1"/>
    <n v="1402894800"/>
    <d v="2014-06-16T05:00:00"/>
    <x v="1"/>
    <n v="1404363600"/>
    <d v="2014-07-03T05:00:00"/>
    <b v="0"/>
    <b v="1"/>
    <s v="film &amp; video/documentary"/>
    <s v="film &amp; video"/>
    <s v="documentary"/>
  </r>
  <r>
    <n v="120"/>
    <s v="Vega Group"/>
    <s v="Synchronized regional synergy"/>
    <n v="75100"/>
    <n v="112272"/>
    <x v="104"/>
    <x v="1"/>
    <n v="1782"/>
    <x v="117"/>
    <x v="1"/>
    <x v="1"/>
    <n v="1429246800"/>
    <d v="2015-04-17T05:00:00"/>
    <x v="0"/>
    <n v="1429592400"/>
    <d v="2015-04-21T05:00:00"/>
    <b v="0"/>
    <b v="1"/>
    <s v="games/mobile games"/>
    <s v="games"/>
    <s v="mobile games"/>
  </r>
  <r>
    <n v="121"/>
    <s v="Brown-Brown"/>
    <s v="Multi-lateral homogeneous success"/>
    <n v="45300"/>
    <n v="99361"/>
    <x v="105"/>
    <x v="1"/>
    <n v="903"/>
    <x v="118"/>
    <x v="1"/>
    <x v="1"/>
    <n v="1412485200"/>
    <d v="2014-10-05T05:00:00"/>
    <x v="1"/>
    <n v="1413608400"/>
    <d v="2014-10-18T05:00:00"/>
    <b v="0"/>
    <b v="0"/>
    <s v="games/video games"/>
    <s v="games"/>
    <s v="video games"/>
  </r>
  <r>
    <n v="122"/>
    <s v="Taylor PLC"/>
    <s v="Seamless zero-defect solution"/>
    <n v="136800"/>
    <n v="88055"/>
    <x v="106"/>
    <x v="0"/>
    <n v="3387"/>
    <x v="119"/>
    <x v="1"/>
    <x v="1"/>
    <n v="1417068000"/>
    <d v="2014-11-27T06:00:00"/>
    <x v="1"/>
    <n v="1419400800"/>
    <d v="2014-12-24T06:00:00"/>
    <b v="0"/>
    <b v="0"/>
    <s v="publishing/fiction"/>
    <s v="publishing"/>
    <s v="fiction"/>
  </r>
  <r>
    <n v="123"/>
    <s v="Edwards-Lewis"/>
    <s v="Enhanced scalable concept"/>
    <n v="177700"/>
    <n v="33092"/>
    <x v="107"/>
    <x v="0"/>
    <n v="662"/>
    <x v="120"/>
    <x v="0"/>
    <x v="0"/>
    <n v="1448344800"/>
    <d v="2015-11-24T06:00:00"/>
    <x v="0"/>
    <n v="1448604000"/>
    <d v="2015-11-27T06:00:00"/>
    <b v="1"/>
    <b v="0"/>
    <s v="theater/plays"/>
    <s v="theater"/>
    <s v="plays"/>
  </r>
  <r>
    <n v="124"/>
    <s v="Stanton, Neal and Rodriguez"/>
    <s v="Polarized uniform software"/>
    <n v="2600"/>
    <n v="9562"/>
    <x v="108"/>
    <x v="1"/>
    <n v="94"/>
    <x v="121"/>
    <x v="6"/>
    <x v="6"/>
    <n v="1557723600"/>
    <d v="2019-05-13T05:00:00"/>
    <x v="3"/>
    <n v="1562302800"/>
    <d v="2019-07-05T05:00:00"/>
    <b v="0"/>
    <b v="0"/>
    <s v="photography/photography books"/>
    <s v="photography"/>
    <s v="photography books"/>
  </r>
  <r>
    <n v="125"/>
    <s v="Pratt LLC"/>
    <s v="Stand-alone web-enabled moderator"/>
    <n v="5300"/>
    <n v="8475"/>
    <x v="109"/>
    <x v="1"/>
    <n v="180"/>
    <x v="122"/>
    <x v="1"/>
    <x v="1"/>
    <n v="1537333200"/>
    <d v="2018-09-19T05:00:00"/>
    <x v="9"/>
    <n v="1537678800"/>
    <d v="2018-09-23T05:00:00"/>
    <b v="0"/>
    <b v="0"/>
    <s v="theater/plays"/>
    <s v="theater"/>
    <s v="plays"/>
  </r>
  <r>
    <n v="126"/>
    <s v="Gross PLC"/>
    <s v="Proactive methodical benchmark"/>
    <n v="180200"/>
    <n v="69617"/>
    <x v="110"/>
    <x v="0"/>
    <n v="774"/>
    <x v="123"/>
    <x v="1"/>
    <x v="1"/>
    <n v="1471150800"/>
    <d v="2016-08-14T05:00:00"/>
    <x v="7"/>
    <n v="1473570000"/>
    <d v="2016-09-11T05:00:00"/>
    <b v="0"/>
    <b v="1"/>
    <s v="theater/plays"/>
    <s v="theater"/>
    <s v="plays"/>
  </r>
  <r>
    <n v="127"/>
    <s v="Martinez, Gomez and Dalton"/>
    <s v="Team-oriented 6thgeneration matrix"/>
    <n v="103200"/>
    <n v="53067"/>
    <x v="37"/>
    <x v="0"/>
    <n v="672"/>
    <x v="124"/>
    <x v="0"/>
    <x v="0"/>
    <n v="1273640400"/>
    <d v="2010-05-12T05:00:00"/>
    <x v="6"/>
    <n v="1273899600"/>
    <d v="2010-05-15T05:00:00"/>
    <b v="0"/>
    <b v="0"/>
    <s v="theater/plays"/>
    <s v="theater"/>
    <s v="plays"/>
  </r>
  <r>
    <n v="128"/>
    <s v="Allen-Curtis"/>
    <s v="Phased human-resource core"/>
    <n v="70600"/>
    <n v="42596"/>
    <x v="111"/>
    <x v="3"/>
    <n v="532"/>
    <x v="125"/>
    <x v="1"/>
    <x v="1"/>
    <n v="1282885200"/>
    <d v="2010-08-27T05:00:00"/>
    <x v="6"/>
    <n v="1284008400"/>
    <d v="2010-09-09T05:00:00"/>
    <b v="0"/>
    <b v="0"/>
    <s v="music/rock"/>
    <s v="music"/>
    <s v="rock"/>
  </r>
  <r>
    <n v="129"/>
    <s v="Morgan-Martinez"/>
    <s v="Mandatory tertiary implementation"/>
    <n v="148500"/>
    <n v="4756"/>
    <x v="112"/>
    <x v="3"/>
    <n v="55"/>
    <x v="126"/>
    <x v="2"/>
    <x v="2"/>
    <n v="1422943200"/>
    <d v="2015-02-03T06:00:00"/>
    <x v="0"/>
    <n v="1425103200"/>
    <d v="2015-02-28T06:00:00"/>
    <b v="0"/>
    <b v="0"/>
    <s v="food/food trucks"/>
    <s v="food"/>
    <s v="food trucks"/>
  </r>
  <r>
    <n v="130"/>
    <s v="Luna, Anderson and Fox"/>
    <s v="Secured directional encryption"/>
    <n v="9600"/>
    <n v="14925"/>
    <x v="113"/>
    <x v="1"/>
    <n v="533"/>
    <x v="127"/>
    <x v="3"/>
    <x v="3"/>
    <n v="1319605200"/>
    <d v="2011-10-26T05:00:00"/>
    <x v="8"/>
    <n v="1320991200"/>
    <d v="2011-11-11T06:00:0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x v="114"/>
    <x v="1"/>
    <n v="2443"/>
    <x v="128"/>
    <x v="4"/>
    <x v="4"/>
    <n v="1385704800"/>
    <d v="2013-11-29T06:00:00"/>
    <x v="2"/>
    <n v="1386828000"/>
    <d v="2013-12-12T06:00:00"/>
    <b v="0"/>
    <b v="0"/>
    <s v="technology/web"/>
    <s v="technology"/>
    <s v="web"/>
  </r>
  <r>
    <n v="132"/>
    <s v="Flowers and Sons"/>
    <s v="Virtual static core"/>
    <n v="3300"/>
    <n v="3834"/>
    <x v="115"/>
    <x v="1"/>
    <n v="89"/>
    <x v="129"/>
    <x v="1"/>
    <x v="1"/>
    <n v="1515736800"/>
    <d v="2018-01-12T06:00:00"/>
    <x v="9"/>
    <n v="1517119200"/>
    <d v="2018-01-28T06:00:00"/>
    <b v="0"/>
    <b v="1"/>
    <s v="theater/plays"/>
    <s v="theater"/>
    <s v="plays"/>
  </r>
  <r>
    <n v="133"/>
    <s v="Gates PLC"/>
    <s v="Secured content-based product"/>
    <n v="4500"/>
    <n v="13985"/>
    <x v="116"/>
    <x v="1"/>
    <n v="159"/>
    <x v="130"/>
    <x v="1"/>
    <x v="1"/>
    <n v="1313125200"/>
    <d v="2011-08-12T05:00:00"/>
    <x v="8"/>
    <n v="1315026000"/>
    <d v="2011-09-03T05:00:00"/>
    <b v="0"/>
    <b v="0"/>
    <s v="music/world music"/>
    <s v="music"/>
    <s v="world music"/>
  </r>
  <r>
    <n v="134"/>
    <s v="Caldwell LLC"/>
    <s v="Secured executive concept"/>
    <n v="99500"/>
    <n v="89288"/>
    <x v="50"/>
    <x v="0"/>
    <n v="940"/>
    <x v="131"/>
    <x v="5"/>
    <x v="5"/>
    <n v="1308459600"/>
    <d v="2011-06-19T05:00:00"/>
    <x v="8"/>
    <n v="1312693200"/>
    <d v="2011-08-07T05:00:00"/>
    <b v="0"/>
    <b v="1"/>
    <s v="film &amp; video/documentary"/>
    <s v="film &amp; video"/>
    <s v="documentary"/>
  </r>
  <r>
    <n v="135"/>
    <s v="Le, Burton and Evans"/>
    <s v="Balanced zero-defect software"/>
    <n v="7700"/>
    <n v="5488"/>
    <x v="117"/>
    <x v="0"/>
    <n v="117"/>
    <x v="132"/>
    <x v="1"/>
    <x v="1"/>
    <n v="1362636000"/>
    <d v="2013-03-07T06:00:00"/>
    <x v="2"/>
    <n v="1363064400"/>
    <d v="2013-03-12T05:00:00"/>
    <b v="0"/>
    <b v="1"/>
    <s v="theater/plays"/>
    <s v="theater"/>
    <s v="plays"/>
  </r>
  <r>
    <n v="136"/>
    <s v="Briggs PLC"/>
    <s v="Distributed context-sensitive flexibility"/>
    <n v="82800"/>
    <n v="2721"/>
    <x v="112"/>
    <x v="3"/>
    <n v="58"/>
    <x v="132"/>
    <x v="1"/>
    <x v="1"/>
    <n v="1402117200"/>
    <d v="2014-06-07T05:00:00"/>
    <x v="1"/>
    <n v="1403154000"/>
    <d v="2014-06-19T05:00:00"/>
    <b v="0"/>
    <b v="1"/>
    <s v="film &amp; video/drama"/>
    <s v="film &amp; video"/>
    <s v="drama"/>
  </r>
  <r>
    <n v="137"/>
    <s v="Hudson-Nguyen"/>
    <s v="Down-sized disintermediate support"/>
    <n v="1800"/>
    <n v="4712"/>
    <x v="118"/>
    <x v="1"/>
    <n v="50"/>
    <x v="133"/>
    <x v="1"/>
    <x v="1"/>
    <n v="1286341200"/>
    <d v="2010-10-06T05:00:00"/>
    <x v="6"/>
    <n v="1286859600"/>
    <d v="2010-10-12T05:00:00"/>
    <b v="0"/>
    <b v="0"/>
    <s v="publishing/nonfiction"/>
    <s v="publishing"/>
    <s v="nonfiction"/>
  </r>
  <r>
    <n v="138"/>
    <s v="Hogan Ltd"/>
    <s v="Stand-alone mission-critical moratorium"/>
    <n v="9600"/>
    <n v="9216"/>
    <x v="119"/>
    <x v="0"/>
    <n v="115"/>
    <x v="134"/>
    <x v="1"/>
    <x v="1"/>
    <n v="1348808400"/>
    <d v="2012-09-28T05:00:00"/>
    <x v="4"/>
    <n v="1349326800"/>
    <d v="2012-10-04T05:00:00"/>
    <b v="0"/>
    <b v="0"/>
    <s v="games/mobile games"/>
    <s v="games"/>
    <s v="mobile games"/>
  </r>
  <r>
    <n v="139"/>
    <s v="Hamilton, Wright and Chavez"/>
    <s v="Down-sized empowering protocol"/>
    <n v="92100"/>
    <n v="19246"/>
    <x v="6"/>
    <x v="0"/>
    <n v="326"/>
    <x v="135"/>
    <x v="1"/>
    <x v="1"/>
    <n v="1429592400"/>
    <d v="2015-04-21T05:00:00"/>
    <x v="0"/>
    <n v="1430974800"/>
    <d v="2015-05-07T05:00:00"/>
    <b v="0"/>
    <b v="1"/>
    <s v="technology/wearables"/>
    <s v="technology"/>
    <s v="wearables"/>
  </r>
  <r>
    <n v="140"/>
    <s v="Bautista-Cross"/>
    <s v="Fully-configurable coherent Internet solution"/>
    <n v="5500"/>
    <n v="12274"/>
    <x v="120"/>
    <x v="1"/>
    <n v="186"/>
    <x v="136"/>
    <x v="1"/>
    <x v="1"/>
    <n v="1519538400"/>
    <d v="2018-02-25T06:00:00"/>
    <x v="9"/>
    <n v="1519970400"/>
    <d v="2018-03-02T06:00:00"/>
    <b v="0"/>
    <b v="0"/>
    <s v="film &amp; video/documentary"/>
    <s v="film &amp; video"/>
    <s v="documentary"/>
  </r>
  <r>
    <n v="141"/>
    <s v="Jackson LLC"/>
    <s v="Distributed motivating algorithm"/>
    <n v="64300"/>
    <n v="65323"/>
    <x v="121"/>
    <x v="1"/>
    <n v="1071"/>
    <x v="137"/>
    <x v="1"/>
    <x v="1"/>
    <n v="1434085200"/>
    <d v="2015-06-12T05:00:00"/>
    <x v="0"/>
    <n v="1434603600"/>
    <d v="2015-06-18T05:00:00"/>
    <b v="0"/>
    <b v="0"/>
    <s v="technology/web"/>
    <s v="technology"/>
    <s v="web"/>
  </r>
  <r>
    <n v="142"/>
    <s v="Figueroa Ltd"/>
    <s v="Expanded solution-oriented benchmark"/>
    <n v="5000"/>
    <n v="11502"/>
    <x v="122"/>
    <x v="1"/>
    <n v="117"/>
    <x v="138"/>
    <x v="1"/>
    <x v="1"/>
    <n v="1333688400"/>
    <d v="2012-04-06T05:00:00"/>
    <x v="4"/>
    <n v="1337230800"/>
    <d v="2012-05-17T05:00:00"/>
    <b v="0"/>
    <b v="0"/>
    <s v="technology/web"/>
    <s v="technology"/>
    <s v="web"/>
  </r>
  <r>
    <n v="143"/>
    <s v="Avila-Jones"/>
    <s v="Implemented discrete secured line"/>
    <n v="5400"/>
    <n v="7322"/>
    <x v="123"/>
    <x v="1"/>
    <n v="70"/>
    <x v="139"/>
    <x v="1"/>
    <x v="1"/>
    <n v="1277701200"/>
    <d v="2010-06-28T05:00:00"/>
    <x v="6"/>
    <n v="1279429200"/>
    <d v="2010-07-18T05:00:00"/>
    <b v="0"/>
    <b v="0"/>
    <s v="music/indie rock"/>
    <s v="music"/>
    <s v="indie rock"/>
  </r>
  <r>
    <n v="144"/>
    <s v="Martin, Lopez and Hunter"/>
    <s v="Multi-lateral actuating installation"/>
    <n v="9000"/>
    <n v="11619"/>
    <x v="124"/>
    <x v="1"/>
    <n v="135"/>
    <x v="140"/>
    <x v="1"/>
    <x v="1"/>
    <n v="1560747600"/>
    <d v="2019-06-17T05:00:00"/>
    <x v="3"/>
    <n v="1561438800"/>
    <d v="2019-06-25T05:00:00"/>
    <b v="0"/>
    <b v="0"/>
    <s v="theater/plays"/>
    <s v="theater"/>
    <s v="plays"/>
  </r>
  <r>
    <n v="145"/>
    <s v="Fields-Moore"/>
    <s v="Secured reciprocal array"/>
    <n v="25000"/>
    <n v="59128"/>
    <x v="125"/>
    <x v="1"/>
    <n v="768"/>
    <x v="141"/>
    <x v="5"/>
    <x v="5"/>
    <n v="1410066000"/>
    <d v="2014-09-07T05:00:00"/>
    <x v="1"/>
    <n v="1410498000"/>
    <d v="2014-09-12T05:00:00"/>
    <b v="0"/>
    <b v="0"/>
    <s v="technology/wearables"/>
    <s v="technology"/>
    <s v="wearables"/>
  </r>
  <r>
    <n v="146"/>
    <s v="Harris-Golden"/>
    <s v="Optional bandwidth-monitored middleware"/>
    <n v="8800"/>
    <n v="1518"/>
    <x v="126"/>
    <x v="3"/>
    <n v="51"/>
    <x v="142"/>
    <x v="1"/>
    <x v="1"/>
    <n v="1320732000"/>
    <d v="2011-11-08T06:00:00"/>
    <x v="8"/>
    <n v="1322460000"/>
    <d v="2011-11-28T06:00:00"/>
    <b v="0"/>
    <b v="0"/>
    <s v="theater/plays"/>
    <s v="theater"/>
    <s v="plays"/>
  </r>
  <r>
    <n v="147"/>
    <s v="Moss, Norman and Dunlap"/>
    <s v="Upgradable upward-trending workforce"/>
    <n v="8300"/>
    <n v="9337"/>
    <x v="19"/>
    <x v="1"/>
    <n v="199"/>
    <x v="143"/>
    <x v="1"/>
    <x v="1"/>
    <n v="1465794000"/>
    <d v="2016-06-13T05:00:00"/>
    <x v="7"/>
    <n v="1466312400"/>
    <d v="2016-06-19T05:00:00"/>
    <b v="0"/>
    <b v="1"/>
    <s v="theater/plays"/>
    <s v="theater"/>
    <s v="plays"/>
  </r>
  <r>
    <n v="148"/>
    <s v="White, Larson and Wright"/>
    <s v="Upgradable hybrid capability"/>
    <n v="9300"/>
    <n v="11255"/>
    <x v="127"/>
    <x v="1"/>
    <n v="107"/>
    <x v="144"/>
    <x v="1"/>
    <x v="1"/>
    <n v="1500958800"/>
    <d v="2017-07-25T05:00:00"/>
    <x v="5"/>
    <n v="1501736400"/>
    <d v="2017-08-03T05:00:00"/>
    <b v="0"/>
    <b v="0"/>
    <s v="technology/wearables"/>
    <s v="technology"/>
    <s v="wearables"/>
  </r>
  <r>
    <n v="149"/>
    <s v="Payne, Oliver and Burch"/>
    <s v="Managed fresh-thinking flexibility"/>
    <n v="6200"/>
    <n v="13632"/>
    <x v="128"/>
    <x v="1"/>
    <n v="195"/>
    <x v="145"/>
    <x v="1"/>
    <x v="1"/>
    <n v="1357020000"/>
    <d v="2013-01-01T06:00:00"/>
    <x v="2"/>
    <n v="1361512800"/>
    <d v="2013-02-22T06:00:00"/>
    <b v="0"/>
    <b v="0"/>
    <s v="music/indie rock"/>
    <s v="music"/>
    <s v="indie rock"/>
  </r>
  <r>
    <n v="150"/>
    <s v="Brown, Palmer and Pace"/>
    <s v="Networked stable workforce"/>
    <n v="100"/>
    <n v="1"/>
    <x v="89"/>
    <x v="0"/>
    <n v="1"/>
    <x v="98"/>
    <x v="1"/>
    <x v="1"/>
    <n v="1544940000"/>
    <d v="2018-12-16T06:00:00"/>
    <x v="9"/>
    <n v="1545026400"/>
    <d v="2018-12-17T06:00:00"/>
    <b v="0"/>
    <b v="0"/>
    <s v="music/rock"/>
    <s v="music"/>
    <s v="rock"/>
  </r>
  <r>
    <n v="151"/>
    <s v="Parker LLC"/>
    <s v="Customizable intermediate extranet"/>
    <n v="137200"/>
    <n v="88037"/>
    <x v="106"/>
    <x v="0"/>
    <n v="1467"/>
    <x v="146"/>
    <x v="1"/>
    <x v="1"/>
    <n v="1402290000"/>
    <d v="2014-06-09T05:00:00"/>
    <x v="1"/>
    <n v="1406696400"/>
    <d v="2014-07-30T05:00:00"/>
    <b v="0"/>
    <b v="0"/>
    <s v="music/electric music"/>
    <s v="music"/>
    <s v="electric music"/>
  </r>
  <r>
    <n v="152"/>
    <s v="Bowen, Mcdonald and Hall"/>
    <s v="User-centric fault-tolerant task-force"/>
    <n v="41500"/>
    <n v="175573"/>
    <x v="129"/>
    <x v="1"/>
    <n v="3376"/>
    <x v="147"/>
    <x v="1"/>
    <x v="1"/>
    <n v="1487311200"/>
    <d v="2017-02-17T06:00:00"/>
    <x v="5"/>
    <n v="1487916000"/>
    <d v="2017-02-24T06:00:00"/>
    <b v="0"/>
    <b v="0"/>
    <s v="music/indie rock"/>
    <s v="music"/>
    <s v="indie rock"/>
  </r>
  <r>
    <n v="153"/>
    <s v="Whitehead, Bell and Hughes"/>
    <s v="Multi-tiered radical definition"/>
    <n v="189400"/>
    <n v="176112"/>
    <x v="56"/>
    <x v="0"/>
    <n v="5681"/>
    <x v="8"/>
    <x v="1"/>
    <x v="1"/>
    <n v="1350622800"/>
    <d v="2012-10-19T05:00:00"/>
    <x v="4"/>
    <n v="1351141200"/>
    <d v="2012-10-25T05:00:00"/>
    <b v="0"/>
    <b v="0"/>
    <s v="theater/plays"/>
    <s v="theater"/>
    <s v="plays"/>
  </r>
  <r>
    <n v="154"/>
    <s v="Rodriguez-Brown"/>
    <s v="Devolved foreground benchmark"/>
    <n v="171300"/>
    <n v="100650"/>
    <x v="3"/>
    <x v="0"/>
    <n v="1059"/>
    <x v="148"/>
    <x v="1"/>
    <x v="1"/>
    <n v="1463029200"/>
    <d v="2016-05-12T05:00:00"/>
    <x v="7"/>
    <n v="1465016400"/>
    <d v="2016-06-04T05:00:00"/>
    <b v="0"/>
    <b v="1"/>
    <s v="music/indie rock"/>
    <s v="music"/>
    <s v="indie rock"/>
  </r>
  <r>
    <n v="155"/>
    <s v="Hall-Schaefer"/>
    <s v="Distributed eco-centric methodology"/>
    <n v="139500"/>
    <n v="90706"/>
    <x v="130"/>
    <x v="0"/>
    <n v="1194"/>
    <x v="149"/>
    <x v="1"/>
    <x v="1"/>
    <n v="1269493200"/>
    <d v="2010-03-25T05:00:00"/>
    <x v="6"/>
    <n v="1270789200"/>
    <d v="2010-04-09T05:00:00"/>
    <b v="0"/>
    <b v="0"/>
    <s v="theater/plays"/>
    <s v="theater"/>
    <s v="plays"/>
  </r>
  <r>
    <n v="156"/>
    <s v="Meza-Rogers"/>
    <s v="Streamlined encompassing encryption"/>
    <n v="36400"/>
    <n v="26914"/>
    <x v="131"/>
    <x v="3"/>
    <n v="379"/>
    <x v="150"/>
    <x v="2"/>
    <x v="2"/>
    <n v="1570251600"/>
    <d v="2019-10-05T05:00:00"/>
    <x v="3"/>
    <n v="1572325200"/>
    <d v="2019-10-29T05:00:00"/>
    <b v="0"/>
    <b v="0"/>
    <s v="music/rock"/>
    <s v="music"/>
    <s v="rock"/>
  </r>
  <r>
    <n v="157"/>
    <s v="Curtis-Curtis"/>
    <s v="User-friendly reciprocal initiative"/>
    <n v="4200"/>
    <n v="2212"/>
    <x v="132"/>
    <x v="0"/>
    <n v="30"/>
    <x v="151"/>
    <x v="2"/>
    <x v="2"/>
    <n v="1388383200"/>
    <d v="2013-12-30T06:00:00"/>
    <x v="2"/>
    <n v="1389420000"/>
    <d v="2014-01-11T06:00:0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x v="133"/>
    <x v="1"/>
    <n v="41"/>
    <x v="152"/>
    <x v="1"/>
    <x v="1"/>
    <n v="1449554400"/>
    <d v="2015-12-08T06:00:00"/>
    <x v="0"/>
    <n v="1449640800"/>
    <d v="2015-12-09T06:00:00"/>
    <b v="0"/>
    <b v="0"/>
    <s v="music/rock"/>
    <s v="music"/>
    <s v="rock"/>
  </r>
  <r>
    <n v="159"/>
    <s v="Clarke, Anderson and Lee"/>
    <s v="Robust explicit hardware"/>
    <n v="191200"/>
    <n v="191222"/>
    <x v="134"/>
    <x v="1"/>
    <n v="1821"/>
    <x v="153"/>
    <x v="1"/>
    <x v="1"/>
    <n v="1553662800"/>
    <d v="2019-03-27T05:00:00"/>
    <x v="3"/>
    <n v="1555218000"/>
    <d v="2019-04-14T05:00:00"/>
    <b v="0"/>
    <b v="1"/>
    <s v="theater/plays"/>
    <s v="theater"/>
    <s v="plays"/>
  </r>
  <r>
    <n v="160"/>
    <s v="Evans Group"/>
    <s v="Stand-alone actuating support"/>
    <n v="8000"/>
    <n v="12985"/>
    <x v="62"/>
    <x v="1"/>
    <n v="164"/>
    <x v="154"/>
    <x v="1"/>
    <x v="1"/>
    <n v="1556341200"/>
    <d v="2019-04-27T05:00:00"/>
    <x v="3"/>
    <n v="1557723600"/>
    <d v="2019-05-13T05:00:00"/>
    <b v="0"/>
    <b v="0"/>
    <s v="technology/wearables"/>
    <s v="technology"/>
    <s v="wearables"/>
  </r>
  <r>
    <n v="161"/>
    <s v="Bruce Group"/>
    <s v="Cross-platform methodical process improvement"/>
    <n v="5500"/>
    <n v="4300"/>
    <x v="70"/>
    <x v="0"/>
    <n v="75"/>
    <x v="155"/>
    <x v="1"/>
    <x v="1"/>
    <n v="1442984400"/>
    <d v="2015-09-23T05:00:00"/>
    <x v="0"/>
    <n v="1443502800"/>
    <d v="2015-09-29T05:00:00"/>
    <b v="0"/>
    <b v="1"/>
    <s v="technology/web"/>
    <s v="technology"/>
    <s v="web"/>
  </r>
  <r>
    <n v="162"/>
    <s v="Keith, Alvarez and Potter"/>
    <s v="Extended bottom-line open architecture"/>
    <n v="6100"/>
    <n v="9134"/>
    <x v="33"/>
    <x v="1"/>
    <n v="157"/>
    <x v="156"/>
    <x v="5"/>
    <x v="5"/>
    <n v="1544248800"/>
    <d v="2018-12-08T06:00:00"/>
    <x v="9"/>
    <n v="1546840800"/>
    <d v="2019-01-07T06:00:00"/>
    <b v="0"/>
    <b v="0"/>
    <s v="music/rock"/>
    <s v="music"/>
    <s v="rock"/>
  </r>
  <r>
    <n v="163"/>
    <s v="Burton-Watkins"/>
    <s v="Extended reciprocal circuit"/>
    <n v="3500"/>
    <n v="8864"/>
    <x v="81"/>
    <x v="1"/>
    <n v="246"/>
    <x v="157"/>
    <x v="1"/>
    <x v="1"/>
    <n v="1508475600"/>
    <d v="2017-10-20T05:00:00"/>
    <x v="5"/>
    <n v="1512712800"/>
    <d v="2017-12-08T06:00:00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x v="134"/>
    <x v="1"/>
    <n v="1396"/>
    <x v="158"/>
    <x v="1"/>
    <x v="1"/>
    <n v="1507438800"/>
    <d v="2017-10-08T05:00:00"/>
    <x v="5"/>
    <n v="1507525200"/>
    <d v="2017-10-09T05:00:00"/>
    <b v="0"/>
    <b v="0"/>
    <s v="theater/plays"/>
    <s v="theater"/>
    <s v="plays"/>
  </r>
  <r>
    <n v="165"/>
    <s v="Cordova Ltd"/>
    <s v="Synergized radical product"/>
    <n v="90400"/>
    <n v="110279"/>
    <x v="69"/>
    <x v="1"/>
    <n v="2506"/>
    <x v="159"/>
    <x v="1"/>
    <x v="1"/>
    <n v="1501563600"/>
    <d v="2017-08-01T05:00:00"/>
    <x v="5"/>
    <n v="1504328400"/>
    <d v="2017-09-02T05:00:00"/>
    <b v="0"/>
    <b v="0"/>
    <s v="technology/web"/>
    <s v="technology"/>
    <s v="web"/>
  </r>
  <r>
    <n v="166"/>
    <s v="Brown-Vang"/>
    <s v="Robust heuristic artificial intelligence"/>
    <n v="9800"/>
    <n v="13439"/>
    <x v="135"/>
    <x v="1"/>
    <n v="244"/>
    <x v="160"/>
    <x v="1"/>
    <x v="1"/>
    <n v="1292997600"/>
    <d v="2010-12-22T06:00:00"/>
    <x v="6"/>
    <n v="1293343200"/>
    <d v="2010-12-26T06:00:00"/>
    <b v="0"/>
    <b v="0"/>
    <s v="photography/photography books"/>
    <s v="photography"/>
    <s v="photography books"/>
  </r>
  <r>
    <n v="167"/>
    <s v="Cruz-Ward"/>
    <s v="Robust content-based emulation"/>
    <n v="2600"/>
    <n v="10804"/>
    <x v="136"/>
    <x v="1"/>
    <n v="146"/>
    <x v="161"/>
    <x v="2"/>
    <x v="2"/>
    <n v="1370840400"/>
    <d v="2013-06-10T05:00:00"/>
    <x v="2"/>
    <n v="1371704400"/>
    <d v="2013-06-20T05:00:00"/>
    <b v="0"/>
    <b v="0"/>
    <s v="theater/plays"/>
    <s v="theater"/>
    <s v="plays"/>
  </r>
  <r>
    <n v="168"/>
    <s v="Hernandez Group"/>
    <s v="Ergonomic uniform open system"/>
    <n v="128100"/>
    <n v="40107"/>
    <x v="137"/>
    <x v="0"/>
    <n v="955"/>
    <x v="162"/>
    <x v="3"/>
    <x v="3"/>
    <n v="1550815200"/>
    <d v="2019-02-22T06:00:00"/>
    <x v="3"/>
    <n v="1552798800"/>
    <d v="2019-03-17T05:00:00"/>
    <b v="0"/>
    <b v="1"/>
    <s v="music/indie rock"/>
    <s v="music"/>
    <s v="indie rock"/>
  </r>
  <r>
    <n v="169"/>
    <s v="Tran, Steele and Wilson"/>
    <s v="Profit-focused modular product"/>
    <n v="23300"/>
    <n v="98811"/>
    <x v="138"/>
    <x v="1"/>
    <n v="1267"/>
    <x v="163"/>
    <x v="1"/>
    <x v="1"/>
    <n v="1339909200"/>
    <d v="2012-06-17T05:00:00"/>
    <x v="4"/>
    <n v="1342328400"/>
    <d v="2012-07-15T05:00:00"/>
    <b v="0"/>
    <b v="1"/>
    <s v="film &amp; video/shorts"/>
    <s v="film &amp; video"/>
    <s v="shorts"/>
  </r>
  <r>
    <n v="170"/>
    <s v="Summers, Gallegos and Stein"/>
    <s v="Mandatory mobile product"/>
    <n v="188100"/>
    <n v="5528"/>
    <x v="112"/>
    <x v="0"/>
    <n v="67"/>
    <x v="164"/>
    <x v="1"/>
    <x v="1"/>
    <n v="1501736400"/>
    <d v="2017-08-03T05:00:00"/>
    <x v="5"/>
    <n v="1502341200"/>
    <d v="2017-08-10T05:00:00"/>
    <b v="0"/>
    <b v="0"/>
    <s v="music/indie rock"/>
    <s v="music"/>
    <s v="indie rock"/>
  </r>
  <r>
    <n v="171"/>
    <s v="Blair Group"/>
    <s v="Public-key 3rdgeneration budgetary management"/>
    <n v="4900"/>
    <n v="521"/>
    <x v="139"/>
    <x v="0"/>
    <n v="5"/>
    <x v="165"/>
    <x v="1"/>
    <x v="1"/>
    <n v="1395291600"/>
    <d v="2014-03-20T05:00:00"/>
    <x v="1"/>
    <n v="1397192400"/>
    <d v="2014-04-11T05:00:00"/>
    <b v="0"/>
    <b v="0"/>
    <s v="publishing/translations"/>
    <s v="publishing"/>
    <s v="translations"/>
  </r>
  <r>
    <n v="172"/>
    <s v="Nixon Inc"/>
    <s v="Centralized national firmware"/>
    <n v="800"/>
    <n v="663"/>
    <x v="140"/>
    <x v="0"/>
    <n v="26"/>
    <x v="166"/>
    <x v="1"/>
    <x v="1"/>
    <n v="1405746000"/>
    <d v="2014-07-19T05:00:00"/>
    <x v="1"/>
    <n v="1407042000"/>
    <d v="2014-08-03T05:00:00"/>
    <b v="0"/>
    <b v="1"/>
    <s v="film &amp; video/documentary"/>
    <s v="film &amp; video"/>
    <s v="documentary"/>
  </r>
  <r>
    <n v="173"/>
    <s v="White LLC"/>
    <s v="Cross-group 4thgeneration middleware"/>
    <n v="96700"/>
    <n v="157635"/>
    <x v="141"/>
    <x v="1"/>
    <n v="1561"/>
    <x v="167"/>
    <x v="1"/>
    <x v="1"/>
    <n v="1368853200"/>
    <d v="2013-05-18T05:00:00"/>
    <x v="2"/>
    <n v="1369371600"/>
    <d v="2013-05-24T05:00:00"/>
    <b v="0"/>
    <b v="0"/>
    <s v="theater/plays"/>
    <s v="theater"/>
    <s v="plays"/>
  </r>
  <r>
    <n v="174"/>
    <s v="Santos, Black and Donovan"/>
    <s v="Pre-emptive scalable access"/>
    <n v="600"/>
    <n v="5368"/>
    <x v="142"/>
    <x v="1"/>
    <n v="48"/>
    <x v="168"/>
    <x v="1"/>
    <x v="1"/>
    <n v="1444021200"/>
    <d v="2015-10-05T05:00:00"/>
    <x v="0"/>
    <n v="1444107600"/>
    <d v="2015-10-06T05:00:00"/>
    <b v="0"/>
    <b v="1"/>
    <s v="technology/wearables"/>
    <s v="technology"/>
    <s v="wearables"/>
  </r>
  <r>
    <n v="175"/>
    <s v="Jones, Contreras and Burnett"/>
    <s v="Sharable intangible migration"/>
    <n v="181200"/>
    <n v="47459"/>
    <x v="143"/>
    <x v="0"/>
    <n v="1130"/>
    <x v="162"/>
    <x v="1"/>
    <x v="1"/>
    <n v="1472619600"/>
    <d v="2016-08-31T05:00:00"/>
    <x v="7"/>
    <n v="1474261200"/>
    <d v="2016-09-19T05:00:00"/>
    <b v="0"/>
    <b v="0"/>
    <s v="theater/plays"/>
    <s v="theater"/>
    <s v="plays"/>
  </r>
  <r>
    <n v="176"/>
    <s v="Stone-Orozco"/>
    <s v="Proactive scalable Graphical User Interface"/>
    <n v="115000"/>
    <n v="86060"/>
    <x v="144"/>
    <x v="0"/>
    <n v="782"/>
    <x v="169"/>
    <x v="1"/>
    <x v="1"/>
    <n v="1472878800"/>
    <d v="2016-09-03T05:00:00"/>
    <x v="7"/>
    <n v="1473656400"/>
    <d v="2016-09-12T05:00:00"/>
    <b v="0"/>
    <b v="0"/>
    <s v="theater/plays"/>
    <s v="theater"/>
    <s v="plays"/>
  </r>
  <r>
    <n v="177"/>
    <s v="Lee, Gibson and Morgan"/>
    <s v="Digitized solution-oriented product"/>
    <n v="38800"/>
    <n v="161593"/>
    <x v="136"/>
    <x v="1"/>
    <n v="2739"/>
    <x v="170"/>
    <x v="1"/>
    <x v="1"/>
    <n v="1289800800"/>
    <d v="2010-11-15T06:00:00"/>
    <x v="6"/>
    <n v="1291960800"/>
    <d v="2010-12-10T06:00:00"/>
    <b v="0"/>
    <b v="0"/>
    <s v="theater/plays"/>
    <s v="theater"/>
    <s v="plays"/>
  </r>
  <r>
    <n v="178"/>
    <s v="Alexander-Williams"/>
    <s v="Triple-buffered cohesive structure"/>
    <n v="7200"/>
    <n v="6927"/>
    <x v="119"/>
    <x v="0"/>
    <n v="210"/>
    <x v="171"/>
    <x v="1"/>
    <x v="1"/>
    <n v="1505970000"/>
    <d v="2017-09-21T05:00:00"/>
    <x v="5"/>
    <n v="1506747600"/>
    <d v="2017-09-30T05:00:00"/>
    <b v="0"/>
    <b v="0"/>
    <s v="food/food trucks"/>
    <s v="food"/>
    <s v="food trucks"/>
  </r>
  <r>
    <n v="179"/>
    <s v="Marks Ltd"/>
    <s v="Realigned human-resource orchestration"/>
    <n v="44500"/>
    <n v="159185"/>
    <x v="145"/>
    <x v="1"/>
    <n v="3537"/>
    <x v="172"/>
    <x v="0"/>
    <x v="0"/>
    <n v="1363496400"/>
    <d v="2013-03-17T05:00:00"/>
    <x v="2"/>
    <n v="1363582800"/>
    <d v="2013-03-18T05:00:00"/>
    <b v="0"/>
    <b v="1"/>
    <s v="theater/plays"/>
    <s v="theater"/>
    <s v="plays"/>
  </r>
  <r>
    <n v="180"/>
    <s v="Olsen, Edwards and Reid"/>
    <s v="Optional clear-thinking software"/>
    <n v="56000"/>
    <n v="172736"/>
    <x v="146"/>
    <x v="1"/>
    <n v="2107"/>
    <x v="173"/>
    <x v="2"/>
    <x v="2"/>
    <n v="1269234000"/>
    <d v="2010-03-22T05:00:00"/>
    <x v="6"/>
    <n v="1269666000"/>
    <d v="2010-03-27T05:00:00"/>
    <b v="0"/>
    <b v="0"/>
    <s v="technology/wearables"/>
    <s v="technology"/>
    <s v="wearables"/>
  </r>
  <r>
    <n v="181"/>
    <s v="Daniels, Rose and Tyler"/>
    <s v="Centralized global approach"/>
    <n v="8600"/>
    <n v="5315"/>
    <x v="79"/>
    <x v="0"/>
    <n v="136"/>
    <x v="174"/>
    <x v="1"/>
    <x v="1"/>
    <n v="1507093200"/>
    <d v="2017-10-04T05:00:00"/>
    <x v="5"/>
    <n v="1508648400"/>
    <d v="2017-10-22T05:00:00"/>
    <b v="0"/>
    <b v="0"/>
    <s v="technology/web"/>
    <s v="technology"/>
    <s v="web"/>
  </r>
  <r>
    <n v="182"/>
    <s v="Adams Group"/>
    <s v="Reverse-engineered bandwidth-monitored contingency"/>
    <n v="27100"/>
    <n v="195750"/>
    <x v="147"/>
    <x v="1"/>
    <n v="3318"/>
    <x v="170"/>
    <x v="3"/>
    <x v="3"/>
    <n v="1560574800"/>
    <d v="2019-06-15T05:00:00"/>
    <x v="3"/>
    <n v="1561957200"/>
    <d v="2019-07-01T05:00:00"/>
    <b v="0"/>
    <b v="0"/>
    <s v="theater/plays"/>
    <s v="theater"/>
    <s v="plays"/>
  </r>
  <r>
    <n v="183"/>
    <s v="Rogers, Huerta and Medina"/>
    <s v="Pre-emptive bandwidth-monitored instruction set"/>
    <n v="5100"/>
    <n v="3525"/>
    <x v="4"/>
    <x v="0"/>
    <n v="86"/>
    <x v="175"/>
    <x v="0"/>
    <x v="0"/>
    <n v="1284008400"/>
    <d v="2010-09-09T05:00:00"/>
    <x v="6"/>
    <n v="1285131600"/>
    <d v="2010-09-22T05:00:00"/>
    <b v="0"/>
    <b v="0"/>
    <s v="music/rock"/>
    <s v="music"/>
    <s v="rock"/>
  </r>
  <r>
    <n v="184"/>
    <s v="Howard, Carter and Griffith"/>
    <s v="Adaptive asynchronous emulation"/>
    <n v="3600"/>
    <n v="10550"/>
    <x v="148"/>
    <x v="1"/>
    <n v="340"/>
    <x v="176"/>
    <x v="1"/>
    <x v="1"/>
    <n v="1556859600"/>
    <d v="2019-05-03T05:00:00"/>
    <x v="3"/>
    <n v="1556946000"/>
    <d v="2019-05-04T05:00:00"/>
    <b v="0"/>
    <b v="0"/>
    <s v="theater/plays"/>
    <s v="theater"/>
    <s v="plays"/>
  </r>
  <r>
    <n v="185"/>
    <s v="Bailey PLC"/>
    <s v="Innovative actuating conglomeration"/>
    <n v="1000"/>
    <n v="718"/>
    <x v="149"/>
    <x v="0"/>
    <n v="19"/>
    <x v="177"/>
    <x v="1"/>
    <x v="1"/>
    <n v="1526187600"/>
    <d v="2018-05-13T05:00:00"/>
    <x v="9"/>
    <n v="1527138000"/>
    <d v="2018-05-24T05:00:00"/>
    <b v="0"/>
    <b v="0"/>
    <s v="film &amp; video/television"/>
    <s v="film &amp; video"/>
    <s v="television"/>
  </r>
  <r>
    <n v="186"/>
    <s v="Parker Group"/>
    <s v="Grass-roots foreground policy"/>
    <n v="88800"/>
    <n v="28358"/>
    <x v="150"/>
    <x v="0"/>
    <n v="886"/>
    <x v="178"/>
    <x v="1"/>
    <x v="1"/>
    <n v="1400821200"/>
    <d v="2014-05-23T05:00:00"/>
    <x v="1"/>
    <n v="1402117200"/>
    <d v="2014-06-07T05:00:00"/>
    <b v="0"/>
    <b v="0"/>
    <s v="theater/plays"/>
    <s v="theater"/>
    <s v="plays"/>
  </r>
  <r>
    <n v="187"/>
    <s v="Fox Group"/>
    <s v="Horizontal transitional paradigm"/>
    <n v="60200"/>
    <n v="138384"/>
    <x v="122"/>
    <x v="1"/>
    <n v="1442"/>
    <x v="179"/>
    <x v="0"/>
    <x v="0"/>
    <n v="1361599200"/>
    <d v="2013-02-23T06:00:00"/>
    <x v="2"/>
    <n v="1364014800"/>
    <d v="2013-03-23T05:00:00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x v="150"/>
    <x v="0"/>
    <n v="35"/>
    <x v="180"/>
    <x v="6"/>
    <x v="6"/>
    <n v="1417500000"/>
    <d v="2014-12-02T06:00:00"/>
    <x v="1"/>
    <n v="1417586400"/>
    <d v="2014-12-03T06:00:00"/>
    <b v="0"/>
    <b v="0"/>
    <s v="theater/plays"/>
    <s v="theater"/>
    <s v="plays"/>
  </r>
  <r>
    <n v="189"/>
    <s v="Anthony-Shaw"/>
    <s v="Switchable contextually-based access"/>
    <n v="191300"/>
    <n v="45004"/>
    <x v="64"/>
    <x v="3"/>
    <n v="441"/>
    <x v="181"/>
    <x v="1"/>
    <x v="1"/>
    <n v="1457071200"/>
    <d v="2016-03-04T06:00:00"/>
    <x v="7"/>
    <n v="1457071200"/>
    <d v="2016-03-04T06:00:00"/>
    <b v="0"/>
    <b v="0"/>
    <s v="theater/plays"/>
    <s v="theater"/>
    <s v="plays"/>
  </r>
  <r>
    <n v="190"/>
    <s v="Cook LLC"/>
    <s v="Up-sized dynamic throughput"/>
    <n v="3700"/>
    <n v="2538"/>
    <x v="4"/>
    <x v="0"/>
    <n v="24"/>
    <x v="182"/>
    <x v="1"/>
    <x v="1"/>
    <n v="1370322000"/>
    <d v="2013-06-04T05:00:00"/>
    <x v="2"/>
    <n v="1370408400"/>
    <d v="2013-06-05T05:00:00"/>
    <b v="0"/>
    <b v="1"/>
    <s v="theater/plays"/>
    <s v="theater"/>
    <s v="plays"/>
  </r>
  <r>
    <n v="191"/>
    <s v="Sutton PLC"/>
    <s v="Mandatory reciprocal superstructure"/>
    <n v="8400"/>
    <n v="3188"/>
    <x v="76"/>
    <x v="0"/>
    <n v="86"/>
    <x v="183"/>
    <x v="6"/>
    <x v="6"/>
    <n v="1552366800"/>
    <d v="2019-03-12T05:00:00"/>
    <x v="3"/>
    <n v="1552626000"/>
    <d v="2019-03-15T05:00:00"/>
    <b v="0"/>
    <b v="0"/>
    <s v="theater/plays"/>
    <s v="theater"/>
    <s v="plays"/>
  </r>
  <r>
    <n v="192"/>
    <s v="Long, Morgan and Mitchell"/>
    <s v="Upgradable 4thgeneration productivity"/>
    <n v="42600"/>
    <n v="8517"/>
    <x v="8"/>
    <x v="0"/>
    <n v="243"/>
    <x v="184"/>
    <x v="1"/>
    <x v="1"/>
    <n v="1403845200"/>
    <d v="2014-06-27T05:00:00"/>
    <x v="1"/>
    <n v="1404190800"/>
    <d v="2014-07-01T05:00:00"/>
    <b v="0"/>
    <b v="0"/>
    <s v="music/rock"/>
    <s v="music"/>
    <s v="rock"/>
  </r>
  <r>
    <n v="193"/>
    <s v="Calhoun, Rogers and Long"/>
    <s v="Progressive discrete hub"/>
    <n v="6600"/>
    <n v="3012"/>
    <x v="151"/>
    <x v="0"/>
    <n v="65"/>
    <x v="185"/>
    <x v="1"/>
    <x v="1"/>
    <n v="1523163600"/>
    <d v="2018-04-08T05:00:00"/>
    <x v="9"/>
    <n v="1523509200"/>
    <d v="2018-04-12T05:00:00"/>
    <b v="1"/>
    <b v="0"/>
    <s v="music/indie rock"/>
    <s v="music"/>
    <s v="indie rock"/>
  </r>
  <r>
    <n v="194"/>
    <s v="Sandoval Group"/>
    <s v="Assimilated multi-tasking archive"/>
    <n v="7100"/>
    <n v="8716"/>
    <x v="152"/>
    <x v="1"/>
    <n v="126"/>
    <x v="186"/>
    <x v="1"/>
    <x v="1"/>
    <n v="1442206800"/>
    <d v="2015-09-14T05:00:00"/>
    <x v="0"/>
    <n v="1443589200"/>
    <d v="2015-09-30T05:00:00"/>
    <b v="0"/>
    <b v="0"/>
    <s v="music/metal"/>
    <s v="music"/>
    <s v="metal"/>
  </r>
  <r>
    <n v="195"/>
    <s v="Smith and Sons"/>
    <s v="Upgradable high-level solution"/>
    <n v="15800"/>
    <n v="57157"/>
    <x v="153"/>
    <x v="1"/>
    <n v="524"/>
    <x v="187"/>
    <x v="1"/>
    <x v="1"/>
    <n v="1532840400"/>
    <d v="2018-07-29T05:00:00"/>
    <x v="9"/>
    <n v="1533445200"/>
    <d v="2018-08-05T05:00:00"/>
    <b v="0"/>
    <b v="0"/>
    <s v="music/electric music"/>
    <s v="music"/>
    <s v="electric music"/>
  </r>
  <r>
    <n v="196"/>
    <s v="King Inc"/>
    <s v="Organic bandwidth-monitored frame"/>
    <n v="8200"/>
    <n v="5178"/>
    <x v="154"/>
    <x v="0"/>
    <n v="100"/>
    <x v="188"/>
    <x v="3"/>
    <x v="3"/>
    <n v="1472878800"/>
    <d v="2016-09-03T05:00:00"/>
    <x v="7"/>
    <n v="1474520400"/>
    <d v="2016-09-22T05:00:00"/>
    <b v="0"/>
    <b v="0"/>
    <s v="technology/wearables"/>
    <s v="technology"/>
    <s v="wearables"/>
  </r>
  <r>
    <n v="197"/>
    <s v="Perry and Sons"/>
    <s v="Business-focused logistical framework"/>
    <n v="54700"/>
    <n v="163118"/>
    <x v="155"/>
    <x v="1"/>
    <n v="1989"/>
    <x v="189"/>
    <x v="1"/>
    <x v="1"/>
    <n v="1498194000"/>
    <d v="2017-06-23T05:00:00"/>
    <x v="5"/>
    <n v="1499403600"/>
    <d v="2017-07-07T05:00:00"/>
    <b v="0"/>
    <b v="0"/>
    <s v="film &amp; video/drama"/>
    <s v="film &amp; video"/>
    <s v="drama"/>
  </r>
  <r>
    <n v="198"/>
    <s v="Palmer Inc"/>
    <s v="Universal multi-state capability"/>
    <n v="63200"/>
    <n v="6041"/>
    <x v="156"/>
    <x v="0"/>
    <n v="168"/>
    <x v="190"/>
    <x v="1"/>
    <x v="1"/>
    <n v="1281070800"/>
    <d v="2010-08-06T05:00:00"/>
    <x v="6"/>
    <n v="1283576400"/>
    <d v="2010-09-04T05:00:00"/>
    <b v="0"/>
    <b v="0"/>
    <s v="music/electric music"/>
    <s v="music"/>
    <s v="electric music"/>
  </r>
  <r>
    <n v="199"/>
    <s v="Hull, Baker and Martinez"/>
    <s v="Digitized reciprocal infrastructure"/>
    <n v="1800"/>
    <n v="968"/>
    <x v="157"/>
    <x v="0"/>
    <n v="13"/>
    <x v="191"/>
    <x v="1"/>
    <x v="1"/>
    <n v="1436245200"/>
    <d v="2015-07-07T05:00:00"/>
    <x v="0"/>
    <n v="1436590800"/>
    <d v="2015-07-11T05:00:00"/>
    <b v="0"/>
    <b v="0"/>
    <s v="music/rock"/>
    <s v="music"/>
    <s v="rock"/>
  </r>
  <r>
    <n v="200"/>
    <s v="Becker, Rice and White"/>
    <s v="Reduced dedicated capability"/>
    <n v="100"/>
    <n v="2"/>
    <x v="47"/>
    <x v="0"/>
    <n v="1"/>
    <x v="49"/>
    <x v="0"/>
    <x v="0"/>
    <n v="1269493200"/>
    <d v="2010-03-25T05:00:00"/>
    <x v="6"/>
    <n v="1270443600"/>
    <d v="2010-04-05T05:00:00"/>
    <b v="0"/>
    <b v="0"/>
    <s v="theater/plays"/>
    <s v="theater"/>
    <s v="plays"/>
  </r>
  <r>
    <n v="201"/>
    <s v="Osborne, Perkins and Knox"/>
    <s v="Cross-platform bi-directional workforce"/>
    <n v="2100"/>
    <n v="14305"/>
    <x v="158"/>
    <x v="1"/>
    <n v="157"/>
    <x v="192"/>
    <x v="1"/>
    <x v="1"/>
    <n v="1406264400"/>
    <d v="2014-07-25T05:00:00"/>
    <x v="1"/>
    <n v="1407819600"/>
    <d v="2014-08-12T05:00:00"/>
    <b v="0"/>
    <b v="0"/>
    <s v="technology/web"/>
    <s v="technology"/>
    <s v="web"/>
  </r>
  <r>
    <n v="202"/>
    <s v="Mcknight-Freeman"/>
    <s v="Upgradable scalable methodology"/>
    <n v="8300"/>
    <n v="6543"/>
    <x v="82"/>
    <x v="3"/>
    <n v="82"/>
    <x v="193"/>
    <x v="1"/>
    <x v="1"/>
    <n v="1317531600"/>
    <d v="2011-10-02T05:00:00"/>
    <x v="8"/>
    <n v="1317877200"/>
    <d v="2011-10-06T05:00:00"/>
    <b v="0"/>
    <b v="0"/>
    <s v="food/food trucks"/>
    <s v="food"/>
    <s v="food trucks"/>
  </r>
  <r>
    <n v="203"/>
    <s v="Hayden, Shannon and Stein"/>
    <s v="Customer-focused client-server service-desk"/>
    <n v="143900"/>
    <n v="193413"/>
    <x v="159"/>
    <x v="1"/>
    <n v="4498"/>
    <x v="194"/>
    <x v="2"/>
    <x v="2"/>
    <n v="1484632800"/>
    <d v="2017-01-17T06:00:00"/>
    <x v="5"/>
    <n v="1484805600"/>
    <d v="2017-01-19T06:00:00"/>
    <b v="0"/>
    <b v="0"/>
    <s v="theater/plays"/>
    <s v="theater"/>
    <s v="plays"/>
  </r>
  <r>
    <n v="204"/>
    <s v="Daniel-Luna"/>
    <s v="Mandatory multimedia leverage"/>
    <n v="75000"/>
    <n v="2529"/>
    <x v="112"/>
    <x v="0"/>
    <n v="40"/>
    <x v="195"/>
    <x v="1"/>
    <x v="1"/>
    <n v="1301806800"/>
    <d v="2011-04-03T05:00:00"/>
    <x v="8"/>
    <n v="1302670800"/>
    <d v="2011-04-13T05:00:00"/>
    <b v="0"/>
    <b v="0"/>
    <s v="music/jazz"/>
    <s v="music"/>
    <s v="jazz"/>
  </r>
  <r>
    <n v="205"/>
    <s v="Weaver-Marquez"/>
    <s v="Focused analyzing circuit"/>
    <n v="1300"/>
    <n v="5614"/>
    <x v="160"/>
    <x v="1"/>
    <n v="80"/>
    <x v="196"/>
    <x v="1"/>
    <x v="1"/>
    <n v="1539752400"/>
    <d v="2018-10-17T05:00:00"/>
    <x v="9"/>
    <n v="1540789200"/>
    <d v="2018-10-29T05:00:00"/>
    <b v="1"/>
    <b v="0"/>
    <s v="theater/plays"/>
    <s v="theater"/>
    <s v="plays"/>
  </r>
  <r>
    <n v="206"/>
    <s v="Austin, Baker and Kelley"/>
    <s v="Fundamental grid-enabled strategy"/>
    <n v="9000"/>
    <n v="3496"/>
    <x v="110"/>
    <x v="3"/>
    <n v="57"/>
    <x v="197"/>
    <x v="1"/>
    <x v="1"/>
    <n v="1267250400"/>
    <d v="2010-02-27T06:00:00"/>
    <x v="6"/>
    <n v="1268028000"/>
    <d v="2010-03-08T06:00:00"/>
    <b v="0"/>
    <b v="0"/>
    <s v="publishing/fiction"/>
    <s v="publishing"/>
    <s v="fiction"/>
  </r>
  <r>
    <n v="207"/>
    <s v="Carney-Anderson"/>
    <s v="Digitized 5thgeneration knowledgebase"/>
    <n v="1000"/>
    <n v="4257"/>
    <x v="161"/>
    <x v="1"/>
    <n v="43"/>
    <x v="198"/>
    <x v="1"/>
    <x v="1"/>
    <n v="1535432400"/>
    <d v="2018-08-28T05:00:00"/>
    <x v="9"/>
    <n v="1537160400"/>
    <d v="2018-09-17T05:00:00"/>
    <b v="0"/>
    <b v="1"/>
    <s v="music/rock"/>
    <s v="music"/>
    <s v="rock"/>
  </r>
  <r>
    <n v="208"/>
    <s v="Jackson Inc"/>
    <s v="Mandatory multi-tasking encryption"/>
    <n v="196900"/>
    <n v="199110"/>
    <x v="114"/>
    <x v="1"/>
    <n v="2053"/>
    <x v="199"/>
    <x v="1"/>
    <x v="1"/>
    <n v="1510207200"/>
    <d v="2017-11-09T06:00:00"/>
    <x v="5"/>
    <n v="1512280800"/>
    <d v="2017-12-03T06:00:00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x v="6"/>
    <x v="2"/>
    <n v="808"/>
    <x v="200"/>
    <x v="2"/>
    <x v="2"/>
    <n v="1462510800"/>
    <d v="2016-05-06T05:00:00"/>
    <x v="7"/>
    <n v="1463115600"/>
    <d v="2016-05-13T05:00:00"/>
    <b v="0"/>
    <b v="0"/>
    <s v="film &amp; video/documentary"/>
    <s v="film &amp; video"/>
    <s v="documentary"/>
  </r>
  <r>
    <n v="210"/>
    <s v="Schultz Inc"/>
    <s v="Synergistic tertiary time-frame"/>
    <n v="9400"/>
    <n v="6338"/>
    <x v="14"/>
    <x v="0"/>
    <n v="226"/>
    <x v="201"/>
    <x v="3"/>
    <x v="3"/>
    <n v="1488520800"/>
    <d v="2017-03-03T06:00:00"/>
    <x v="5"/>
    <n v="1490850000"/>
    <d v="2017-03-30T05:00:00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x v="162"/>
    <x v="0"/>
    <n v="1625"/>
    <x v="202"/>
    <x v="1"/>
    <x v="1"/>
    <n v="1377579600"/>
    <d v="2013-08-27T05:00:00"/>
    <x v="2"/>
    <n v="1379653200"/>
    <d v="2013-09-20T05:00:00"/>
    <b v="0"/>
    <b v="0"/>
    <s v="theater/plays"/>
    <s v="theater"/>
    <s v="plays"/>
  </r>
  <r>
    <n v="212"/>
    <s v="Johnson Inc"/>
    <s v="Profound next generation infrastructure"/>
    <n v="8100"/>
    <n v="12300"/>
    <x v="163"/>
    <x v="1"/>
    <n v="168"/>
    <x v="203"/>
    <x v="1"/>
    <x v="1"/>
    <n v="1576389600"/>
    <d v="2019-12-15T06:00:00"/>
    <x v="3"/>
    <n v="1580364000"/>
    <d v="2020-01-30T06:00:00"/>
    <b v="0"/>
    <b v="0"/>
    <s v="theater/plays"/>
    <s v="theater"/>
    <s v="plays"/>
  </r>
  <r>
    <n v="213"/>
    <s v="Morgan-Warren"/>
    <s v="Face-to-face encompassing info-mediaries"/>
    <n v="87900"/>
    <n v="171549"/>
    <x v="164"/>
    <x v="1"/>
    <n v="4289"/>
    <x v="81"/>
    <x v="1"/>
    <x v="1"/>
    <n v="1289019600"/>
    <d v="2010-11-06T05:00:00"/>
    <x v="6"/>
    <n v="1289714400"/>
    <d v="2010-11-14T06:00:00"/>
    <b v="0"/>
    <b v="1"/>
    <s v="music/indie rock"/>
    <s v="music"/>
    <s v="indie rock"/>
  </r>
  <r>
    <n v="214"/>
    <s v="Sullivan Group"/>
    <s v="Open-source fresh-thinking policy"/>
    <n v="1400"/>
    <n v="14324"/>
    <x v="165"/>
    <x v="1"/>
    <n v="165"/>
    <x v="204"/>
    <x v="1"/>
    <x v="1"/>
    <n v="1282194000"/>
    <d v="2010-08-19T05:00:00"/>
    <x v="6"/>
    <n v="1282712400"/>
    <d v="2010-08-25T05:00:00"/>
    <b v="0"/>
    <b v="0"/>
    <s v="music/rock"/>
    <s v="music"/>
    <s v="rock"/>
  </r>
  <r>
    <n v="215"/>
    <s v="Vargas, Banks and Palmer"/>
    <s v="Extended 24/7 implementation"/>
    <n v="156800"/>
    <n v="6024"/>
    <x v="166"/>
    <x v="0"/>
    <n v="143"/>
    <x v="205"/>
    <x v="1"/>
    <x v="1"/>
    <n v="1550037600"/>
    <d v="2019-02-13T06:00:00"/>
    <x v="3"/>
    <n v="1550210400"/>
    <d v="2019-02-15T06:00:00"/>
    <b v="0"/>
    <b v="0"/>
    <s v="theater/plays"/>
    <s v="theater"/>
    <s v="plays"/>
  </r>
  <r>
    <n v="216"/>
    <s v="Johnson, Dixon and Zimmerman"/>
    <s v="Organic dynamic algorithm"/>
    <n v="121700"/>
    <n v="188721"/>
    <x v="113"/>
    <x v="1"/>
    <n v="1815"/>
    <x v="206"/>
    <x v="1"/>
    <x v="1"/>
    <n v="1321941600"/>
    <d v="2011-11-22T06:00:00"/>
    <x v="8"/>
    <n v="1322114400"/>
    <d v="2011-11-24T06:00:00"/>
    <b v="0"/>
    <b v="0"/>
    <s v="theater/plays"/>
    <s v="theater"/>
    <s v="plays"/>
  </r>
  <r>
    <n v="217"/>
    <s v="Moore, Dudley and Navarro"/>
    <s v="Organic multi-tasking focus group"/>
    <n v="129400"/>
    <n v="57911"/>
    <x v="61"/>
    <x v="0"/>
    <n v="934"/>
    <x v="28"/>
    <x v="1"/>
    <x v="1"/>
    <n v="1556427600"/>
    <d v="2019-04-28T05:00:00"/>
    <x v="3"/>
    <n v="1557205200"/>
    <d v="2019-05-07T05:00:00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x v="24"/>
    <x v="1"/>
    <n v="397"/>
    <x v="207"/>
    <x v="4"/>
    <x v="4"/>
    <n v="1320991200"/>
    <d v="2011-11-11T06:00:00"/>
    <x v="8"/>
    <n v="1323928800"/>
    <d v="2011-12-15T06:00:00"/>
    <b v="0"/>
    <b v="1"/>
    <s v="film &amp; video/shorts"/>
    <s v="film &amp; video"/>
    <s v="shorts"/>
  </r>
  <r>
    <n v="219"/>
    <s v="Huang-Henderson"/>
    <s v="Stand-alone mobile customer loyalty"/>
    <n v="41700"/>
    <n v="138497"/>
    <x v="22"/>
    <x v="1"/>
    <n v="1539"/>
    <x v="208"/>
    <x v="1"/>
    <x v="1"/>
    <n v="1345093200"/>
    <d v="2012-08-16T05:00:00"/>
    <x v="4"/>
    <n v="1346130000"/>
    <d v="2012-08-28T05:00:00"/>
    <b v="0"/>
    <b v="0"/>
    <s v="film &amp; video/animation"/>
    <s v="film &amp; video"/>
    <s v="animation"/>
  </r>
  <r>
    <n v="220"/>
    <s v="Owens-Le"/>
    <s v="Focused composite approach"/>
    <n v="7900"/>
    <n v="667"/>
    <x v="167"/>
    <x v="0"/>
    <n v="17"/>
    <x v="209"/>
    <x v="1"/>
    <x v="1"/>
    <n v="1309496400"/>
    <d v="2011-07-01T05:00:00"/>
    <x v="8"/>
    <n v="1311051600"/>
    <d v="2011-07-19T05:00:00"/>
    <b v="1"/>
    <b v="0"/>
    <s v="theater/plays"/>
    <s v="theater"/>
    <s v="plays"/>
  </r>
  <r>
    <n v="221"/>
    <s v="Huff LLC"/>
    <s v="Face-to-face clear-thinking Local Area Network"/>
    <n v="121500"/>
    <n v="119830"/>
    <x v="168"/>
    <x v="0"/>
    <n v="2179"/>
    <x v="210"/>
    <x v="1"/>
    <x v="1"/>
    <n v="1340254800"/>
    <d v="2012-06-21T05:00:00"/>
    <x v="4"/>
    <n v="1340427600"/>
    <d v="2012-06-23T05:00:00"/>
    <b v="1"/>
    <b v="0"/>
    <s v="food/food trucks"/>
    <s v="food"/>
    <s v="food trucks"/>
  </r>
  <r>
    <n v="222"/>
    <s v="Johnson LLC"/>
    <s v="Cross-group cohesive circuit"/>
    <n v="4800"/>
    <n v="6623"/>
    <x v="169"/>
    <x v="1"/>
    <n v="138"/>
    <x v="211"/>
    <x v="1"/>
    <x v="1"/>
    <n v="1412226000"/>
    <d v="2014-10-02T05:00:00"/>
    <x v="1"/>
    <n v="1412312400"/>
    <d v="2014-10-03T05:00:00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x v="170"/>
    <x v="0"/>
    <n v="931"/>
    <x v="212"/>
    <x v="1"/>
    <x v="1"/>
    <n v="1458104400"/>
    <d v="2016-03-16T05:00:00"/>
    <x v="7"/>
    <n v="1459314000"/>
    <d v="2016-03-30T05:00:00"/>
    <b v="0"/>
    <b v="0"/>
    <s v="theater/plays"/>
    <s v="theater"/>
    <s v="plays"/>
  </r>
  <r>
    <n v="224"/>
    <s v="Lester-Moore"/>
    <s v="Diverse analyzing definition"/>
    <n v="46300"/>
    <n v="186885"/>
    <x v="171"/>
    <x v="1"/>
    <n v="3594"/>
    <x v="213"/>
    <x v="1"/>
    <x v="1"/>
    <n v="1411534800"/>
    <d v="2014-09-24T05:00:00"/>
    <x v="1"/>
    <n v="1415426400"/>
    <d v="2014-11-08T06:00:00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x v="172"/>
    <x v="1"/>
    <n v="5880"/>
    <x v="214"/>
    <x v="1"/>
    <x v="1"/>
    <n v="1399093200"/>
    <d v="2014-05-03T05:00:00"/>
    <x v="1"/>
    <n v="1399093200"/>
    <d v="2014-05-03T05:00:00"/>
    <b v="1"/>
    <b v="0"/>
    <s v="music/rock"/>
    <s v="music"/>
    <s v="rock"/>
  </r>
  <r>
    <n v="226"/>
    <s v="Garcia Inc"/>
    <s v="Progressive neutral middleware"/>
    <n v="3000"/>
    <n v="10999"/>
    <x v="173"/>
    <x v="1"/>
    <n v="112"/>
    <x v="215"/>
    <x v="1"/>
    <x v="1"/>
    <n v="1270702800"/>
    <d v="2010-04-08T05:00:00"/>
    <x v="6"/>
    <n v="1273899600"/>
    <d v="2010-05-15T05:00:00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x v="38"/>
    <x v="1"/>
    <n v="943"/>
    <x v="216"/>
    <x v="1"/>
    <x v="1"/>
    <n v="1431666000"/>
    <d v="2015-05-15T05:00:00"/>
    <x v="0"/>
    <n v="1432184400"/>
    <d v="2015-05-21T05:00:00"/>
    <b v="0"/>
    <b v="0"/>
    <s v="games/mobile games"/>
    <s v="games"/>
    <s v="mobile games"/>
  </r>
  <r>
    <n v="228"/>
    <s v="Pineda Group"/>
    <s v="Exclusive real-time protocol"/>
    <n v="137900"/>
    <n v="165352"/>
    <x v="98"/>
    <x v="1"/>
    <n v="2468"/>
    <x v="217"/>
    <x v="1"/>
    <x v="1"/>
    <n v="1472619600"/>
    <d v="2016-08-31T05:00:00"/>
    <x v="7"/>
    <n v="1474779600"/>
    <d v="2016-09-25T05:00:00"/>
    <b v="0"/>
    <b v="0"/>
    <s v="film &amp; video/animation"/>
    <s v="film &amp; video"/>
    <s v="animation"/>
  </r>
  <r>
    <n v="229"/>
    <s v="Hoffman-Howard"/>
    <s v="Extended encompassing application"/>
    <n v="85600"/>
    <n v="165798"/>
    <x v="174"/>
    <x v="1"/>
    <n v="2551"/>
    <x v="218"/>
    <x v="1"/>
    <x v="1"/>
    <n v="1496293200"/>
    <d v="2017-06-01T05:00:00"/>
    <x v="5"/>
    <n v="1500440400"/>
    <d v="2017-07-19T05:00:00"/>
    <b v="0"/>
    <b v="1"/>
    <s v="games/mobile games"/>
    <s v="games"/>
    <s v="mobile games"/>
  </r>
  <r>
    <n v="230"/>
    <s v="Miranda, Hall and Mcgrath"/>
    <s v="Progressive value-added ability"/>
    <n v="2400"/>
    <n v="10084"/>
    <x v="175"/>
    <x v="1"/>
    <n v="101"/>
    <x v="219"/>
    <x v="1"/>
    <x v="1"/>
    <n v="1575612000"/>
    <d v="2019-12-06T06:00:00"/>
    <x v="3"/>
    <n v="1575612000"/>
    <d v="2019-12-06T06:00:00"/>
    <b v="0"/>
    <b v="0"/>
    <s v="games/video games"/>
    <s v="games"/>
    <s v="video games"/>
  </r>
  <r>
    <n v="231"/>
    <s v="Williams, Carter and Gonzalez"/>
    <s v="Cross-platform uniform hardware"/>
    <n v="7200"/>
    <n v="5523"/>
    <x v="176"/>
    <x v="3"/>
    <n v="67"/>
    <x v="220"/>
    <x v="1"/>
    <x v="1"/>
    <n v="1369112400"/>
    <d v="2013-05-21T05:00:00"/>
    <x v="2"/>
    <n v="1374123600"/>
    <d v="2013-07-18T05:00:00"/>
    <b v="0"/>
    <b v="0"/>
    <s v="theater/plays"/>
    <s v="theater"/>
    <s v="plays"/>
  </r>
  <r>
    <n v="232"/>
    <s v="Davis-Rodriguez"/>
    <s v="Progressive secondary portal"/>
    <n v="3400"/>
    <n v="5823"/>
    <x v="177"/>
    <x v="1"/>
    <n v="92"/>
    <x v="221"/>
    <x v="1"/>
    <x v="1"/>
    <n v="1469422800"/>
    <d v="2016-07-25T05:00:00"/>
    <x v="7"/>
    <n v="1469509200"/>
    <d v="2016-07-26T05:00:00"/>
    <b v="0"/>
    <b v="0"/>
    <s v="theater/plays"/>
    <s v="theater"/>
    <s v="plays"/>
  </r>
  <r>
    <n v="233"/>
    <s v="Reid, Rivera and Perry"/>
    <s v="Multi-lateral national adapter"/>
    <n v="3800"/>
    <n v="6000"/>
    <x v="178"/>
    <x v="1"/>
    <n v="62"/>
    <x v="222"/>
    <x v="1"/>
    <x v="1"/>
    <n v="1307854800"/>
    <d v="2011-06-12T05:00:00"/>
    <x v="8"/>
    <n v="1309237200"/>
    <d v="2011-06-28T05:00:00"/>
    <b v="0"/>
    <b v="0"/>
    <s v="film &amp; video/animation"/>
    <s v="film &amp; video"/>
    <s v="animation"/>
  </r>
  <r>
    <n v="234"/>
    <s v="Mendoza-Parker"/>
    <s v="Enterprise-wide motivating matrices"/>
    <n v="7500"/>
    <n v="8181"/>
    <x v="179"/>
    <x v="1"/>
    <n v="149"/>
    <x v="223"/>
    <x v="6"/>
    <x v="6"/>
    <n v="1503378000"/>
    <d v="2017-08-22T05:00:00"/>
    <x v="5"/>
    <n v="1503982800"/>
    <d v="2017-08-29T05:00:00"/>
    <b v="0"/>
    <b v="1"/>
    <s v="games/video games"/>
    <s v="games"/>
    <s v="video games"/>
  </r>
  <r>
    <n v="235"/>
    <s v="Lee, Ali and Guzman"/>
    <s v="Polarized upward-trending Local Area Network"/>
    <n v="8600"/>
    <n v="3589"/>
    <x v="180"/>
    <x v="0"/>
    <n v="92"/>
    <x v="224"/>
    <x v="1"/>
    <x v="1"/>
    <n v="1486965600"/>
    <d v="2017-02-13T06:00:00"/>
    <x v="5"/>
    <n v="1487397600"/>
    <d v="2017-02-18T06:00:00"/>
    <b v="0"/>
    <b v="0"/>
    <s v="film &amp; video/animation"/>
    <s v="film &amp; video"/>
    <s v="animation"/>
  </r>
  <r>
    <n v="236"/>
    <s v="Gallegos-Cobb"/>
    <s v="Object-based directional function"/>
    <n v="39500"/>
    <n v="4323"/>
    <x v="139"/>
    <x v="0"/>
    <n v="57"/>
    <x v="225"/>
    <x v="2"/>
    <x v="2"/>
    <n v="1561438800"/>
    <d v="2019-06-25T05:00:00"/>
    <x v="3"/>
    <n v="1562043600"/>
    <d v="2019-07-02T05:00:00"/>
    <b v="0"/>
    <b v="1"/>
    <s v="music/rock"/>
    <s v="music"/>
    <s v="rock"/>
  </r>
  <r>
    <n v="237"/>
    <s v="Ellison PLC"/>
    <s v="Re-contextualized tangible open architecture"/>
    <n v="9300"/>
    <n v="14822"/>
    <x v="17"/>
    <x v="1"/>
    <n v="329"/>
    <x v="226"/>
    <x v="1"/>
    <x v="1"/>
    <n v="1398402000"/>
    <d v="2014-04-25T05:00:00"/>
    <x v="1"/>
    <n v="1398574800"/>
    <d v="2014-04-27T05:00:00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x v="181"/>
    <x v="1"/>
    <n v="97"/>
    <x v="227"/>
    <x v="3"/>
    <x v="3"/>
    <n v="1513231200"/>
    <d v="2017-12-14T06:00:00"/>
    <x v="5"/>
    <n v="1515391200"/>
    <d v="2018-01-08T06:00:00"/>
    <b v="0"/>
    <b v="1"/>
    <s v="theater/plays"/>
    <s v="theater"/>
    <s v="plays"/>
  </r>
  <r>
    <n v="239"/>
    <s v="Mason-Sanders"/>
    <s v="Networked web-enabled instruction set"/>
    <n v="3200"/>
    <n v="3127"/>
    <x v="59"/>
    <x v="0"/>
    <n v="41"/>
    <x v="228"/>
    <x v="1"/>
    <x v="1"/>
    <n v="1440824400"/>
    <d v="2015-08-29T05:00:00"/>
    <x v="0"/>
    <n v="1441170000"/>
    <d v="2015-09-02T05:00:00"/>
    <b v="0"/>
    <b v="0"/>
    <s v="technology/wearables"/>
    <s v="technology"/>
    <s v="wearables"/>
  </r>
  <r>
    <n v="240"/>
    <s v="Pitts-Reed"/>
    <s v="Vision-oriented dynamic service-desk"/>
    <n v="29400"/>
    <n v="123124"/>
    <x v="182"/>
    <x v="1"/>
    <n v="1784"/>
    <x v="229"/>
    <x v="1"/>
    <x v="1"/>
    <n v="1281070800"/>
    <d v="2010-08-06T05:00:00"/>
    <x v="6"/>
    <n v="1281157200"/>
    <d v="2010-08-07T05:00:00"/>
    <b v="0"/>
    <b v="0"/>
    <s v="theater/plays"/>
    <s v="theater"/>
    <s v="plays"/>
  </r>
  <r>
    <n v="241"/>
    <s v="Gonzalez-Martinez"/>
    <s v="Vision-oriented actuating open system"/>
    <n v="168500"/>
    <n v="171729"/>
    <x v="121"/>
    <x v="1"/>
    <n v="1684"/>
    <x v="230"/>
    <x v="2"/>
    <x v="2"/>
    <n v="1397365200"/>
    <d v="2014-04-13T05:00:00"/>
    <x v="1"/>
    <n v="1398229200"/>
    <d v="2014-04-23T05:00:00"/>
    <b v="0"/>
    <b v="1"/>
    <s v="publishing/nonfiction"/>
    <s v="publishing"/>
    <s v="nonfiction"/>
  </r>
  <r>
    <n v="242"/>
    <s v="Hill, Martin and Garcia"/>
    <s v="Sharable scalable core"/>
    <n v="8400"/>
    <n v="10729"/>
    <x v="21"/>
    <x v="1"/>
    <n v="250"/>
    <x v="231"/>
    <x v="1"/>
    <x v="1"/>
    <n v="1494392400"/>
    <d v="2017-05-10T05:00:00"/>
    <x v="5"/>
    <n v="1495256400"/>
    <d v="2017-05-20T05:00:00"/>
    <b v="0"/>
    <b v="1"/>
    <s v="music/rock"/>
    <s v="music"/>
    <s v="rock"/>
  </r>
  <r>
    <n v="243"/>
    <s v="Garcia PLC"/>
    <s v="Customer-focused attitude-oriented function"/>
    <n v="2300"/>
    <n v="10240"/>
    <x v="183"/>
    <x v="1"/>
    <n v="238"/>
    <x v="232"/>
    <x v="1"/>
    <x v="1"/>
    <n v="1520143200"/>
    <d v="2018-03-04T06:00:00"/>
    <x v="9"/>
    <n v="1520402400"/>
    <d v="2018-03-07T06:00:00"/>
    <b v="0"/>
    <b v="0"/>
    <s v="theater/plays"/>
    <s v="theater"/>
    <s v="plays"/>
  </r>
  <r>
    <n v="244"/>
    <s v="Herring-Bailey"/>
    <s v="Reverse-engineered system-worthy extranet"/>
    <n v="700"/>
    <n v="3988"/>
    <x v="184"/>
    <x v="1"/>
    <n v="53"/>
    <x v="233"/>
    <x v="1"/>
    <x v="1"/>
    <n v="1405314000"/>
    <d v="2014-07-14T05:00:00"/>
    <x v="1"/>
    <n v="1409806800"/>
    <d v="2014-09-04T05:00:00"/>
    <b v="0"/>
    <b v="0"/>
    <s v="theater/plays"/>
    <s v="theater"/>
    <s v="plays"/>
  </r>
  <r>
    <n v="245"/>
    <s v="Russell-Gardner"/>
    <s v="Re-engineered systematic monitoring"/>
    <n v="2900"/>
    <n v="14771"/>
    <x v="185"/>
    <x v="1"/>
    <n v="214"/>
    <x v="229"/>
    <x v="1"/>
    <x v="1"/>
    <n v="1396846800"/>
    <d v="2014-04-07T05:00:00"/>
    <x v="1"/>
    <n v="1396933200"/>
    <d v="2014-04-08T05:00:00"/>
    <b v="0"/>
    <b v="0"/>
    <s v="theater/plays"/>
    <s v="theater"/>
    <s v="plays"/>
  </r>
  <r>
    <n v="246"/>
    <s v="Walters-Carter"/>
    <s v="Seamless value-added standardization"/>
    <n v="4500"/>
    <n v="14649"/>
    <x v="186"/>
    <x v="1"/>
    <n v="222"/>
    <x v="136"/>
    <x v="1"/>
    <x v="1"/>
    <n v="1375678800"/>
    <d v="2013-08-05T05:00:00"/>
    <x v="2"/>
    <n v="1376024400"/>
    <d v="2013-08-09T05:00:00"/>
    <b v="0"/>
    <b v="0"/>
    <s v="technology/web"/>
    <s v="technology"/>
    <s v="web"/>
  </r>
  <r>
    <n v="247"/>
    <s v="Johnson, Patterson and Montoya"/>
    <s v="Triple-buffered fresh-thinking frame"/>
    <n v="19800"/>
    <n v="184658"/>
    <x v="187"/>
    <x v="1"/>
    <n v="1884"/>
    <x v="234"/>
    <x v="1"/>
    <x v="1"/>
    <n v="1482386400"/>
    <d v="2016-12-22T06:00:00"/>
    <x v="7"/>
    <n v="1483682400"/>
    <d v="2017-01-06T06:00:00"/>
    <b v="0"/>
    <b v="1"/>
    <s v="publishing/fiction"/>
    <s v="publishing"/>
    <s v="fiction"/>
  </r>
  <r>
    <n v="248"/>
    <s v="Roberts and Sons"/>
    <s v="Streamlined holistic knowledgebase"/>
    <n v="6200"/>
    <n v="13103"/>
    <x v="188"/>
    <x v="1"/>
    <n v="218"/>
    <x v="235"/>
    <x v="2"/>
    <x v="2"/>
    <n v="1420005600"/>
    <d v="2014-12-31T06:00:00"/>
    <x v="1"/>
    <n v="1420437600"/>
    <d v="2015-01-05T06:00:00"/>
    <b v="0"/>
    <b v="0"/>
    <s v="games/mobile games"/>
    <s v="games"/>
    <s v="mobile games"/>
  </r>
  <r>
    <n v="249"/>
    <s v="Avila-Nelson"/>
    <s v="Up-sized intermediate website"/>
    <n v="61500"/>
    <n v="168095"/>
    <x v="189"/>
    <x v="1"/>
    <n v="6465"/>
    <x v="119"/>
    <x v="1"/>
    <x v="1"/>
    <n v="1420178400"/>
    <d v="2015-01-02T06:00:00"/>
    <x v="0"/>
    <n v="1420783200"/>
    <d v="2015-01-09T06:00:00"/>
    <b v="0"/>
    <b v="0"/>
    <s v="publishing/translations"/>
    <s v="publishing"/>
    <s v="translations"/>
  </r>
  <r>
    <n v="250"/>
    <s v="Robbins and Sons"/>
    <s v="Future-proofed directional synergy"/>
    <n v="100"/>
    <n v="3"/>
    <x v="112"/>
    <x v="0"/>
    <n v="1"/>
    <x v="236"/>
    <x v="1"/>
    <x v="1"/>
    <n v="1264399200"/>
    <d v="2010-01-25T06:00:00"/>
    <x v="6"/>
    <n v="1267423200"/>
    <d v="2010-03-01T06:00:00"/>
    <b v="0"/>
    <b v="0"/>
    <s v="music/rock"/>
    <s v="music"/>
    <s v="rock"/>
  </r>
  <r>
    <n v="251"/>
    <s v="Singleton Ltd"/>
    <s v="Enhanced user-facing function"/>
    <n v="7100"/>
    <n v="3840"/>
    <x v="157"/>
    <x v="0"/>
    <n v="101"/>
    <x v="237"/>
    <x v="1"/>
    <x v="1"/>
    <n v="1355032800"/>
    <d v="2012-12-09T06:00:00"/>
    <x v="4"/>
    <n v="1355205600"/>
    <d v="2012-12-11T06:00:00"/>
    <b v="0"/>
    <b v="0"/>
    <s v="theater/plays"/>
    <s v="theater"/>
    <s v="plays"/>
  </r>
  <r>
    <n v="252"/>
    <s v="Perez PLC"/>
    <s v="Operative bandwidth-monitored interface"/>
    <n v="1000"/>
    <n v="6263"/>
    <x v="190"/>
    <x v="1"/>
    <n v="59"/>
    <x v="238"/>
    <x v="1"/>
    <x v="1"/>
    <n v="1382677200"/>
    <d v="2013-10-25T05:00:00"/>
    <x v="2"/>
    <n v="1383109200"/>
    <d v="2013-10-30T05:00:00"/>
    <b v="0"/>
    <b v="0"/>
    <s v="theater/plays"/>
    <s v="theater"/>
    <s v="plays"/>
  </r>
  <r>
    <n v="253"/>
    <s v="Rogers, Jacobs and Jackson"/>
    <s v="Upgradable multi-state instruction set"/>
    <n v="121500"/>
    <n v="108161"/>
    <x v="12"/>
    <x v="0"/>
    <n v="1335"/>
    <x v="239"/>
    <x v="0"/>
    <x v="0"/>
    <n v="1302238800"/>
    <d v="2011-04-08T05:00:00"/>
    <x v="8"/>
    <n v="1303275600"/>
    <d v="2011-04-20T05:00:00"/>
    <b v="0"/>
    <b v="0"/>
    <s v="film &amp; video/drama"/>
    <s v="film &amp; video"/>
    <s v="drama"/>
  </r>
  <r>
    <n v="254"/>
    <s v="Barry Group"/>
    <s v="De-engineered static Local Area Network"/>
    <n v="4600"/>
    <n v="8505"/>
    <x v="191"/>
    <x v="1"/>
    <n v="88"/>
    <x v="240"/>
    <x v="1"/>
    <x v="1"/>
    <n v="1487656800"/>
    <d v="2017-02-21T06:00:00"/>
    <x v="5"/>
    <n v="1487829600"/>
    <d v="2017-02-23T06:00:00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x v="98"/>
    <x v="1"/>
    <n v="1697"/>
    <x v="74"/>
    <x v="1"/>
    <x v="1"/>
    <n v="1297836000"/>
    <d v="2011-02-16T06:00:00"/>
    <x v="8"/>
    <n v="1298268000"/>
    <d v="2011-02-21T06:00:00"/>
    <b v="0"/>
    <b v="1"/>
    <s v="music/rock"/>
    <s v="music"/>
    <s v="rock"/>
  </r>
  <r>
    <n v="256"/>
    <s v="Smith-Reid"/>
    <s v="Optimized actuating toolset"/>
    <n v="4100"/>
    <n v="959"/>
    <x v="192"/>
    <x v="0"/>
    <n v="15"/>
    <x v="241"/>
    <x v="4"/>
    <x v="4"/>
    <n v="1453615200"/>
    <d v="2016-01-24T06:00:00"/>
    <x v="7"/>
    <n v="1456812000"/>
    <d v="2016-03-01T06:00:00"/>
    <b v="0"/>
    <b v="0"/>
    <s v="music/rock"/>
    <s v="music"/>
    <s v="rock"/>
  </r>
  <r>
    <n v="257"/>
    <s v="Williams Inc"/>
    <s v="Decentralized exuding strategy"/>
    <n v="5700"/>
    <n v="8322"/>
    <x v="193"/>
    <x v="1"/>
    <n v="92"/>
    <x v="242"/>
    <x v="1"/>
    <x v="1"/>
    <n v="1362463200"/>
    <d v="2013-03-05T06:00:00"/>
    <x v="2"/>
    <n v="1363669200"/>
    <d v="2013-03-19T05:00:00"/>
    <b v="0"/>
    <b v="0"/>
    <s v="theater/plays"/>
    <s v="theater"/>
    <s v="plays"/>
  </r>
  <r>
    <n v="258"/>
    <s v="Duncan, Mcdonald and Miller"/>
    <s v="Assimilated coherent hardware"/>
    <n v="5000"/>
    <n v="13424"/>
    <x v="194"/>
    <x v="1"/>
    <n v="186"/>
    <x v="243"/>
    <x v="1"/>
    <x v="1"/>
    <n v="1481176800"/>
    <d v="2016-12-08T06:00:00"/>
    <x v="7"/>
    <n v="1482904800"/>
    <d v="2016-12-28T06:00:00"/>
    <b v="0"/>
    <b v="1"/>
    <s v="theater/plays"/>
    <s v="theater"/>
    <s v="plays"/>
  </r>
  <r>
    <n v="259"/>
    <s v="Watkins Ltd"/>
    <s v="Multi-channeled responsive implementation"/>
    <n v="1800"/>
    <n v="10755"/>
    <x v="195"/>
    <x v="1"/>
    <n v="138"/>
    <x v="244"/>
    <x v="1"/>
    <x v="1"/>
    <n v="1354946400"/>
    <d v="2012-12-08T06:00:00"/>
    <x v="4"/>
    <n v="1356588000"/>
    <d v="2012-12-27T06:00:00"/>
    <b v="1"/>
    <b v="0"/>
    <s v="photography/photography books"/>
    <s v="photography"/>
    <s v="photography books"/>
  </r>
  <r>
    <n v="260"/>
    <s v="Allen-Jones"/>
    <s v="Centralized modular initiative"/>
    <n v="6300"/>
    <n v="9935"/>
    <x v="178"/>
    <x v="1"/>
    <n v="261"/>
    <x v="245"/>
    <x v="1"/>
    <x v="1"/>
    <n v="1348808400"/>
    <d v="2012-09-28T05:00:00"/>
    <x v="4"/>
    <n v="1349845200"/>
    <d v="2012-10-10T05:00:00"/>
    <b v="0"/>
    <b v="0"/>
    <s v="music/rock"/>
    <s v="music"/>
    <s v="rock"/>
  </r>
  <r>
    <n v="261"/>
    <s v="Mason-Smith"/>
    <s v="Reverse-engineered cohesive migration"/>
    <n v="84300"/>
    <n v="26303"/>
    <x v="137"/>
    <x v="0"/>
    <n v="454"/>
    <x v="246"/>
    <x v="1"/>
    <x v="1"/>
    <n v="1282712400"/>
    <d v="2010-08-25T05:00:00"/>
    <x v="6"/>
    <n v="1283058000"/>
    <d v="2010-08-29T05:00:00"/>
    <b v="0"/>
    <b v="1"/>
    <s v="music/rock"/>
    <s v="music"/>
    <s v="rock"/>
  </r>
  <r>
    <n v="262"/>
    <s v="Lloyd, Kennedy and Davis"/>
    <s v="Compatible multimedia hub"/>
    <n v="1700"/>
    <n v="5328"/>
    <x v="196"/>
    <x v="1"/>
    <n v="107"/>
    <x v="247"/>
    <x v="1"/>
    <x v="1"/>
    <n v="1301979600"/>
    <d v="2011-04-05T05:00:00"/>
    <x v="8"/>
    <n v="1304226000"/>
    <d v="2011-05-01T05:00:00"/>
    <b v="0"/>
    <b v="1"/>
    <s v="music/indie rock"/>
    <s v="music"/>
    <s v="indie rock"/>
  </r>
  <r>
    <n v="263"/>
    <s v="Walker Ltd"/>
    <s v="Organic eco-centric success"/>
    <n v="2900"/>
    <n v="10756"/>
    <x v="197"/>
    <x v="1"/>
    <n v="199"/>
    <x v="248"/>
    <x v="1"/>
    <x v="1"/>
    <n v="1263016800"/>
    <d v="2010-01-09T06:00:00"/>
    <x v="6"/>
    <n v="1263016800"/>
    <d v="2010-01-09T06:00:00"/>
    <b v="0"/>
    <b v="0"/>
    <s v="photography/photography books"/>
    <s v="photography"/>
    <s v="photography books"/>
  </r>
  <r>
    <n v="264"/>
    <s v="Gordon PLC"/>
    <s v="Virtual reciprocal policy"/>
    <n v="45600"/>
    <n v="165375"/>
    <x v="198"/>
    <x v="1"/>
    <n v="5512"/>
    <x v="214"/>
    <x v="1"/>
    <x v="1"/>
    <n v="1360648800"/>
    <d v="2013-02-12T06:00:00"/>
    <x v="2"/>
    <n v="1362031200"/>
    <d v="2013-02-28T06:00:00"/>
    <b v="0"/>
    <b v="0"/>
    <s v="theater/plays"/>
    <s v="theater"/>
    <s v="plays"/>
  </r>
  <r>
    <n v="265"/>
    <s v="Lee and Sons"/>
    <s v="Persevering interactive emulation"/>
    <n v="4900"/>
    <n v="6031"/>
    <x v="152"/>
    <x v="1"/>
    <n v="86"/>
    <x v="249"/>
    <x v="1"/>
    <x v="1"/>
    <n v="1451800800"/>
    <d v="2016-01-03T06:00:00"/>
    <x v="7"/>
    <n v="1455602400"/>
    <d v="2016-02-16T06:00:00"/>
    <b v="0"/>
    <b v="0"/>
    <s v="theater/plays"/>
    <s v="theater"/>
    <s v="plays"/>
  </r>
  <r>
    <n v="266"/>
    <s v="Cole LLC"/>
    <s v="Proactive responsive emulation"/>
    <n v="111900"/>
    <n v="85902"/>
    <x v="176"/>
    <x v="0"/>
    <n v="3182"/>
    <x v="42"/>
    <x v="6"/>
    <x v="6"/>
    <n v="1415340000"/>
    <d v="2014-11-07T06:00:00"/>
    <x v="1"/>
    <n v="1418191200"/>
    <d v="2014-12-10T06:00:00"/>
    <b v="0"/>
    <b v="1"/>
    <s v="music/jazz"/>
    <s v="music"/>
    <s v="jazz"/>
  </r>
  <r>
    <n v="267"/>
    <s v="Acosta PLC"/>
    <s v="Extended eco-centric function"/>
    <n v="61600"/>
    <n v="143910"/>
    <x v="199"/>
    <x v="1"/>
    <n v="2768"/>
    <x v="250"/>
    <x v="2"/>
    <x v="2"/>
    <n v="1351054800"/>
    <d v="2012-10-24T05:00:00"/>
    <x v="4"/>
    <n v="1352440800"/>
    <d v="2012-11-09T06:00:00"/>
    <b v="0"/>
    <b v="0"/>
    <s v="theater/plays"/>
    <s v="theater"/>
    <s v="plays"/>
  </r>
  <r>
    <n v="268"/>
    <s v="Brown-Mckee"/>
    <s v="Networked optimal productivity"/>
    <n v="1500"/>
    <n v="2708"/>
    <x v="200"/>
    <x v="1"/>
    <n v="48"/>
    <x v="251"/>
    <x v="1"/>
    <x v="1"/>
    <n v="1349326800"/>
    <d v="2012-10-04T05:00:00"/>
    <x v="4"/>
    <n v="1353304800"/>
    <d v="2012-11-19T06:00:00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x v="81"/>
    <x v="1"/>
    <n v="87"/>
    <x v="252"/>
    <x v="1"/>
    <x v="1"/>
    <n v="1548914400"/>
    <d v="2019-01-31T06:00:00"/>
    <x v="3"/>
    <n v="1550728800"/>
    <d v="2019-02-21T06:00:00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x v="201"/>
    <x v="3"/>
    <n v="1890"/>
    <x v="253"/>
    <x v="1"/>
    <x v="1"/>
    <n v="1291269600"/>
    <d v="2010-12-02T06:00:00"/>
    <x v="6"/>
    <n v="1291442400"/>
    <d v="2010-12-04T06:00:00"/>
    <b v="0"/>
    <b v="0"/>
    <s v="games/video games"/>
    <s v="games"/>
    <s v="video games"/>
  </r>
  <r>
    <n v="271"/>
    <s v="Foley-Cox"/>
    <s v="Progressive zero administration leverage"/>
    <n v="153700"/>
    <n v="1953"/>
    <x v="89"/>
    <x v="2"/>
    <n v="61"/>
    <x v="254"/>
    <x v="1"/>
    <x v="1"/>
    <n v="1449468000"/>
    <d v="2015-12-07T06:00:00"/>
    <x v="0"/>
    <n v="1452146400"/>
    <d v="2016-01-07T06:00:00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x v="85"/>
    <x v="1"/>
    <n v="1894"/>
    <x v="255"/>
    <x v="1"/>
    <x v="1"/>
    <n v="1562734800"/>
    <d v="2019-07-10T05:00:00"/>
    <x v="3"/>
    <n v="1564894800"/>
    <d v="2019-08-04T05:00:00"/>
    <b v="0"/>
    <b v="1"/>
    <s v="theater/plays"/>
    <s v="theater"/>
    <s v="plays"/>
  </r>
  <r>
    <n v="273"/>
    <s v="Thomas and Sons"/>
    <s v="Re-engineered heuristic forecast"/>
    <n v="7800"/>
    <n v="10704"/>
    <x v="135"/>
    <x v="1"/>
    <n v="282"/>
    <x v="256"/>
    <x v="0"/>
    <x v="0"/>
    <n v="1505624400"/>
    <d v="2017-09-17T05:00:00"/>
    <x v="5"/>
    <n v="1505883600"/>
    <d v="2017-09-20T05:00:00"/>
    <b v="0"/>
    <b v="0"/>
    <s v="theater/plays"/>
    <s v="theater"/>
    <s v="plays"/>
  </r>
  <r>
    <n v="274"/>
    <s v="Morgan-Jenkins"/>
    <s v="Fully-configurable background algorithm"/>
    <n v="2400"/>
    <n v="773"/>
    <x v="150"/>
    <x v="0"/>
    <n v="15"/>
    <x v="257"/>
    <x v="1"/>
    <x v="1"/>
    <n v="1509948000"/>
    <d v="2017-11-06T06:00:00"/>
    <x v="5"/>
    <n v="1510380000"/>
    <d v="2017-11-11T06:00:00"/>
    <b v="0"/>
    <b v="0"/>
    <s v="theater/plays"/>
    <s v="theater"/>
    <s v="plays"/>
  </r>
  <r>
    <n v="275"/>
    <s v="Ward, Sanchez and Kemp"/>
    <s v="Stand-alone discrete Graphical User Interface"/>
    <n v="3900"/>
    <n v="9419"/>
    <x v="202"/>
    <x v="1"/>
    <n v="116"/>
    <x v="258"/>
    <x v="1"/>
    <x v="1"/>
    <n v="1554526800"/>
    <d v="2019-04-06T05:00:00"/>
    <x v="3"/>
    <n v="1555218000"/>
    <d v="2019-04-14T05:00:00"/>
    <b v="0"/>
    <b v="0"/>
    <s v="publishing/translations"/>
    <s v="publishing"/>
    <s v="translations"/>
  </r>
  <r>
    <n v="276"/>
    <s v="Fields Ltd"/>
    <s v="Front-line foreground project"/>
    <n v="5500"/>
    <n v="5324"/>
    <x v="203"/>
    <x v="0"/>
    <n v="133"/>
    <x v="259"/>
    <x v="1"/>
    <x v="1"/>
    <n v="1334811600"/>
    <d v="2012-04-19T05:00:00"/>
    <x v="4"/>
    <n v="1335243600"/>
    <d v="2012-04-24T05:00:00"/>
    <b v="0"/>
    <b v="1"/>
    <s v="games/video games"/>
    <s v="games"/>
    <s v="video games"/>
  </r>
  <r>
    <n v="277"/>
    <s v="Ramos-Mitchell"/>
    <s v="Persevering system-worthy info-mediaries"/>
    <n v="700"/>
    <n v="7465"/>
    <x v="204"/>
    <x v="1"/>
    <n v="83"/>
    <x v="123"/>
    <x v="1"/>
    <x v="1"/>
    <n v="1279515600"/>
    <d v="2010-07-19T05:00:00"/>
    <x v="6"/>
    <n v="1279688400"/>
    <d v="2010-07-21T05:00:00"/>
    <b v="0"/>
    <b v="0"/>
    <s v="theater/plays"/>
    <s v="theater"/>
    <s v="plays"/>
  </r>
  <r>
    <n v="278"/>
    <s v="Higgins, Davis and Salazar"/>
    <s v="Distributed multi-tasking strategy"/>
    <n v="2700"/>
    <n v="8799"/>
    <x v="186"/>
    <x v="1"/>
    <n v="91"/>
    <x v="260"/>
    <x v="1"/>
    <x v="1"/>
    <n v="1353909600"/>
    <d v="2012-11-26T06:00:00"/>
    <x v="4"/>
    <n v="1356069600"/>
    <d v="2012-12-21T06:00:00"/>
    <b v="0"/>
    <b v="0"/>
    <s v="technology/web"/>
    <s v="technology"/>
    <s v="web"/>
  </r>
  <r>
    <n v="279"/>
    <s v="Smith-Jenkins"/>
    <s v="Vision-oriented methodical application"/>
    <n v="8000"/>
    <n v="13656"/>
    <x v="177"/>
    <x v="1"/>
    <n v="546"/>
    <x v="253"/>
    <x v="1"/>
    <x v="1"/>
    <n v="1535950800"/>
    <d v="2018-09-03T05:00:00"/>
    <x v="9"/>
    <n v="1536210000"/>
    <d v="2018-09-06T05:00:00"/>
    <b v="0"/>
    <b v="0"/>
    <s v="theater/plays"/>
    <s v="theater"/>
    <s v="plays"/>
  </r>
  <r>
    <n v="280"/>
    <s v="Braun PLC"/>
    <s v="Function-based high-level infrastructure"/>
    <n v="2500"/>
    <n v="14536"/>
    <x v="205"/>
    <x v="1"/>
    <n v="393"/>
    <x v="261"/>
    <x v="1"/>
    <x v="1"/>
    <n v="1511244000"/>
    <d v="2017-11-21T06:00:00"/>
    <x v="5"/>
    <n v="1511762400"/>
    <d v="2017-11-27T06:00:00"/>
    <b v="0"/>
    <b v="0"/>
    <s v="film &amp; video/animation"/>
    <s v="film &amp; video"/>
    <s v="animation"/>
  </r>
  <r>
    <n v="281"/>
    <s v="Drake PLC"/>
    <s v="Profound object-oriented paradigm"/>
    <n v="164500"/>
    <n v="150552"/>
    <x v="48"/>
    <x v="0"/>
    <n v="2062"/>
    <x v="262"/>
    <x v="1"/>
    <x v="1"/>
    <n v="1331445600"/>
    <d v="2012-03-11T06:00:00"/>
    <x v="4"/>
    <n v="1333256400"/>
    <d v="2012-04-01T05:00:00"/>
    <b v="0"/>
    <b v="1"/>
    <s v="theater/plays"/>
    <s v="theater"/>
    <s v="plays"/>
  </r>
  <r>
    <n v="282"/>
    <s v="Ross, Kelly and Brown"/>
    <s v="Virtual contextually-based circuit"/>
    <n v="8400"/>
    <n v="9076"/>
    <x v="66"/>
    <x v="1"/>
    <n v="133"/>
    <x v="263"/>
    <x v="1"/>
    <x v="1"/>
    <n v="1480226400"/>
    <d v="2016-11-27T06:00:00"/>
    <x v="7"/>
    <n v="1480744800"/>
    <d v="2016-12-03T06:00:00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x v="107"/>
    <x v="0"/>
    <n v="29"/>
    <x v="264"/>
    <x v="3"/>
    <x v="3"/>
    <n v="1464584400"/>
    <d v="2016-05-30T05:00:00"/>
    <x v="7"/>
    <n v="1465016400"/>
    <d v="2016-06-04T05:00:00"/>
    <b v="0"/>
    <b v="0"/>
    <s v="music/rock"/>
    <s v="music"/>
    <s v="rock"/>
  </r>
  <r>
    <n v="284"/>
    <s v="Tran LLC"/>
    <s v="Ameliorated fresh-thinking protocol"/>
    <n v="9800"/>
    <n v="8153"/>
    <x v="140"/>
    <x v="0"/>
    <n v="132"/>
    <x v="265"/>
    <x v="1"/>
    <x v="1"/>
    <n v="1335848400"/>
    <d v="2012-05-01T05:00:00"/>
    <x v="4"/>
    <n v="1336280400"/>
    <d v="2012-05-06T05:00:00"/>
    <b v="0"/>
    <b v="0"/>
    <s v="technology/web"/>
    <s v="technology"/>
    <s v="web"/>
  </r>
  <r>
    <n v="285"/>
    <s v="Dawson, Brady and Gilbert"/>
    <s v="Front-line optimizing emulation"/>
    <n v="900"/>
    <n v="6357"/>
    <x v="206"/>
    <x v="1"/>
    <n v="254"/>
    <x v="266"/>
    <x v="1"/>
    <x v="1"/>
    <n v="1473483600"/>
    <d v="2016-09-10T05:00:00"/>
    <x v="7"/>
    <n v="1476766800"/>
    <d v="2016-10-18T05:00:00"/>
    <b v="0"/>
    <b v="0"/>
    <s v="theater/plays"/>
    <s v="theater"/>
    <s v="plays"/>
  </r>
  <r>
    <n v="286"/>
    <s v="Obrien-Aguirre"/>
    <s v="Devolved uniform complexity"/>
    <n v="112100"/>
    <n v="19557"/>
    <x v="126"/>
    <x v="3"/>
    <n v="184"/>
    <x v="267"/>
    <x v="1"/>
    <x v="1"/>
    <n v="1479880800"/>
    <d v="2016-11-23T06:00:00"/>
    <x v="7"/>
    <n v="1480485600"/>
    <d v="2016-11-30T06:00:00"/>
    <b v="0"/>
    <b v="0"/>
    <s v="theater/plays"/>
    <s v="theater"/>
    <s v="plays"/>
  </r>
  <r>
    <n v="287"/>
    <s v="Ferguson PLC"/>
    <s v="Public-key intangible superstructure"/>
    <n v="6300"/>
    <n v="13213"/>
    <x v="207"/>
    <x v="1"/>
    <n v="176"/>
    <x v="268"/>
    <x v="1"/>
    <x v="1"/>
    <n v="1430197200"/>
    <d v="2015-04-28T05:00:00"/>
    <x v="0"/>
    <n v="1430197200"/>
    <d v="2015-04-28T05:00:00"/>
    <b v="0"/>
    <b v="0"/>
    <s v="music/electric music"/>
    <s v="music"/>
    <s v="electric music"/>
  </r>
  <r>
    <n v="288"/>
    <s v="Garcia Ltd"/>
    <s v="Secured global success"/>
    <n v="5600"/>
    <n v="5476"/>
    <x v="59"/>
    <x v="0"/>
    <n v="137"/>
    <x v="269"/>
    <x v="3"/>
    <x v="3"/>
    <n v="1331701200"/>
    <d v="2012-03-14T05:00:00"/>
    <x v="4"/>
    <n v="1331787600"/>
    <d v="2012-03-15T05:00:00"/>
    <b v="0"/>
    <b v="1"/>
    <s v="music/metal"/>
    <s v="music"/>
    <s v="metal"/>
  </r>
  <r>
    <n v="289"/>
    <s v="Smith, Love and Smith"/>
    <s v="Grass-roots mission-critical capability"/>
    <n v="800"/>
    <n v="13474"/>
    <x v="208"/>
    <x v="1"/>
    <n v="337"/>
    <x v="270"/>
    <x v="0"/>
    <x v="0"/>
    <n v="1438578000"/>
    <d v="2015-08-03T05:00:00"/>
    <x v="0"/>
    <n v="1438837200"/>
    <d v="2015-08-06T05:00:00"/>
    <b v="0"/>
    <b v="0"/>
    <s v="theater/plays"/>
    <s v="theater"/>
    <s v="plays"/>
  </r>
  <r>
    <n v="290"/>
    <s v="Wilson, Hall and Osborne"/>
    <s v="Advanced global data-warehouse"/>
    <n v="168600"/>
    <n v="91722"/>
    <x v="157"/>
    <x v="0"/>
    <n v="908"/>
    <x v="271"/>
    <x v="1"/>
    <x v="1"/>
    <n v="1368162000"/>
    <d v="2013-05-10T05:00:00"/>
    <x v="2"/>
    <n v="1370926800"/>
    <d v="2013-06-11T05:00:00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x v="209"/>
    <x v="1"/>
    <n v="107"/>
    <x v="272"/>
    <x v="1"/>
    <x v="1"/>
    <n v="1318654800"/>
    <d v="2011-10-15T05:00:00"/>
    <x v="8"/>
    <n v="1319000400"/>
    <d v="2011-10-19T05:00:00"/>
    <b v="1"/>
    <b v="0"/>
    <s v="technology/web"/>
    <s v="technology"/>
    <s v="web"/>
  </r>
  <r>
    <n v="292"/>
    <s v="Ho-Harris"/>
    <s v="Versatile cohesive encoding"/>
    <n v="7300"/>
    <n v="717"/>
    <x v="156"/>
    <x v="0"/>
    <n v="10"/>
    <x v="273"/>
    <x v="1"/>
    <x v="1"/>
    <n v="1331874000"/>
    <d v="2012-03-16T05:00:00"/>
    <x v="4"/>
    <n v="1333429200"/>
    <d v="2012-04-03T05:00:00"/>
    <b v="0"/>
    <b v="0"/>
    <s v="food/food trucks"/>
    <s v="food"/>
    <s v="food trucks"/>
  </r>
  <r>
    <n v="293"/>
    <s v="Ross Group"/>
    <s v="Organized executive solution"/>
    <n v="6500"/>
    <n v="1065"/>
    <x v="210"/>
    <x v="3"/>
    <n v="32"/>
    <x v="274"/>
    <x v="6"/>
    <x v="6"/>
    <n v="1286254800"/>
    <d v="2010-10-05T05:00:00"/>
    <x v="6"/>
    <n v="1287032400"/>
    <d v="2010-10-14T05:00:00"/>
    <b v="0"/>
    <b v="0"/>
    <s v="theater/plays"/>
    <s v="theater"/>
    <s v="plays"/>
  </r>
  <r>
    <n v="294"/>
    <s v="Turner-Davis"/>
    <s v="Automated local emulation"/>
    <n v="600"/>
    <n v="8038"/>
    <x v="211"/>
    <x v="1"/>
    <n v="183"/>
    <x v="275"/>
    <x v="1"/>
    <x v="1"/>
    <n v="1540530000"/>
    <d v="2018-10-26T05:00:00"/>
    <x v="9"/>
    <n v="1541570400"/>
    <d v="2018-11-07T06:00:00"/>
    <b v="0"/>
    <b v="0"/>
    <s v="theater/plays"/>
    <s v="theater"/>
    <s v="plays"/>
  </r>
  <r>
    <n v="295"/>
    <s v="Smith, Jackson and Herrera"/>
    <s v="Enterprise-wide intermediate middleware"/>
    <n v="192900"/>
    <n v="68769"/>
    <x v="212"/>
    <x v="0"/>
    <n v="1910"/>
    <x v="41"/>
    <x v="5"/>
    <x v="5"/>
    <n v="1381813200"/>
    <d v="2013-10-15T05:00:00"/>
    <x v="2"/>
    <n v="1383976800"/>
    <d v="2013-11-09T06:00:00"/>
    <b v="0"/>
    <b v="0"/>
    <s v="theater/plays"/>
    <s v="theater"/>
    <s v="plays"/>
  </r>
  <r>
    <n v="296"/>
    <s v="Smith-Hess"/>
    <s v="Grass-roots real-time Local Area Network"/>
    <n v="6100"/>
    <n v="3352"/>
    <x v="213"/>
    <x v="0"/>
    <n v="38"/>
    <x v="276"/>
    <x v="2"/>
    <x v="2"/>
    <n v="1548655200"/>
    <d v="2019-01-28T06:00:00"/>
    <x v="3"/>
    <n v="1550556000"/>
    <d v="2019-02-19T06:00:00"/>
    <b v="0"/>
    <b v="0"/>
    <s v="theater/plays"/>
    <s v="theater"/>
    <s v="plays"/>
  </r>
  <r>
    <n v="297"/>
    <s v="Brown, Herring and Bass"/>
    <s v="Organized client-driven capacity"/>
    <n v="7200"/>
    <n v="6785"/>
    <x v="170"/>
    <x v="0"/>
    <n v="104"/>
    <x v="277"/>
    <x v="2"/>
    <x v="2"/>
    <n v="1389679200"/>
    <d v="2014-01-14T06:00:00"/>
    <x v="1"/>
    <n v="1390456800"/>
    <d v="2014-01-23T06:00:00"/>
    <b v="0"/>
    <b v="1"/>
    <s v="theater/plays"/>
    <s v="theater"/>
    <s v="plays"/>
  </r>
  <r>
    <n v="298"/>
    <s v="Chase, Garcia and Johnson"/>
    <s v="Adaptive intangible database"/>
    <n v="3500"/>
    <n v="5037"/>
    <x v="52"/>
    <x v="1"/>
    <n v="72"/>
    <x v="278"/>
    <x v="1"/>
    <x v="1"/>
    <n v="1456466400"/>
    <d v="2016-02-26T06:00:00"/>
    <x v="7"/>
    <n v="1458018000"/>
    <d v="2016-03-15T05:00:00"/>
    <b v="0"/>
    <b v="1"/>
    <s v="music/rock"/>
    <s v="music"/>
    <s v="rock"/>
  </r>
  <r>
    <n v="299"/>
    <s v="Ramsey and Sons"/>
    <s v="Grass-roots contextually-based algorithm"/>
    <n v="3800"/>
    <n v="1954"/>
    <x v="37"/>
    <x v="0"/>
    <n v="49"/>
    <x v="279"/>
    <x v="1"/>
    <x v="1"/>
    <n v="1456984800"/>
    <d v="2016-03-03T06:00:00"/>
    <x v="7"/>
    <n v="1461819600"/>
    <d v="2016-04-28T05:00:00"/>
    <b v="0"/>
    <b v="0"/>
    <s v="food/food trucks"/>
    <s v="food"/>
    <s v="food trucks"/>
  </r>
  <r>
    <n v="300"/>
    <s v="Cooke PLC"/>
    <s v="Focused executive core"/>
    <n v="100"/>
    <n v="5"/>
    <x v="214"/>
    <x v="0"/>
    <n v="1"/>
    <x v="280"/>
    <x v="3"/>
    <x v="3"/>
    <n v="1504069200"/>
    <d v="2017-08-30T05:00:00"/>
    <x v="5"/>
    <n v="1504155600"/>
    <d v="2017-08-31T05:00:00"/>
    <b v="0"/>
    <b v="1"/>
    <s v="publishing/nonfiction"/>
    <s v="publishing"/>
    <s v="nonfiction"/>
  </r>
  <r>
    <n v="301"/>
    <s v="Wong-Walker"/>
    <s v="Multi-channeled disintermediate policy"/>
    <n v="900"/>
    <n v="12102"/>
    <x v="215"/>
    <x v="1"/>
    <n v="295"/>
    <x v="76"/>
    <x v="1"/>
    <x v="1"/>
    <n v="1424930400"/>
    <d v="2015-02-26T06:00:00"/>
    <x v="0"/>
    <n v="1426395600"/>
    <d v="2015-03-15T05:00:0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x v="150"/>
    <x v="0"/>
    <n v="245"/>
    <x v="281"/>
    <x v="1"/>
    <x v="1"/>
    <n v="1535864400"/>
    <d v="2018-09-02T05:00:00"/>
    <x v="9"/>
    <n v="1537074000"/>
    <d v="2018-09-16T05:00:00"/>
    <b v="0"/>
    <b v="0"/>
    <s v="theater/plays"/>
    <s v="theater"/>
    <s v="plays"/>
  </r>
  <r>
    <n v="303"/>
    <s v="Guerrero, Flores and Jenkins"/>
    <s v="Networked optimal architecture"/>
    <n v="3400"/>
    <n v="2809"/>
    <x v="140"/>
    <x v="0"/>
    <n v="32"/>
    <x v="282"/>
    <x v="1"/>
    <x v="1"/>
    <n v="1452146400"/>
    <d v="2016-01-07T06:00:00"/>
    <x v="7"/>
    <n v="1452578400"/>
    <d v="2016-01-12T06:00:00"/>
    <b v="0"/>
    <b v="0"/>
    <s v="music/indie rock"/>
    <s v="music"/>
    <s v="indie rock"/>
  </r>
  <r>
    <n v="304"/>
    <s v="Peterson PLC"/>
    <s v="User-friendly discrete benchmark"/>
    <n v="2100"/>
    <n v="11469"/>
    <x v="216"/>
    <x v="1"/>
    <n v="142"/>
    <x v="283"/>
    <x v="1"/>
    <x v="1"/>
    <n v="1470546000"/>
    <d v="2016-08-07T05:00:00"/>
    <x v="7"/>
    <n v="1474088400"/>
    <d v="2016-09-17T05:00:00"/>
    <b v="0"/>
    <b v="0"/>
    <s v="film &amp; video/documentary"/>
    <s v="film &amp; video"/>
    <s v="documentary"/>
  </r>
  <r>
    <n v="305"/>
    <s v="Townsend Ltd"/>
    <s v="Grass-roots actuating policy"/>
    <n v="2800"/>
    <n v="8014"/>
    <x v="217"/>
    <x v="1"/>
    <n v="85"/>
    <x v="284"/>
    <x v="1"/>
    <x v="1"/>
    <n v="1458363600"/>
    <d v="2016-03-19T05:00:00"/>
    <x v="7"/>
    <n v="1461906000"/>
    <d v="2016-04-29T05:00:00"/>
    <b v="0"/>
    <b v="0"/>
    <s v="theater/plays"/>
    <s v="theater"/>
    <s v="plays"/>
  </r>
  <r>
    <n v="306"/>
    <s v="Rush, Reed and Hall"/>
    <s v="Enterprise-wide 3rdgeneration knowledge user"/>
    <n v="6500"/>
    <n v="514"/>
    <x v="167"/>
    <x v="0"/>
    <n v="7"/>
    <x v="285"/>
    <x v="1"/>
    <x v="1"/>
    <n v="1500008400"/>
    <d v="2017-07-14T05:00:00"/>
    <x v="5"/>
    <n v="1500267600"/>
    <d v="2017-07-17T05:00:00"/>
    <b v="0"/>
    <b v="1"/>
    <s v="theater/plays"/>
    <s v="theater"/>
    <s v="plays"/>
  </r>
  <r>
    <n v="307"/>
    <s v="Salazar-Dodson"/>
    <s v="Face-to-face zero tolerance moderator"/>
    <n v="32900"/>
    <n v="43473"/>
    <x v="77"/>
    <x v="1"/>
    <n v="659"/>
    <x v="286"/>
    <x v="3"/>
    <x v="3"/>
    <n v="1338958800"/>
    <d v="2012-06-06T05:00:00"/>
    <x v="4"/>
    <n v="1340686800"/>
    <d v="2012-06-26T05:00:00"/>
    <b v="0"/>
    <b v="1"/>
    <s v="publishing/fiction"/>
    <s v="publishing"/>
    <s v="fiction"/>
  </r>
  <r>
    <n v="308"/>
    <s v="Davis Ltd"/>
    <s v="Grass-roots optimizing projection"/>
    <n v="118200"/>
    <n v="87560"/>
    <x v="131"/>
    <x v="0"/>
    <n v="803"/>
    <x v="287"/>
    <x v="1"/>
    <x v="1"/>
    <n v="1303102800"/>
    <d v="2011-04-18T05:00:00"/>
    <x v="8"/>
    <n v="1303189200"/>
    <d v="2011-04-19T05:00:00"/>
    <b v="0"/>
    <b v="0"/>
    <s v="theater/plays"/>
    <s v="theater"/>
    <s v="plays"/>
  </r>
  <r>
    <n v="309"/>
    <s v="Harris-Perry"/>
    <s v="User-centric 6thgeneration attitude"/>
    <n v="4100"/>
    <n v="3087"/>
    <x v="144"/>
    <x v="3"/>
    <n v="75"/>
    <x v="288"/>
    <x v="1"/>
    <x v="1"/>
    <n v="1316581200"/>
    <d v="2011-09-21T05:00:00"/>
    <x v="8"/>
    <n v="1318309200"/>
    <d v="2011-10-11T05:00:00"/>
    <b v="0"/>
    <b v="1"/>
    <s v="music/indie rock"/>
    <s v="music"/>
    <s v="indie rock"/>
  </r>
  <r>
    <n v="310"/>
    <s v="Velazquez, Hunt and Ortiz"/>
    <s v="Switchable zero tolerance website"/>
    <n v="7800"/>
    <n v="1586"/>
    <x v="8"/>
    <x v="0"/>
    <n v="16"/>
    <x v="289"/>
    <x v="1"/>
    <x v="1"/>
    <n v="1270789200"/>
    <d v="2010-04-09T05:00:00"/>
    <x v="6"/>
    <n v="1272171600"/>
    <d v="2010-04-25T05:00:00"/>
    <b v="0"/>
    <b v="0"/>
    <s v="games/video games"/>
    <s v="games"/>
    <s v="video games"/>
  </r>
  <r>
    <n v="311"/>
    <s v="Flores PLC"/>
    <s v="Focused real-time help-desk"/>
    <n v="6300"/>
    <n v="12812"/>
    <x v="218"/>
    <x v="1"/>
    <n v="121"/>
    <x v="290"/>
    <x v="1"/>
    <x v="1"/>
    <n v="1297836000"/>
    <d v="2011-02-16T06:00:00"/>
    <x v="8"/>
    <n v="1298872800"/>
    <d v="2011-02-28T06:00:00"/>
    <b v="0"/>
    <b v="0"/>
    <s v="theater/plays"/>
    <s v="theater"/>
    <s v="plays"/>
  </r>
  <r>
    <n v="312"/>
    <s v="Martinez LLC"/>
    <s v="Robust impactful approach"/>
    <n v="59100"/>
    <n v="183345"/>
    <x v="29"/>
    <x v="1"/>
    <n v="3742"/>
    <x v="291"/>
    <x v="1"/>
    <x v="1"/>
    <n v="1382677200"/>
    <d v="2013-10-25T05:00:00"/>
    <x v="2"/>
    <n v="1383282000"/>
    <d v="2013-11-01T05:00:00"/>
    <b v="0"/>
    <b v="0"/>
    <s v="theater/plays"/>
    <s v="theater"/>
    <s v="plays"/>
  </r>
  <r>
    <n v="313"/>
    <s v="Miller-Irwin"/>
    <s v="Secured maximized policy"/>
    <n v="2200"/>
    <n v="8697"/>
    <x v="219"/>
    <x v="1"/>
    <n v="223"/>
    <x v="24"/>
    <x v="1"/>
    <x v="1"/>
    <n v="1330322400"/>
    <d v="2012-02-27T06:00:00"/>
    <x v="4"/>
    <n v="1330495200"/>
    <d v="2012-02-29T06:00:00"/>
    <b v="0"/>
    <b v="0"/>
    <s v="music/rock"/>
    <s v="music"/>
    <s v="rock"/>
  </r>
  <r>
    <n v="314"/>
    <s v="Sanchez-Morgan"/>
    <s v="Realigned upward-trending strategy"/>
    <n v="1400"/>
    <n v="4126"/>
    <x v="220"/>
    <x v="1"/>
    <n v="133"/>
    <x v="100"/>
    <x v="1"/>
    <x v="1"/>
    <n v="1552366800"/>
    <d v="2019-03-12T05:00:00"/>
    <x v="3"/>
    <n v="1552798800"/>
    <d v="2019-03-17T05:00:0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x v="49"/>
    <x v="0"/>
    <n v="31"/>
    <x v="292"/>
    <x v="1"/>
    <x v="1"/>
    <n v="1400907600"/>
    <d v="2014-05-24T05:00:00"/>
    <x v="1"/>
    <n v="1403413200"/>
    <d v="2014-06-22T05:00:00"/>
    <b v="0"/>
    <b v="0"/>
    <s v="theater/plays"/>
    <s v="theater"/>
    <s v="plays"/>
  </r>
  <r>
    <n v="316"/>
    <s v="Martin-Marshall"/>
    <s v="Configurable demand-driven matrix"/>
    <n v="9600"/>
    <n v="6401"/>
    <x v="14"/>
    <x v="0"/>
    <n v="108"/>
    <x v="293"/>
    <x v="6"/>
    <x v="6"/>
    <n v="1574143200"/>
    <d v="2019-11-19T06:00:00"/>
    <x v="3"/>
    <n v="1574229600"/>
    <d v="2019-11-20T06:00:00"/>
    <b v="0"/>
    <b v="1"/>
    <s v="food/food trucks"/>
    <s v="food"/>
    <s v="food trucks"/>
  </r>
  <r>
    <n v="317"/>
    <s v="Summers PLC"/>
    <s v="Cross-group coherent hierarchy"/>
    <n v="6600"/>
    <n v="1269"/>
    <x v="107"/>
    <x v="0"/>
    <n v="30"/>
    <x v="294"/>
    <x v="1"/>
    <x v="1"/>
    <n v="1494738000"/>
    <d v="2017-05-14T05:00:00"/>
    <x v="5"/>
    <n v="1495861200"/>
    <d v="2017-05-27T05:00:00"/>
    <b v="0"/>
    <b v="0"/>
    <s v="theater/plays"/>
    <s v="theater"/>
    <s v="plays"/>
  </r>
  <r>
    <n v="318"/>
    <s v="Young, Hart and Ryan"/>
    <s v="Decentralized demand-driven open system"/>
    <n v="5700"/>
    <n v="903"/>
    <x v="210"/>
    <x v="0"/>
    <n v="17"/>
    <x v="295"/>
    <x v="1"/>
    <x v="1"/>
    <n v="1392357600"/>
    <d v="2014-02-14T06:00:00"/>
    <x v="1"/>
    <n v="1392530400"/>
    <d v="2014-02-16T06:00:00"/>
    <b v="0"/>
    <b v="0"/>
    <s v="music/rock"/>
    <s v="music"/>
    <s v="rock"/>
  </r>
  <r>
    <n v="319"/>
    <s v="Mills Group"/>
    <s v="Advanced empowering matrix"/>
    <n v="8400"/>
    <n v="3251"/>
    <x v="110"/>
    <x v="3"/>
    <n v="64"/>
    <x v="296"/>
    <x v="1"/>
    <x v="1"/>
    <n v="1281589200"/>
    <d v="2010-08-12T05:00:00"/>
    <x v="6"/>
    <n v="1283662800"/>
    <d v="2010-09-05T05:00:00"/>
    <b v="0"/>
    <b v="0"/>
    <s v="technology/web"/>
    <s v="technology"/>
    <s v="web"/>
  </r>
  <r>
    <n v="320"/>
    <s v="Sandoval-Powell"/>
    <s v="Phased holistic implementation"/>
    <n v="84400"/>
    <n v="8092"/>
    <x v="156"/>
    <x v="0"/>
    <n v="80"/>
    <x v="297"/>
    <x v="1"/>
    <x v="1"/>
    <n v="1305003600"/>
    <d v="2011-05-10T05:00:00"/>
    <x v="8"/>
    <n v="1305781200"/>
    <d v="2011-05-19T05:00:00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x v="170"/>
    <x v="0"/>
    <n v="2468"/>
    <x v="94"/>
    <x v="1"/>
    <x v="1"/>
    <n v="1301634000"/>
    <d v="2011-04-01T05:00:00"/>
    <x v="8"/>
    <n v="1302325200"/>
    <d v="2011-04-09T05:00:00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x v="221"/>
    <x v="1"/>
    <n v="5168"/>
    <x v="32"/>
    <x v="1"/>
    <x v="1"/>
    <n v="1290664800"/>
    <d v="2010-11-25T06:00:00"/>
    <x v="6"/>
    <n v="1291788000"/>
    <d v="2010-12-08T06:00:00"/>
    <b v="0"/>
    <b v="0"/>
    <s v="theater/plays"/>
    <s v="theater"/>
    <s v="plays"/>
  </r>
  <r>
    <n v="323"/>
    <s v="Cole, Smith and Wood"/>
    <s v="Integrated zero-defect help-desk"/>
    <n v="8900"/>
    <n v="2148"/>
    <x v="64"/>
    <x v="0"/>
    <n v="26"/>
    <x v="298"/>
    <x v="4"/>
    <x v="4"/>
    <n v="1395896400"/>
    <d v="2014-03-27T05:00:00"/>
    <x v="1"/>
    <n v="1396069200"/>
    <d v="2014-03-29T05:00:00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x v="222"/>
    <x v="1"/>
    <n v="307"/>
    <x v="299"/>
    <x v="1"/>
    <x v="1"/>
    <n v="1434862800"/>
    <d v="2015-06-21T05:00:00"/>
    <x v="0"/>
    <n v="1435899600"/>
    <d v="2015-07-03T05:00:00"/>
    <b v="0"/>
    <b v="1"/>
    <s v="theater/plays"/>
    <s v="theater"/>
    <s v="plays"/>
  </r>
  <r>
    <n v="325"/>
    <s v="Saunders Group"/>
    <s v="Programmable systemic implementation"/>
    <n v="6500"/>
    <n v="5897"/>
    <x v="223"/>
    <x v="0"/>
    <n v="73"/>
    <x v="300"/>
    <x v="1"/>
    <x v="1"/>
    <n v="1529125200"/>
    <d v="2018-06-16T05:00:00"/>
    <x v="9"/>
    <n v="1531112400"/>
    <d v="2018-07-09T05:00:00"/>
    <b v="0"/>
    <b v="1"/>
    <s v="theater/plays"/>
    <s v="theater"/>
    <s v="plays"/>
  </r>
  <r>
    <n v="326"/>
    <s v="Pham, Avila and Nash"/>
    <s v="Multi-channeled next generation architecture"/>
    <n v="7200"/>
    <n v="3326"/>
    <x v="151"/>
    <x v="0"/>
    <n v="128"/>
    <x v="301"/>
    <x v="1"/>
    <x v="1"/>
    <n v="1451109600"/>
    <d v="2015-12-26T06:00:00"/>
    <x v="0"/>
    <n v="1451628000"/>
    <d v="2016-01-01T06:00:00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x v="110"/>
    <x v="0"/>
    <n v="33"/>
    <x v="302"/>
    <x v="1"/>
    <x v="1"/>
    <n v="1566968400"/>
    <d v="2019-08-28T05:00:00"/>
    <x v="3"/>
    <n v="1567314000"/>
    <d v="2019-09-01T05:00:00"/>
    <b v="0"/>
    <b v="1"/>
    <s v="theater/plays"/>
    <s v="theater"/>
    <s v="plays"/>
  </r>
  <r>
    <n v="328"/>
    <s v="Young PLC"/>
    <s v="Innovative well-modulated functionalities"/>
    <n v="98700"/>
    <n v="131826"/>
    <x v="159"/>
    <x v="1"/>
    <n v="2441"/>
    <x v="303"/>
    <x v="1"/>
    <x v="1"/>
    <n v="1543557600"/>
    <d v="2018-11-30T06:00:00"/>
    <x v="9"/>
    <n v="1544508000"/>
    <d v="2018-12-11T06:00:00"/>
    <b v="0"/>
    <b v="0"/>
    <s v="music/rock"/>
    <s v="music"/>
    <s v="rock"/>
  </r>
  <r>
    <n v="329"/>
    <s v="Willis and Sons"/>
    <s v="Fundamental incremental database"/>
    <n v="93800"/>
    <n v="21477"/>
    <x v="192"/>
    <x v="2"/>
    <n v="211"/>
    <x v="304"/>
    <x v="1"/>
    <x v="1"/>
    <n v="1481522400"/>
    <d v="2016-12-12T06:00:00"/>
    <x v="7"/>
    <n v="1482472800"/>
    <d v="2016-12-23T06:00:00"/>
    <b v="0"/>
    <b v="0"/>
    <s v="games/video games"/>
    <s v="games"/>
    <s v="video games"/>
  </r>
  <r>
    <n v="330"/>
    <s v="Thompson-Bates"/>
    <s v="Expanded encompassing open architecture"/>
    <n v="33700"/>
    <n v="62330"/>
    <x v="191"/>
    <x v="1"/>
    <n v="1385"/>
    <x v="19"/>
    <x v="4"/>
    <x v="4"/>
    <n v="1512712800"/>
    <d v="2017-12-08T06:00:00"/>
    <x v="5"/>
    <n v="1512799200"/>
    <d v="2017-12-09T06:00:00"/>
    <b v="0"/>
    <b v="0"/>
    <s v="film &amp; video/documentary"/>
    <s v="film &amp; video"/>
    <s v="documentary"/>
  </r>
  <r>
    <n v="331"/>
    <s v="Rose-Silva"/>
    <s v="Intuitive static portal"/>
    <n v="3300"/>
    <n v="14643"/>
    <x v="40"/>
    <x v="1"/>
    <n v="190"/>
    <x v="305"/>
    <x v="1"/>
    <x v="1"/>
    <n v="1324274400"/>
    <d v="2011-12-19T06:00:00"/>
    <x v="8"/>
    <n v="1324360800"/>
    <d v="2011-12-20T06:00:00"/>
    <b v="0"/>
    <b v="0"/>
    <s v="food/food trucks"/>
    <s v="food"/>
    <s v="food trucks"/>
  </r>
  <r>
    <n v="332"/>
    <s v="Pacheco, Johnson and Torres"/>
    <s v="Optional bandwidth-monitored definition"/>
    <n v="20700"/>
    <n v="41396"/>
    <x v="224"/>
    <x v="1"/>
    <n v="470"/>
    <x v="306"/>
    <x v="1"/>
    <x v="1"/>
    <n v="1364446800"/>
    <d v="2013-03-28T05:00:00"/>
    <x v="2"/>
    <n v="1364533200"/>
    <d v="2013-03-29T05:00:00"/>
    <b v="0"/>
    <b v="0"/>
    <s v="technology/wearables"/>
    <s v="technology"/>
    <s v="wearables"/>
  </r>
  <r>
    <n v="333"/>
    <s v="Carlson, Dixon and Jones"/>
    <s v="Persistent well-modulated synergy"/>
    <n v="9600"/>
    <n v="11900"/>
    <x v="65"/>
    <x v="1"/>
    <n v="253"/>
    <x v="307"/>
    <x v="1"/>
    <x v="1"/>
    <n v="1542693600"/>
    <d v="2018-11-20T06:00:00"/>
    <x v="9"/>
    <n v="1545112800"/>
    <d v="2018-12-18T06:00:00"/>
    <b v="0"/>
    <b v="0"/>
    <s v="theater/plays"/>
    <s v="theater"/>
    <s v="plays"/>
  </r>
  <r>
    <n v="334"/>
    <s v="Mcgee Group"/>
    <s v="Assimilated discrete algorithm"/>
    <n v="66200"/>
    <n v="123538"/>
    <x v="225"/>
    <x v="1"/>
    <n v="1113"/>
    <x v="308"/>
    <x v="1"/>
    <x v="1"/>
    <n v="1515564000"/>
    <d v="2018-01-10T06:00:00"/>
    <x v="9"/>
    <n v="1516168800"/>
    <d v="2018-01-17T06:00:00"/>
    <b v="0"/>
    <b v="0"/>
    <s v="music/rock"/>
    <s v="music"/>
    <s v="rock"/>
  </r>
  <r>
    <n v="335"/>
    <s v="Jordan-Acosta"/>
    <s v="Operative uniform hub"/>
    <n v="173800"/>
    <n v="198628"/>
    <x v="226"/>
    <x v="1"/>
    <n v="2283"/>
    <x v="309"/>
    <x v="1"/>
    <x v="1"/>
    <n v="1573797600"/>
    <d v="2019-11-15T06:00:00"/>
    <x v="3"/>
    <n v="1574920800"/>
    <d v="2019-11-28T06:00:00"/>
    <b v="0"/>
    <b v="0"/>
    <s v="music/rock"/>
    <s v="music"/>
    <s v="rock"/>
  </r>
  <r>
    <n v="336"/>
    <s v="Nunez Inc"/>
    <s v="Customizable intangible capability"/>
    <n v="70700"/>
    <n v="68602"/>
    <x v="203"/>
    <x v="0"/>
    <n v="1072"/>
    <x v="310"/>
    <x v="1"/>
    <x v="1"/>
    <n v="1292392800"/>
    <d v="2010-12-15T06:00:00"/>
    <x v="6"/>
    <n v="1292479200"/>
    <d v="2010-12-16T06:00:00"/>
    <b v="0"/>
    <b v="1"/>
    <s v="music/rock"/>
    <s v="music"/>
    <s v="rock"/>
  </r>
  <r>
    <n v="337"/>
    <s v="Hayden Ltd"/>
    <s v="Innovative didactic analyzer"/>
    <n v="94500"/>
    <n v="116064"/>
    <x v="152"/>
    <x v="1"/>
    <n v="1095"/>
    <x v="311"/>
    <x v="1"/>
    <x v="1"/>
    <n v="1573452000"/>
    <d v="2019-11-11T06:00:00"/>
    <x v="3"/>
    <n v="1573538400"/>
    <d v="2019-11-12T06:00:00"/>
    <b v="0"/>
    <b v="0"/>
    <s v="theater/plays"/>
    <s v="theater"/>
    <s v="plays"/>
  </r>
  <r>
    <n v="338"/>
    <s v="Gonzalez-Burton"/>
    <s v="Decentralized intangible encoding"/>
    <n v="69800"/>
    <n v="125042"/>
    <x v="227"/>
    <x v="1"/>
    <n v="1690"/>
    <x v="312"/>
    <x v="1"/>
    <x v="1"/>
    <n v="1317790800"/>
    <d v="2011-10-05T05:00:00"/>
    <x v="8"/>
    <n v="1320382800"/>
    <d v="2011-11-04T05:00:00"/>
    <b v="0"/>
    <b v="0"/>
    <s v="theater/plays"/>
    <s v="theater"/>
    <s v="plays"/>
  </r>
  <r>
    <n v="339"/>
    <s v="Lewis, Taylor and Rivers"/>
    <s v="Front-line transitional algorithm"/>
    <n v="136300"/>
    <n v="108974"/>
    <x v="25"/>
    <x v="3"/>
    <n v="1297"/>
    <x v="313"/>
    <x v="0"/>
    <x v="0"/>
    <n v="1501650000"/>
    <d v="2017-08-02T05:00:00"/>
    <x v="5"/>
    <n v="1502859600"/>
    <d v="2017-08-16T05:00:00"/>
    <b v="0"/>
    <b v="0"/>
    <s v="theater/plays"/>
    <s v="theater"/>
    <s v="plays"/>
  </r>
  <r>
    <n v="340"/>
    <s v="Butler, Henry and Espinoza"/>
    <s v="Switchable didactic matrices"/>
    <n v="37100"/>
    <n v="34964"/>
    <x v="170"/>
    <x v="0"/>
    <n v="393"/>
    <x v="314"/>
    <x v="1"/>
    <x v="1"/>
    <n v="1323669600"/>
    <d v="2011-12-12T06:00:00"/>
    <x v="8"/>
    <n v="1323756000"/>
    <d v="2011-12-13T06:00:00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x v="228"/>
    <x v="0"/>
    <n v="1257"/>
    <x v="141"/>
    <x v="1"/>
    <x v="1"/>
    <n v="1440738000"/>
    <d v="2015-08-28T05:00:00"/>
    <x v="0"/>
    <n v="1441342800"/>
    <d v="2015-09-04T05:00:00"/>
    <b v="0"/>
    <b v="0"/>
    <s v="music/indie rock"/>
    <s v="music"/>
    <s v="indie rock"/>
  </r>
  <r>
    <n v="342"/>
    <s v="Gibson-Hernandez"/>
    <s v="Visionary foreground middleware"/>
    <n v="47900"/>
    <n v="31864"/>
    <x v="14"/>
    <x v="0"/>
    <n v="328"/>
    <x v="315"/>
    <x v="1"/>
    <x v="1"/>
    <n v="1374296400"/>
    <d v="2013-07-20T05:00:00"/>
    <x v="2"/>
    <n v="1375333200"/>
    <d v="2013-08-01T05:00:00"/>
    <b v="0"/>
    <b v="0"/>
    <s v="theater/plays"/>
    <s v="theater"/>
    <s v="plays"/>
  </r>
  <r>
    <n v="343"/>
    <s v="Spencer-Weber"/>
    <s v="Optional zero-defect task-force"/>
    <n v="9000"/>
    <n v="4853"/>
    <x v="157"/>
    <x v="0"/>
    <n v="147"/>
    <x v="316"/>
    <x v="1"/>
    <x v="1"/>
    <n v="1384840800"/>
    <d v="2013-11-19T06:00:00"/>
    <x v="2"/>
    <n v="1389420000"/>
    <d v="2014-01-11T06:00:00"/>
    <b v="0"/>
    <b v="0"/>
    <s v="theater/plays"/>
    <s v="theater"/>
    <s v="plays"/>
  </r>
  <r>
    <n v="344"/>
    <s v="Berger, Johnson and Marshall"/>
    <s v="Devolved exuding emulation"/>
    <n v="197600"/>
    <n v="82959"/>
    <x v="180"/>
    <x v="0"/>
    <n v="830"/>
    <x v="317"/>
    <x v="1"/>
    <x v="1"/>
    <n v="1516600800"/>
    <d v="2018-01-22T06:00:00"/>
    <x v="9"/>
    <n v="1520056800"/>
    <d v="2018-03-03T06:00:00"/>
    <b v="0"/>
    <b v="0"/>
    <s v="games/video games"/>
    <s v="games"/>
    <s v="video games"/>
  </r>
  <r>
    <n v="345"/>
    <s v="Taylor, Cisneros and Romero"/>
    <s v="Open-source neutral task-force"/>
    <n v="157600"/>
    <n v="23159"/>
    <x v="97"/>
    <x v="0"/>
    <n v="331"/>
    <x v="318"/>
    <x v="4"/>
    <x v="4"/>
    <n v="1436418000"/>
    <d v="2015-07-09T05:00:00"/>
    <x v="0"/>
    <n v="1436504400"/>
    <d v="2015-07-10T05:00:00"/>
    <b v="0"/>
    <b v="0"/>
    <s v="film &amp; video/drama"/>
    <s v="film &amp; video"/>
    <s v="drama"/>
  </r>
  <r>
    <n v="346"/>
    <s v="Little-Marsh"/>
    <s v="Virtual attitude-oriented migration"/>
    <n v="8000"/>
    <n v="2758"/>
    <x v="49"/>
    <x v="0"/>
    <n v="25"/>
    <x v="319"/>
    <x v="1"/>
    <x v="1"/>
    <n v="1503550800"/>
    <d v="2017-08-24T05:00:00"/>
    <x v="5"/>
    <n v="1508302800"/>
    <d v="2017-10-18T05:00:00"/>
    <b v="0"/>
    <b v="1"/>
    <s v="music/indie rock"/>
    <s v="music"/>
    <s v="indie rock"/>
  </r>
  <r>
    <n v="347"/>
    <s v="Petersen and Sons"/>
    <s v="Open-source full-range portal"/>
    <n v="900"/>
    <n v="12607"/>
    <x v="229"/>
    <x v="1"/>
    <n v="191"/>
    <x v="320"/>
    <x v="1"/>
    <x v="1"/>
    <n v="1423634400"/>
    <d v="2015-02-11T06:00:00"/>
    <x v="0"/>
    <n v="1425708000"/>
    <d v="2015-03-07T06:00:00"/>
    <b v="0"/>
    <b v="0"/>
    <s v="technology/web"/>
    <s v="technology"/>
    <s v="web"/>
  </r>
  <r>
    <n v="348"/>
    <s v="Hensley Ltd"/>
    <s v="Versatile cohesive open system"/>
    <n v="199000"/>
    <n v="142823"/>
    <x v="149"/>
    <x v="0"/>
    <n v="3483"/>
    <x v="321"/>
    <x v="1"/>
    <x v="1"/>
    <n v="1487224800"/>
    <d v="2017-02-16T06:00:00"/>
    <x v="5"/>
    <n v="1488348000"/>
    <d v="2017-03-01T06:00:00"/>
    <b v="0"/>
    <b v="0"/>
    <s v="food/food trucks"/>
    <s v="food"/>
    <s v="food trucks"/>
  </r>
  <r>
    <n v="349"/>
    <s v="Navarro and Sons"/>
    <s v="Multi-layered bottom-line frame"/>
    <n v="180800"/>
    <n v="95958"/>
    <x v="132"/>
    <x v="0"/>
    <n v="923"/>
    <x v="322"/>
    <x v="1"/>
    <x v="1"/>
    <n v="1500008400"/>
    <d v="2017-07-14T05:00:00"/>
    <x v="5"/>
    <n v="1502600400"/>
    <d v="2017-08-13T05:00:00"/>
    <b v="0"/>
    <b v="0"/>
    <s v="theater/plays"/>
    <s v="theater"/>
    <s v="plays"/>
  </r>
  <r>
    <n v="350"/>
    <s v="Shannon Ltd"/>
    <s v="Pre-emptive neutral capacity"/>
    <n v="100"/>
    <n v="5"/>
    <x v="214"/>
    <x v="0"/>
    <n v="1"/>
    <x v="280"/>
    <x v="1"/>
    <x v="1"/>
    <n v="1432098000"/>
    <d v="2015-05-20T05:00:00"/>
    <x v="0"/>
    <n v="1433653200"/>
    <d v="2015-06-07T05:00:00"/>
    <b v="0"/>
    <b v="1"/>
    <s v="music/jazz"/>
    <s v="music"/>
    <s v="jazz"/>
  </r>
  <r>
    <n v="351"/>
    <s v="Young LLC"/>
    <s v="Universal maximized methodology"/>
    <n v="74100"/>
    <n v="94631"/>
    <x v="21"/>
    <x v="1"/>
    <n v="2013"/>
    <x v="323"/>
    <x v="1"/>
    <x v="1"/>
    <n v="1440392400"/>
    <d v="2015-08-24T05:00:00"/>
    <x v="0"/>
    <n v="1441602000"/>
    <d v="2015-09-07T05:00:00"/>
    <b v="0"/>
    <b v="0"/>
    <s v="music/rock"/>
    <s v="music"/>
    <s v="rock"/>
  </r>
  <r>
    <n v="352"/>
    <s v="Adams, Willis and Sanchez"/>
    <s v="Expanded hybrid hardware"/>
    <n v="2800"/>
    <n v="977"/>
    <x v="230"/>
    <x v="0"/>
    <n v="33"/>
    <x v="324"/>
    <x v="0"/>
    <x v="0"/>
    <n v="1446876000"/>
    <d v="2015-11-07T06:00:00"/>
    <x v="0"/>
    <n v="1447567200"/>
    <d v="2015-11-15T06:00:00"/>
    <b v="0"/>
    <b v="0"/>
    <s v="theater/plays"/>
    <s v="theater"/>
    <s v="plays"/>
  </r>
  <r>
    <n v="353"/>
    <s v="Mills-Roy"/>
    <s v="Profit-focused multi-tasking access"/>
    <n v="33600"/>
    <n v="137961"/>
    <x v="231"/>
    <x v="1"/>
    <n v="1703"/>
    <x v="325"/>
    <x v="1"/>
    <x v="1"/>
    <n v="1562302800"/>
    <d v="2019-07-05T05:00:00"/>
    <x v="3"/>
    <n v="1562389200"/>
    <d v="2019-07-06T05:00:00"/>
    <b v="0"/>
    <b v="0"/>
    <s v="theater/plays"/>
    <s v="theater"/>
    <s v="plays"/>
  </r>
  <r>
    <n v="354"/>
    <s v="Brown Group"/>
    <s v="Profit-focused transitional capability"/>
    <n v="6100"/>
    <n v="7548"/>
    <x v="65"/>
    <x v="1"/>
    <n v="80"/>
    <x v="326"/>
    <x v="3"/>
    <x v="3"/>
    <n v="1378184400"/>
    <d v="2013-09-03T05:00:00"/>
    <x v="2"/>
    <n v="1378789200"/>
    <d v="2013-09-10T05:00:00"/>
    <b v="0"/>
    <b v="0"/>
    <s v="film &amp; video/documentary"/>
    <s v="film &amp; video"/>
    <s v="documentary"/>
  </r>
  <r>
    <n v="355"/>
    <s v="Burns-Burnett"/>
    <s v="Front-line scalable definition"/>
    <n v="3800"/>
    <n v="2241"/>
    <x v="3"/>
    <x v="2"/>
    <n v="86"/>
    <x v="327"/>
    <x v="1"/>
    <x v="1"/>
    <n v="1485064800"/>
    <d v="2017-01-22T06:00:00"/>
    <x v="5"/>
    <n v="1488520800"/>
    <d v="2017-03-03T06:00:00"/>
    <b v="0"/>
    <b v="0"/>
    <s v="technology/wearables"/>
    <s v="technology"/>
    <s v="wearables"/>
  </r>
  <r>
    <n v="356"/>
    <s v="Glass, Nunez and Mcdonald"/>
    <s v="Open-source systematic protocol"/>
    <n v="9300"/>
    <n v="3431"/>
    <x v="232"/>
    <x v="0"/>
    <n v="40"/>
    <x v="328"/>
    <x v="6"/>
    <x v="6"/>
    <n v="1326520800"/>
    <d v="2012-01-14T06:00:00"/>
    <x v="4"/>
    <n v="1327298400"/>
    <d v="2012-01-23T06:00:00"/>
    <b v="0"/>
    <b v="0"/>
    <s v="theater/plays"/>
    <s v="theater"/>
    <s v="plays"/>
  </r>
  <r>
    <n v="357"/>
    <s v="Perez, Davis and Wilson"/>
    <s v="Implemented tangible algorithm"/>
    <n v="2300"/>
    <n v="4253"/>
    <x v="191"/>
    <x v="1"/>
    <n v="41"/>
    <x v="329"/>
    <x v="1"/>
    <x v="1"/>
    <n v="1441256400"/>
    <d v="2015-09-03T05:00:00"/>
    <x v="0"/>
    <n v="1443416400"/>
    <d v="2015-09-28T05:00:00"/>
    <b v="0"/>
    <b v="0"/>
    <s v="games/video games"/>
    <s v="games"/>
    <s v="video games"/>
  </r>
  <r>
    <n v="358"/>
    <s v="Diaz-Garcia"/>
    <s v="Profit-focused 3rdgeneration circuit"/>
    <n v="9700"/>
    <n v="1146"/>
    <x v="58"/>
    <x v="0"/>
    <n v="23"/>
    <x v="330"/>
    <x v="0"/>
    <x v="0"/>
    <n v="1533877200"/>
    <d v="2018-08-10T05:00:00"/>
    <x v="9"/>
    <n v="1534136400"/>
    <d v="2018-08-13T05:00:00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x v="233"/>
    <x v="1"/>
    <n v="187"/>
    <x v="331"/>
    <x v="1"/>
    <x v="1"/>
    <n v="1314421200"/>
    <d v="2011-08-27T05:00:00"/>
    <x v="8"/>
    <n v="1315026000"/>
    <d v="2011-09-03T05:00:00"/>
    <b v="0"/>
    <b v="0"/>
    <s v="film &amp; video/animation"/>
    <s v="film &amp; video"/>
    <s v="animation"/>
  </r>
  <r>
    <n v="360"/>
    <s v="Larsen-Chung"/>
    <s v="Right-sized zero tolerance migration"/>
    <n v="59700"/>
    <n v="135132"/>
    <x v="234"/>
    <x v="1"/>
    <n v="2875"/>
    <x v="332"/>
    <x v="4"/>
    <x v="4"/>
    <n v="1293861600"/>
    <d v="2011-01-01T06:00:00"/>
    <x v="8"/>
    <n v="1295071200"/>
    <d v="2011-01-15T06:00:00"/>
    <b v="0"/>
    <b v="1"/>
    <s v="theater/plays"/>
    <s v="theater"/>
    <s v="plays"/>
  </r>
  <r>
    <n v="361"/>
    <s v="Anderson and Sons"/>
    <s v="Quality-focused reciprocal structure"/>
    <n v="5500"/>
    <n v="9546"/>
    <x v="5"/>
    <x v="1"/>
    <n v="88"/>
    <x v="333"/>
    <x v="1"/>
    <x v="1"/>
    <n v="1507352400"/>
    <d v="2017-10-07T05:00:00"/>
    <x v="5"/>
    <n v="1509426000"/>
    <d v="2017-10-31T05:00:00"/>
    <b v="0"/>
    <b v="0"/>
    <s v="theater/plays"/>
    <s v="theater"/>
    <s v="plays"/>
  </r>
  <r>
    <n v="362"/>
    <s v="Lawrence Group"/>
    <s v="Automated actuating conglomeration"/>
    <n v="3700"/>
    <n v="13755"/>
    <x v="235"/>
    <x v="1"/>
    <n v="191"/>
    <x v="334"/>
    <x v="1"/>
    <x v="1"/>
    <n v="1296108000"/>
    <d v="2011-01-27T06:00:00"/>
    <x v="8"/>
    <n v="1299391200"/>
    <d v="2011-03-06T06:00:00"/>
    <b v="0"/>
    <b v="0"/>
    <s v="music/rock"/>
    <s v="music"/>
    <s v="rock"/>
  </r>
  <r>
    <n v="363"/>
    <s v="Gray-Davis"/>
    <s v="Re-contextualized local initiative"/>
    <n v="5200"/>
    <n v="8330"/>
    <x v="109"/>
    <x v="1"/>
    <n v="139"/>
    <x v="335"/>
    <x v="1"/>
    <x v="1"/>
    <n v="1324965600"/>
    <d v="2011-12-27T06:00:00"/>
    <x v="8"/>
    <n v="1325052000"/>
    <d v="2011-12-28T06:00:00"/>
    <b v="0"/>
    <b v="0"/>
    <s v="music/rock"/>
    <s v="music"/>
    <s v="rock"/>
  </r>
  <r>
    <n v="364"/>
    <s v="Ramirez-Myers"/>
    <s v="Switchable intangible definition"/>
    <n v="900"/>
    <n v="14547"/>
    <x v="236"/>
    <x v="1"/>
    <n v="186"/>
    <x v="336"/>
    <x v="1"/>
    <x v="1"/>
    <n v="1520229600"/>
    <d v="2018-03-05T06:00:00"/>
    <x v="9"/>
    <n v="1522818000"/>
    <d v="2018-04-04T05:00:00"/>
    <b v="0"/>
    <b v="0"/>
    <s v="music/indie rock"/>
    <s v="music"/>
    <s v="indie rock"/>
  </r>
  <r>
    <n v="365"/>
    <s v="Lucas, Hall and Bonilla"/>
    <s v="Networked bottom-line initiative"/>
    <n v="1600"/>
    <n v="11735"/>
    <x v="237"/>
    <x v="1"/>
    <n v="112"/>
    <x v="337"/>
    <x v="2"/>
    <x v="2"/>
    <n v="1482991200"/>
    <d v="2016-12-29T06:00:00"/>
    <x v="7"/>
    <n v="1485324000"/>
    <d v="2017-01-25T06:00:00"/>
    <b v="0"/>
    <b v="0"/>
    <s v="theater/plays"/>
    <s v="theater"/>
    <s v="plays"/>
  </r>
  <r>
    <n v="366"/>
    <s v="Williams, Perez and Villegas"/>
    <s v="Robust directional system engine"/>
    <n v="1800"/>
    <n v="10658"/>
    <x v="238"/>
    <x v="1"/>
    <n v="101"/>
    <x v="338"/>
    <x v="1"/>
    <x v="1"/>
    <n v="1294034400"/>
    <d v="2011-01-03T06:00:00"/>
    <x v="8"/>
    <n v="1294120800"/>
    <d v="2011-01-04T06:00:00"/>
    <b v="0"/>
    <b v="1"/>
    <s v="theater/plays"/>
    <s v="theater"/>
    <s v="plays"/>
  </r>
  <r>
    <n v="367"/>
    <s v="Brooks, Jones and Ingram"/>
    <s v="Triple-buffered explicit methodology"/>
    <n v="9900"/>
    <n v="1870"/>
    <x v="107"/>
    <x v="0"/>
    <n v="75"/>
    <x v="339"/>
    <x v="1"/>
    <x v="1"/>
    <n v="1413608400"/>
    <d v="2014-10-18T05:00:00"/>
    <x v="1"/>
    <n v="1415685600"/>
    <d v="2014-11-11T06:00:00"/>
    <b v="0"/>
    <b v="1"/>
    <s v="theater/plays"/>
    <s v="theater"/>
    <s v="plays"/>
  </r>
  <r>
    <n v="368"/>
    <s v="Whitaker, Wallace and Daniels"/>
    <s v="Reactive directional capacity"/>
    <n v="5200"/>
    <n v="14394"/>
    <x v="239"/>
    <x v="1"/>
    <n v="206"/>
    <x v="340"/>
    <x v="4"/>
    <x v="4"/>
    <n v="1286946000"/>
    <d v="2010-10-13T05:00:00"/>
    <x v="6"/>
    <n v="1288933200"/>
    <d v="2010-11-05T05:00:00"/>
    <b v="0"/>
    <b v="1"/>
    <s v="film &amp; video/documentary"/>
    <s v="film &amp; video"/>
    <s v="documentary"/>
  </r>
  <r>
    <n v="369"/>
    <s v="Smith-Gonzalez"/>
    <s v="Polarized needs-based approach"/>
    <n v="5400"/>
    <n v="14743"/>
    <x v="189"/>
    <x v="1"/>
    <n v="154"/>
    <x v="341"/>
    <x v="1"/>
    <x v="1"/>
    <n v="1359871200"/>
    <d v="2013-02-03T06:00:00"/>
    <x v="2"/>
    <n v="1363237200"/>
    <d v="2013-03-14T05:00:00"/>
    <b v="0"/>
    <b v="1"/>
    <s v="film &amp; video/television"/>
    <s v="film &amp; video"/>
    <s v="television"/>
  </r>
  <r>
    <n v="370"/>
    <s v="Skinner PLC"/>
    <s v="Intuitive well-modulated middleware"/>
    <n v="112300"/>
    <n v="178965"/>
    <x v="17"/>
    <x v="1"/>
    <n v="5966"/>
    <x v="214"/>
    <x v="1"/>
    <x v="1"/>
    <n v="1555304400"/>
    <d v="2019-04-15T05:00:00"/>
    <x v="3"/>
    <n v="1555822800"/>
    <d v="2019-04-21T05:00:00"/>
    <b v="0"/>
    <b v="0"/>
    <s v="theater/plays"/>
    <s v="theater"/>
    <s v="plays"/>
  </r>
  <r>
    <n v="371"/>
    <s v="Nolan, Smith and Sanchez"/>
    <s v="Multi-channeled logistical matrices"/>
    <n v="189200"/>
    <n v="128410"/>
    <x v="240"/>
    <x v="0"/>
    <n v="2176"/>
    <x v="342"/>
    <x v="1"/>
    <x v="1"/>
    <n v="1423375200"/>
    <d v="2015-02-08T06:00:00"/>
    <x v="0"/>
    <n v="1427778000"/>
    <d v="2015-03-31T05:00:00"/>
    <b v="0"/>
    <b v="0"/>
    <s v="theater/plays"/>
    <s v="theater"/>
    <s v="plays"/>
  </r>
  <r>
    <n v="372"/>
    <s v="Green-Carr"/>
    <s v="Pre-emptive bifurcated artificial intelligence"/>
    <n v="900"/>
    <n v="14324"/>
    <x v="241"/>
    <x v="1"/>
    <n v="169"/>
    <x v="343"/>
    <x v="1"/>
    <x v="1"/>
    <n v="1420696800"/>
    <d v="2015-01-08T06:00:00"/>
    <x v="0"/>
    <n v="1422424800"/>
    <d v="2015-01-28T06:00:00"/>
    <b v="0"/>
    <b v="1"/>
    <s v="film &amp; video/documentary"/>
    <s v="film &amp; video"/>
    <s v="documentary"/>
  </r>
  <r>
    <n v="373"/>
    <s v="Brown-Parker"/>
    <s v="Down-sized coherent toolset"/>
    <n v="22500"/>
    <n v="164291"/>
    <x v="242"/>
    <x v="1"/>
    <n v="2106"/>
    <x v="344"/>
    <x v="1"/>
    <x v="1"/>
    <n v="1502946000"/>
    <d v="2017-08-17T05:00:00"/>
    <x v="5"/>
    <n v="1503637200"/>
    <d v="2017-08-25T05:00:00"/>
    <b v="0"/>
    <b v="0"/>
    <s v="theater/plays"/>
    <s v="theater"/>
    <s v="plays"/>
  </r>
  <r>
    <n v="374"/>
    <s v="Marshall Inc"/>
    <s v="Open-source multi-tasking data-warehouse"/>
    <n v="167400"/>
    <n v="22073"/>
    <x v="243"/>
    <x v="0"/>
    <n v="441"/>
    <x v="345"/>
    <x v="1"/>
    <x v="1"/>
    <n v="1547186400"/>
    <d v="2019-01-11T06:00:00"/>
    <x v="3"/>
    <n v="1547618400"/>
    <d v="2019-01-16T06:00:0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x v="213"/>
    <x v="0"/>
    <n v="25"/>
    <x v="346"/>
    <x v="1"/>
    <x v="1"/>
    <n v="1444971600"/>
    <d v="2015-10-16T05:00:00"/>
    <x v="0"/>
    <n v="1449900000"/>
    <d v="2015-12-12T06:00:00"/>
    <b v="0"/>
    <b v="0"/>
    <s v="music/indie rock"/>
    <s v="music"/>
    <s v="indie rock"/>
  </r>
  <r>
    <n v="376"/>
    <s v="Perry PLC"/>
    <s v="Mandatory uniform matrix"/>
    <n v="3400"/>
    <n v="12275"/>
    <x v="244"/>
    <x v="1"/>
    <n v="131"/>
    <x v="347"/>
    <x v="1"/>
    <x v="1"/>
    <n v="1404622800"/>
    <d v="2014-07-06T05:00:00"/>
    <x v="1"/>
    <n v="1405141200"/>
    <d v="2014-07-12T05:00:00"/>
    <b v="0"/>
    <b v="0"/>
    <s v="music/rock"/>
    <s v="music"/>
    <s v="rock"/>
  </r>
  <r>
    <n v="377"/>
    <s v="Klein, Stark and Livingston"/>
    <s v="Phased methodical initiative"/>
    <n v="49700"/>
    <n v="5098"/>
    <x v="156"/>
    <x v="0"/>
    <n v="127"/>
    <x v="348"/>
    <x v="1"/>
    <x v="1"/>
    <n v="1571720400"/>
    <d v="2019-10-22T05:00:00"/>
    <x v="3"/>
    <n v="1572933600"/>
    <d v="2019-11-05T06:00:00"/>
    <b v="0"/>
    <b v="0"/>
    <s v="theater/plays"/>
    <s v="theater"/>
    <s v="plays"/>
  </r>
  <r>
    <n v="378"/>
    <s v="Fleming-Oliver"/>
    <s v="Managed stable function"/>
    <n v="178200"/>
    <n v="24882"/>
    <x v="245"/>
    <x v="0"/>
    <n v="355"/>
    <x v="349"/>
    <x v="1"/>
    <x v="1"/>
    <n v="1526878800"/>
    <d v="2018-05-21T05:00:00"/>
    <x v="9"/>
    <n v="1530162000"/>
    <d v="2018-06-28T05:00:00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x v="246"/>
    <x v="0"/>
    <n v="44"/>
    <x v="350"/>
    <x v="4"/>
    <x v="4"/>
    <n v="1319691600"/>
    <d v="2011-10-27T05:00:00"/>
    <x v="8"/>
    <n v="1320904800"/>
    <d v="2011-11-10T06:00:00"/>
    <b v="0"/>
    <b v="0"/>
    <s v="theater/plays"/>
    <s v="theater"/>
    <s v="plays"/>
  </r>
  <r>
    <n v="380"/>
    <s v="Davidson, Wilcox and Lewis"/>
    <s v="Optional clear-thinking process improvement"/>
    <n v="2500"/>
    <n v="4008"/>
    <x v="109"/>
    <x v="1"/>
    <n v="84"/>
    <x v="351"/>
    <x v="1"/>
    <x v="1"/>
    <n v="1371963600"/>
    <d v="2013-06-23T05:00:00"/>
    <x v="2"/>
    <n v="1372395600"/>
    <d v="2013-06-28T05:00:00"/>
    <b v="0"/>
    <b v="0"/>
    <s v="theater/plays"/>
    <s v="theater"/>
    <s v="plays"/>
  </r>
  <r>
    <n v="381"/>
    <s v="Michael, Anderson and Vincent"/>
    <s v="Cross-group global moratorium"/>
    <n v="5300"/>
    <n v="9749"/>
    <x v="247"/>
    <x v="1"/>
    <n v="155"/>
    <x v="10"/>
    <x v="1"/>
    <x v="1"/>
    <n v="1433739600"/>
    <d v="2015-06-08T05:00:00"/>
    <x v="0"/>
    <n v="1437714000"/>
    <d v="2015-07-24T05:00:00"/>
    <b v="0"/>
    <b v="0"/>
    <s v="theater/plays"/>
    <s v="theater"/>
    <s v="plays"/>
  </r>
  <r>
    <n v="382"/>
    <s v="King Ltd"/>
    <s v="Visionary systemic process improvement"/>
    <n v="9100"/>
    <n v="5803"/>
    <x v="106"/>
    <x v="0"/>
    <n v="67"/>
    <x v="352"/>
    <x v="1"/>
    <x v="1"/>
    <n v="1508130000"/>
    <d v="2017-10-16T05:00:00"/>
    <x v="5"/>
    <n v="1509771600"/>
    <d v="2017-11-04T05:00:00"/>
    <b v="0"/>
    <b v="0"/>
    <s v="photography/photography books"/>
    <s v="photography"/>
    <s v="photography books"/>
  </r>
  <r>
    <n v="383"/>
    <s v="Baker Ltd"/>
    <s v="Progressive intangible flexibility"/>
    <n v="6300"/>
    <n v="14199"/>
    <x v="74"/>
    <x v="1"/>
    <n v="189"/>
    <x v="353"/>
    <x v="1"/>
    <x v="1"/>
    <n v="1550037600"/>
    <d v="2019-02-13T06:00:00"/>
    <x v="3"/>
    <n v="1550556000"/>
    <d v="2019-02-19T06:00:00"/>
    <b v="0"/>
    <b v="1"/>
    <s v="food/food trucks"/>
    <s v="food"/>
    <s v="food trucks"/>
  </r>
  <r>
    <n v="384"/>
    <s v="Baker, Collins and Smith"/>
    <s v="Reactive real-time software"/>
    <n v="114400"/>
    <n v="196779"/>
    <x v="248"/>
    <x v="1"/>
    <n v="4799"/>
    <x v="354"/>
    <x v="1"/>
    <x v="1"/>
    <n v="1486706400"/>
    <d v="2017-02-10T06:00:00"/>
    <x v="5"/>
    <n v="1489039200"/>
    <d v="2017-03-09T06:00:00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x v="193"/>
    <x v="1"/>
    <n v="1137"/>
    <x v="355"/>
    <x v="1"/>
    <x v="1"/>
    <n v="1553835600"/>
    <d v="2019-03-29T05:00:00"/>
    <x v="3"/>
    <n v="1556600400"/>
    <d v="2019-04-30T05:00:00"/>
    <b v="0"/>
    <b v="0"/>
    <s v="publishing/nonfiction"/>
    <s v="publishing"/>
    <s v="nonfiction"/>
  </r>
  <r>
    <n v="386"/>
    <s v="Gardner Group"/>
    <s v="Progressive 5thgeneration customer loyalty"/>
    <n v="135500"/>
    <n v="103554"/>
    <x v="249"/>
    <x v="0"/>
    <n v="1068"/>
    <x v="356"/>
    <x v="1"/>
    <x v="1"/>
    <n v="1277528400"/>
    <d v="2010-06-26T05:00:00"/>
    <x v="6"/>
    <n v="1278565200"/>
    <d v="2010-07-08T05:00:00"/>
    <b v="0"/>
    <b v="0"/>
    <s v="theater/plays"/>
    <s v="theater"/>
    <s v="plays"/>
  </r>
  <r>
    <n v="387"/>
    <s v="Flores-Lambert"/>
    <s v="Triple-buffered logistical frame"/>
    <n v="109000"/>
    <n v="42795"/>
    <x v="110"/>
    <x v="0"/>
    <n v="424"/>
    <x v="357"/>
    <x v="1"/>
    <x v="1"/>
    <n v="1339477200"/>
    <d v="2012-06-12T05:00:00"/>
    <x v="4"/>
    <n v="1339909200"/>
    <d v="2012-06-17T05:00:00"/>
    <b v="0"/>
    <b v="0"/>
    <s v="technology/wearables"/>
    <s v="technology"/>
    <s v="wearables"/>
  </r>
  <r>
    <n v="388"/>
    <s v="Cruz Ltd"/>
    <s v="Exclusive dynamic adapter"/>
    <n v="114800"/>
    <n v="12938"/>
    <x v="139"/>
    <x v="3"/>
    <n v="145"/>
    <x v="358"/>
    <x v="5"/>
    <x v="5"/>
    <n v="1325656800"/>
    <d v="2012-01-04T06:00:00"/>
    <x v="4"/>
    <n v="1325829600"/>
    <d v="2012-01-06T06:00:00"/>
    <b v="0"/>
    <b v="0"/>
    <s v="music/indie rock"/>
    <s v="music"/>
    <s v="indie rock"/>
  </r>
  <r>
    <n v="389"/>
    <s v="Knox-Garner"/>
    <s v="Automated systemic hierarchy"/>
    <n v="83000"/>
    <n v="101352"/>
    <x v="69"/>
    <x v="1"/>
    <n v="1152"/>
    <x v="359"/>
    <x v="1"/>
    <x v="1"/>
    <n v="1288242000"/>
    <d v="2010-10-28T05:00:00"/>
    <x v="6"/>
    <n v="1290578400"/>
    <d v="2010-11-24T06:00:00"/>
    <b v="0"/>
    <b v="0"/>
    <s v="theater/plays"/>
    <s v="theater"/>
    <s v="plays"/>
  </r>
  <r>
    <n v="390"/>
    <s v="Davis-Allen"/>
    <s v="Digitized eco-centric core"/>
    <n v="2400"/>
    <n v="4477"/>
    <x v="225"/>
    <x v="1"/>
    <n v="50"/>
    <x v="360"/>
    <x v="1"/>
    <x v="1"/>
    <n v="1379048400"/>
    <d v="2013-09-13T05:00:00"/>
    <x v="2"/>
    <n v="1380344400"/>
    <d v="2013-09-28T05:00:00"/>
    <b v="0"/>
    <b v="0"/>
    <s v="photography/photography books"/>
    <s v="photography"/>
    <s v="photography books"/>
  </r>
  <r>
    <n v="391"/>
    <s v="Miller-Patel"/>
    <s v="Mandatory uniform strategy"/>
    <n v="60400"/>
    <n v="4393"/>
    <x v="250"/>
    <x v="0"/>
    <n v="151"/>
    <x v="361"/>
    <x v="1"/>
    <x v="1"/>
    <n v="1389679200"/>
    <d v="2014-01-14T06:00:00"/>
    <x v="1"/>
    <n v="1389852000"/>
    <d v="2014-01-16T06:00:00"/>
    <b v="0"/>
    <b v="0"/>
    <s v="publishing/nonfiction"/>
    <s v="publishing"/>
    <s v="nonfiction"/>
  </r>
  <r>
    <n v="392"/>
    <s v="Hernandez-Grimes"/>
    <s v="Profit-focused zero administration forecast"/>
    <n v="102900"/>
    <n v="67546"/>
    <x v="251"/>
    <x v="0"/>
    <n v="1608"/>
    <x v="362"/>
    <x v="1"/>
    <x v="1"/>
    <n v="1294293600"/>
    <d v="2011-01-06T06:00:00"/>
    <x v="8"/>
    <n v="1294466400"/>
    <d v="2011-01-08T06:00:00"/>
    <b v="0"/>
    <b v="0"/>
    <s v="technology/wearables"/>
    <s v="technology"/>
    <s v="wearables"/>
  </r>
  <r>
    <n v="393"/>
    <s v="Owens, Hall and Gonzalez"/>
    <s v="De-engineered static orchestration"/>
    <n v="62800"/>
    <n v="143788"/>
    <x v="252"/>
    <x v="1"/>
    <n v="3059"/>
    <x v="332"/>
    <x v="0"/>
    <x v="0"/>
    <n v="1500267600"/>
    <d v="2017-07-17T05:00:00"/>
    <x v="5"/>
    <n v="1500354000"/>
    <d v="2017-07-18T05:00:00"/>
    <b v="0"/>
    <b v="0"/>
    <s v="music/jazz"/>
    <s v="music"/>
    <s v="jazz"/>
  </r>
  <r>
    <n v="394"/>
    <s v="Noble-Bailey"/>
    <s v="Customizable dynamic info-mediaries"/>
    <n v="800"/>
    <n v="3755"/>
    <x v="253"/>
    <x v="1"/>
    <n v="34"/>
    <x v="363"/>
    <x v="1"/>
    <x v="1"/>
    <n v="1375074000"/>
    <d v="2013-07-29T05:00:00"/>
    <x v="2"/>
    <n v="1375938000"/>
    <d v="2013-08-08T05:00:00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x v="254"/>
    <x v="1"/>
    <n v="220"/>
    <x v="364"/>
    <x v="1"/>
    <x v="1"/>
    <n v="1323324000"/>
    <d v="2011-12-08T06:00:00"/>
    <x v="8"/>
    <n v="1323410400"/>
    <d v="2011-12-09T06:00:00"/>
    <b v="1"/>
    <b v="0"/>
    <s v="theater/plays"/>
    <s v="theater"/>
    <s v="plays"/>
  </r>
  <r>
    <n v="396"/>
    <s v="Holmes PLC"/>
    <s v="Digitized local info-mediaries"/>
    <n v="46100"/>
    <n v="77012"/>
    <x v="221"/>
    <x v="1"/>
    <n v="1604"/>
    <x v="31"/>
    <x v="2"/>
    <x v="2"/>
    <n v="1538715600"/>
    <d v="2018-10-05T05:00:00"/>
    <x v="9"/>
    <n v="1539406800"/>
    <d v="2018-10-13T05:00:00"/>
    <b v="0"/>
    <b v="0"/>
    <s v="film &amp; video/drama"/>
    <s v="film &amp; video"/>
    <s v="drama"/>
  </r>
  <r>
    <n v="397"/>
    <s v="Jones-Martin"/>
    <s v="Virtual systematic monitoring"/>
    <n v="8100"/>
    <n v="14083"/>
    <x v="5"/>
    <x v="1"/>
    <n v="454"/>
    <x v="100"/>
    <x v="1"/>
    <x v="1"/>
    <n v="1369285200"/>
    <d v="2013-05-23T05:00:00"/>
    <x v="2"/>
    <n v="1369803600"/>
    <d v="2013-05-29T05:00:00"/>
    <b v="0"/>
    <b v="0"/>
    <s v="music/rock"/>
    <s v="music"/>
    <s v="rock"/>
  </r>
  <r>
    <n v="398"/>
    <s v="Myers LLC"/>
    <s v="Reactive bottom-line open architecture"/>
    <n v="1700"/>
    <n v="12202"/>
    <x v="255"/>
    <x v="1"/>
    <n v="123"/>
    <x v="365"/>
    <x v="6"/>
    <x v="6"/>
    <n v="1525755600"/>
    <d v="2018-05-08T05:00:00"/>
    <x v="9"/>
    <n v="1525928400"/>
    <d v="2018-05-10T05:00:00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x v="106"/>
    <x v="0"/>
    <n v="941"/>
    <x v="366"/>
    <x v="1"/>
    <x v="1"/>
    <n v="1296626400"/>
    <d v="2011-02-02T06:00:00"/>
    <x v="8"/>
    <n v="1297231200"/>
    <d v="2011-02-09T06:00:00"/>
    <b v="0"/>
    <b v="0"/>
    <s v="music/indie rock"/>
    <s v="music"/>
    <s v="indie rock"/>
  </r>
  <r>
    <n v="400"/>
    <s v="Bell PLC"/>
    <s v="Ergonomic eco-centric open architecture"/>
    <n v="100"/>
    <n v="2"/>
    <x v="47"/>
    <x v="0"/>
    <n v="1"/>
    <x v="49"/>
    <x v="1"/>
    <x v="1"/>
    <n v="1376629200"/>
    <d v="2013-08-16T05:00:00"/>
    <x v="2"/>
    <n v="1378530000"/>
    <d v="2013-09-07T05:00:00"/>
    <b v="0"/>
    <b v="1"/>
    <s v="photography/photography books"/>
    <s v="photography"/>
    <s v="photography books"/>
  </r>
  <r>
    <n v="401"/>
    <s v="Smith-Schmidt"/>
    <s v="Inverse radical hierarchy"/>
    <n v="900"/>
    <n v="13772"/>
    <x v="256"/>
    <x v="1"/>
    <n v="299"/>
    <x v="367"/>
    <x v="1"/>
    <x v="1"/>
    <n v="1572152400"/>
    <d v="2019-10-27T05:00:00"/>
    <x v="3"/>
    <n v="1572152400"/>
    <d v="2019-10-27T05:00:00"/>
    <b v="0"/>
    <b v="0"/>
    <s v="theater/plays"/>
    <s v="theater"/>
    <s v="plays"/>
  </r>
  <r>
    <n v="402"/>
    <s v="Ruiz, Richardson and Cole"/>
    <s v="Team-oriented static interface"/>
    <n v="7300"/>
    <n v="2946"/>
    <x v="246"/>
    <x v="0"/>
    <n v="40"/>
    <x v="368"/>
    <x v="1"/>
    <x v="1"/>
    <n v="1325829600"/>
    <d v="2012-01-06T06:00:00"/>
    <x v="4"/>
    <n v="1329890400"/>
    <d v="2012-02-22T06:00:00"/>
    <b v="0"/>
    <b v="1"/>
    <s v="film &amp; video/shorts"/>
    <s v="film &amp; video"/>
    <s v="shorts"/>
  </r>
  <r>
    <n v="403"/>
    <s v="Leonard-Mcclain"/>
    <s v="Virtual foreground throughput"/>
    <n v="195800"/>
    <n v="168820"/>
    <x v="257"/>
    <x v="0"/>
    <n v="3015"/>
    <x v="369"/>
    <x v="0"/>
    <x v="0"/>
    <n v="1273640400"/>
    <d v="2010-05-12T05:00:00"/>
    <x v="6"/>
    <n v="1276750800"/>
    <d v="2010-06-17T05:00:00"/>
    <b v="0"/>
    <b v="1"/>
    <s v="theater/plays"/>
    <s v="theater"/>
    <s v="plays"/>
  </r>
  <r>
    <n v="404"/>
    <s v="Bailey-Boyer"/>
    <s v="Visionary exuding Internet solution"/>
    <n v="48900"/>
    <n v="154321"/>
    <x v="258"/>
    <x v="1"/>
    <n v="2237"/>
    <x v="370"/>
    <x v="1"/>
    <x v="1"/>
    <n v="1510639200"/>
    <d v="2017-11-14T06:00:00"/>
    <x v="5"/>
    <n v="1510898400"/>
    <d v="2017-11-17T06:00:00"/>
    <b v="0"/>
    <b v="0"/>
    <s v="theater/plays"/>
    <s v="theater"/>
    <s v="plays"/>
  </r>
  <r>
    <n v="405"/>
    <s v="Lee LLC"/>
    <s v="Synchronized secondary analyzer"/>
    <n v="29600"/>
    <n v="26527"/>
    <x v="50"/>
    <x v="0"/>
    <n v="435"/>
    <x v="202"/>
    <x v="1"/>
    <x v="1"/>
    <n v="1528088400"/>
    <d v="2018-06-04T05:00:00"/>
    <x v="9"/>
    <n v="1532408400"/>
    <d v="2018-07-24T05:00:00"/>
    <b v="0"/>
    <b v="0"/>
    <s v="theater/plays"/>
    <s v="theater"/>
    <s v="plays"/>
  </r>
  <r>
    <n v="406"/>
    <s v="Lyons Inc"/>
    <s v="Balanced attitude-oriented parallelism"/>
    <n v="39300"/>
    <n v="71583"/>
    <x v="259"/>
    <x v="1"/>
    <n v="645"/>
    <x v="371"/>
    <x v="1"/>
    <x v="1"/>
    <n v="1359525600"/>
    <d v="2013-01-30T06:00:00"/>
    <x v="2"/>
    <n v="1360562400"/>
    <d v="2013-02-11T06:00:0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x v="260"/>
    <x v="1"/>
    <n v="484"/>
    <x v="372"/>
    <x v="3"/>
    <x v="3"/>
    <n v="1570942800"/>
    <d v="2019-10-13T05:00:00"/>
    <x v="3"/>
    <n v="1571547600"/>
    <d v="2019-10-20T05:00:00"/>
    <b v="0"/>
    <b v="0"/>
    <s v="theater/plays"/>
    <s v="theater"/>
    <s v="plays"/>
  </r>
  <r>
    <n v="408"/>
    <s v="Mahoney, Adams and Lucas"/>
    <s v="Cloned leadingedge utilization"/>
    <n v="9200"/>
    <n v="12129"/>
    <x v="77"/>
    <x v="1"/>
    <n v="154"/>
    <x v="373"/>
    <x v="0"/>
    <x v="0"/>
    <n v="1466398800"/>
    <d v="2016-06-20T05:00:00"/>
    <x v="7"/>
    <n v="1468126800"/>
    <d v="2016-07-10T05:00:00"/>
    <b v="0"/>
    <b v="0"/>
    <s v="film &amp; video/documentary"/>
    <s v="film &amp; video"/>
    <s v="documentary"/>
  </r>
  <r>
    <n v="409"/>
    <s v="Stewart LLC"/>
    <s v="Secured asymmetric projection"/>
    <n v="135600"/>
    <n v="62804"/>
    <x v="151"/>
    <x v="0"/>
    <n v="714"/>
    <x v="130"/>
    <x v="1"/>
    <x v="1"/>
    <n v="1492491600"/>
    <d v="2017-04-18T05:00:00"/>
    <x v="5"/>
    <n v="1492837200"/>
    <d v="2017-04-22T05:00:00"/>
    <b v="0"/>
    <b v="0"/>
    <s v="music/rock"/>
    <s v="music"/>
    <s v="rock"/>
  </r>
  <r>
    <n v="410"/>
    <s v="Mcmillan Group"/>
    <s v="Advanced cohesive Graphic Interface"/>
    <n v="153700"/>
    <n v="55536"/>
    <x v="212"/>
    <x v="2"/>
    <n v="1111"/>
    <x v="120"/>
    <x v="1"/>
    <x v="1"/>
    <n v="1430197200"/>
    <d v="2015-04-28T05:00:00"/>
    <x v="0"/>
    <n v="1430197200"/>
    <d v="2015-04-28T05:00:00"/>
    <b v="0"/>
    <b v="0"/>
    <s v="games/mobile games"/>
    <s v="games"/>
    <s v="mobile games"/>
  </r>
  <r>
    <n v="411"/>
    <s v="Beck, Thompson and Martinez"/>
    <s v="Down-sized maximized function"/>
    <n v="7800"/>
    <n v="8161"/>
    <x v="26"/>
    <x v="1"/>
    <n v="82"/>
    <x v="374"/>
    <x v="1"/>
    <x v="1"/>
    <n v="1496034000"/>
    <d v="2017-05-29T05:00:00"/>
    <x v="5"/>
    <n v="1496206800"/>
    <d v="2017-05-31T05:00:00"/>
    <b v="0"/>
    <b v="0"/>
    <s v="theater/plays"/>
    <s v="theater"/>
    <s v="plays"/>
  </r>
  <r>
    <n v="412"/>
    <s v="Rodriguez-Scott"/>
    <s v="Realigned zero tolerance software"/>
    <n v="2100"/>
    <n v="14046"/>
    <x v="261"/>
    <x v="1"/>
    <n v="134"/>
    <x v="375"/>
    <x v="1"/>
    <x v="1"/>
    <n v="1388728800"/>
    <d v="2014-01-03T06:00:00"/>
    <x v="1"/>
    <n v="1389592800"/>
    <d v="2014-01-13T06:00:00"/>
    <b v="0"/>
    <b v="0"/>
    <s v="publishing/fiction"/>
    <s v="publishing"/>
    <s v="fiction"/>
  </r>
  <r>
    <n v="413"/>
    <s v="Rush-Bowers"/>
    <s v="Persevering analyzing extranet"/>
    <n v="189500"/>
    <n v="117628"/>
    <x v="79"/>
    <x v="2"/>
    <n v="1089"/>
    <x v="376"/>
    <x v="1"/>
    <x v="1"/>
    <n v="1543298400"/>
    <d v="2018-11-27T06:00:00"/>
    <x v="9"/>
    <n v="1545631200"/>
    <d v="2018-12-24T06:00:00"/>
    <b v="0"/>
    <b v="0"/>
    <s v="film &amp; video/animation"/>
    <s v="film &amp; video"/>
    <s v="animation"/>
  </r>
  <r>
    <n v="414"/>
    <s v="Davis and Sons"/>
    <s v="Innovative human-resource migration"/>
    <n v="188200"/>
    <n v="159405"/>
    <x v="228"/>
    <x v="0"/>
    <n v="5497"/>
    <x v="65"/>
    <x v="1"/>
    <x v="1"/>
    <n v="1271739600"/>
    <d v="2010-04-20T05:00:00"/>
    <x v="6"/>
    <n v="1272430800"/>
    <d v="2010-04-28T05:00:00"/>
    <b v="0"/>
    <b v="1"/>
    <s v="food/food trucks"/>
    <s v="food"/>
    <s v="food trucks"/>
  </r>
  <r>
    <n v="415"/>
    <s v="Anderson-Pham"/>
    <s v="Intuitive needs-based monitoring"/>
    <n v="113500"/>
    <n v="12552"/>
    <x v="139"/>
    <x v="0"/>
    <n v="418"/>
    <x v="377"/>
    <x v="1"/>
    <x v="1"/>
    <n v="1326434400"/>
    <d v="2012-01-13T06:00:00"/>
    <x v="4"/>
    <n v="1327903200"/>
    <d v="2012-01-30T06:00:00"/>
    <b v="0"/>
    <b v="0"/>
    <s v="theater/plays"/>
    <s v="theater"/>
    <s v="plays"/>
  </r>
  <r>
    <n v="416"/>
    <s v="Stewart-Coleman"/>
    <s v="Customer-focused disintermediate toolset"/>
    <n v="134600"/>
    <n v="59007"/>
    <x v="262"/>
    <x v="0"/>
    <n v="1439"/>
    <x v="321"/>
    <x v="1"/>
    <x v="1"/>
    <n v="1295244000"/>
    <d v="2011-01-17T06:00:00"/>
    <x v="8"/>
    <n v="1296021600"/>
    <d v="2011-01-26T06:00:00"/>
    <b v="0"/>
    <b v="1"/>
    <s v="film &amp; video/documentary"/>
    <s v="film &amp; video"/>
    <s v="documentary"/>
  </r>
  <r>
    <n v="417"/>
    <s v="Bradshaw, Smith and Ryan"/>
    <s v="Upgradable 24/7 emulation"/>
    <n v="1700"/>
    <n v="943"/>
    <x v="213"/>
    <x v="0"/>
    <n v="15"/>
    <x v="378"/>
    <x v="1"/>
    <x v="1"/>
    <n v="1541221200"/>
    <d v="2018-11-03T05:00:00"/>
    <x v="9"/>
    <n v="1543298400"/>
    <d v="2018-11-27T06:00:00"/>
    <b v="0"/>
    <b v="0"/>
    <s v="theater/plays"/>
    <s v="theater"/>
    <s v="plays"/>
  </r>
  <r>
    <n v="418"/>
    <s v="Jackson PLC"/>
    <s v="Quality-focused client-server core"/>
    <n v="163700"/>
    <n v="93963"/>
    <x v="263"/>
    <x v="0"/>
    <n v="1999"/>
    <x v="323"/>
    <x v="0"/>
    <x v="0"/>
    <n v="1336280400"/>
    <d v="2012-05-06T05:00:00"/>
    <x v="4"/>
    <n v="1336366800"/>
    <d v="2012-05-07T05:00:00"/>
    <b v="0"/>
    <b v="0"/>
    <s v="film &amp; video/documentary"/>
    <s v="film &amp; video"/>
    <s v="documentary"/>
  </r>
  <r>
    <n v="419"/>
    <s v="Ware-Arias"/>
    <s v="Upgradable maximized protocol"/>
    <n v="113800"/>
    <n v="140469"/>
    <x v="152"/>
    <x v="1"/>
    <n v="5203"/>
    <x v="42"/>
    <x v="1"/>
    <x v="1"/>
    <n v="1324533600"/>
    <d v="2011-12-22T06:00:00"/>
    <x v="8"/>
    <n v="1325052000"/>
    <d v="2011-12-28T06:00:00"/>
    <b v="0"/>
    <b v="0"/>
    <s v="technology/web"/>
    <s v="technology"/>
    <s v="web"/>
  </r>
  <r>
    <n v="420"/>
    <s v="Blair, Reyes and Woods"/>
    <s v="Cross-platform interactive synergy"/>
    <n v="5000"/>
    <n v="6423"/>
    <x v="21"/>
    <x v="1"/>
    <n v="94"/>
    <x v="379"/>
    <x v="1"/>
    <x v="1"/>
    <n v="1498366800"/>
    <d v="2017-06-25T05:00:00"/>
    <x v="5"/>
    <n v="1499576400"/>
    <d v="2017-07-09T05:00:00"/>
    <b v="0"/>
    <b v="0"/>
    <s v="theater/plays"/>
    <s v="theater"/>
    <s v="plays"/>
  </r>
  <r>
    <n v="421"/>
    <s v="Thomas-Lopez"/>
    <s v="User-centric fault-tolerant archive"/>
    <n v="9400"/>
    <n v="6015"/>
    <x v="106"/>
    <x v="0"/>
    <n v="118"/>
    <x v="380"/>
    <x v="1"/>
    <x v="1"/>
    <n v="1498712400"/>
    <d v="2017-06-29T05:00:00"/>
    <x v="5"/>
    <n v="1501304400"/>
    <d v="2017-07-29T05:00:00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x v="264"/>
    <x v="1"/>
    <n v="205"/>
    <x v="381"/>
    <x v="1"/>
    <x v="1"/>
    <n v="1271480400"/>
    <d v="2010-04-17T05:00:00"/>
    <x v="6"/>
    <n v="1273208400"/>
    <d v="2010-05-07T05:00:00"/>
    <b v="0"/>
    <b v="1"/>
    <s v="theater/plays"/>
    <s v="theater"/>
    <s v="plays"/>
  </r>
  <r>
    <n v="423"/>
    <s v="Jones-Riddle"/>
    <s v="Self-enabling real-time definition"/>
    <n v="147800"/>
    <n v="15723"/>
    <x v="139"/>
    <x v="0"/>
    <n v="162"/>
    <x v="382"/>
    <x v="1"/>
    <x v="1"/>
    <n v="1316667600"/>
    <d v="2011-09-22T05:00:00"/>
    <x v="8"/>
    <n v="1316840400"/>
    <d v="2011-09-24T05:00:00"/>
    <b v="0"/>
    <b v="1"/>
    <s v="food/food trucks"/>
    <s v="food"/>
    <s v="food trucks"/>
  </r>
  <r>
    <n v="424"/>
    <s v="Schmidt-Gomez"/>
    <s v="User-centric impactful projection"/>
    <n v="5100"/>
    <n v="2064"/>
    <x v="246"/>
    <x v="0"/>
    <n v="83"/>
    <x v="383"/>
    <x v="1"/>
    <x v="1"/>
    <n v="1524027600"/>
    <d v="2018-04-18T05:00:00"/>
    <x v="9"/>
    <n v="1524546000"/>
    <d v="2018-04-24T05:00:00"/>
    <b v="0"/>
    <b v="0"/>
    <s v="music/indie rock"/>
    <s v="music"/>
    <s v="indie rock"/>
  </r>
  <r>
    <n v="425"/>
    <s v="Sullivan, Davis and Booth"/>
    <s v="Vision-oriented actuating hardware"/>
    <n v="2700"/>
    <n v="7767"/>
    <x v="265"/>
    <x v="1"/>
    <n v="92"/>
    <x v="384"/>
    <x v="1"/>
    <x v="1"/>
    <n v="1438059600"/>
    <d v="2015-07-28T05:00:00"/>
    <x v="0"/>
    <n v="1438578000"/>
    <d v="2015-08-03T05:00:00"/>
    <b v="0"/>
    <b v="0"/>
    <s v="photography/photography books"/>
    <s v="photography"/>
    <s v="photography books"/>
  </r>
  <r>
    <n v="426"/>
    <s v="Edwards-Kane"/>
    <s v="Virtual leadingedge framework"/>
    <n v="1800"/>
    <n v="10313"/>
    <x v="266"/>
    <x v="1"/>
    <n v="219"/>
    <x v="385"/>
    <x v="1"/>
    <x v="1"/>
    <n v="1361944800"/>
    <d v="2013-02-27T06:00:00"/>
    <x v="2"/>
    <n v="1362549600"/>
    <d v="2013-03-06T06:00:00"/>
    <b v="0"/>
    <b v="0"/>
    <s v="theater/plays"/>
    <s v="theater"/>
    <s v="plays"/>
  </r>
  <r>
    <n v="427"/>
    <s v="Hicks, Wall and Webb"/>
    <s v="Managed discrete framework"/>
    <n v="174500"/>
    <n v="197018"/>
    <x v="23"/>
    <x v="1"/>
    <n v="2526"/>
    <x v="386"/>
    <x v="1"/>
    <x v="1"/>
    <n v="1410584400"/>
    <d v="2014-09-13T05:00:00"/>
    <x v="1"/>
    <n v="1413349200"/>
    <d v="2014-10-15T05:00:00"/>
    <b v="0"/>
    <b v="1"/>
    <s v="theater/plays"/>
    <s v="theater"/>
    <s v="plays"/>
  </r>
  <r>
    <n v="428"/>
    <s v="Mayer-Richmond"/>
    <s v="Progressive zero-defect capability"/>
    <n v="101400"/>
    <n v="47037"/>
    <x v="151"/>
    <x v="0"/>
    <n v="747"/>
    <x v="387"/>
    <x v="1"/>
    <x v="1"/>
    <n v="1297404000"/>
    <d v="2011-02-11T06:00:00"/>
    <x v="8"/>
    <n v="1298008800"/>
    <d v="2011-02-18T06:00:00"/>
    <b v="0"/>
    <b v="0"/>
    <s v="film &amp; video/animation"/>
    <s v="film &amp; video"/>
    <s v="animation"/>
  </r>
  <r>
    <n v="429"/>
    <s v="Robles Ltd"/>
    <s v="Right-sized demand-driven adapter"/>
    <n v="191000"/>
    <n v="173191"/>
    <x v="223"/>
    <x v="3"/>
    <n v="2138"/>
    <x v="325"/>
    <x v="1"/>
    <x v="1"/>
    <n v="1392012000"/>
    <d v="2014-02-10T06:00:00"/>
    <x v="1"/>
    <n v="1394427600"/>
    <d v="2014-03-10T05:00:00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x v="240"/>
    <x v="0"/>
    <n v="84"/>
    <x v="388"/>
    <x v="1"/>
    <x v="1"/>
    <n v="1569733200"/>
    <d v="2019-09-29T05:00:00"/>
    <x v="3"/>
    <n v="1572670800"/>
    <d v="2019-11-02T05:00:00"/>
    <b v="0"/>
    <b v="0"/>
    <s v="theater/plays"/>
    <s v="theater"/>
    <s v="plays"/>
  </r>
  <r>
    <n v="431"/>
    <s v="Rosales LLC"/>
    <s v="Compatible multimedia utilization"/>
    <n v="5100"/>
    <n v="9817"/>
    <x v="267"/>
    <x v="1"/>
    <n v="94"/>
    <x v="389"/>
    <x v="1"/>
    <x v="1"/>
    <n v="1529643600"/>
    <d v="2018-06-22T05:00:00"/>
    <x v="9"/>
    <n v="1531112400"/>
    <d v="2018-07-09T05:00:00"/>
    <b v="1"/>
    <b v="0"/>
    <s v="theater/plays"/>
    <s v="theater"/>
    <s v="plays"/>
  </r>
  <r>
    <n v="432"/>
    <s v="Harper-Bryan"/>
    <s v="Re-contextualized dedicated hardware"/>
    <n v="7700"/>
    <n v="6369"/>
    <x v="140"/>
    <x v="0"/>
    <n v="91"/>
    <x v="390"/>
    <x v="1"/>
    <x v="1"/>
    <n v="1399006800"/>
    <d v="2014-05-02T05:00:00"/>
    <x v="1"/>
    <n v="1400734800"/>
    <d v="2014-05-22T05:00:00"/>
    <b v="0"/>
    <b v="0"/>
    <s v="theater/plays"/>
    <s v="theater"/>
    <s v="plays"/>
  </r>
  <r>
    <n v="433"/>
    <s v="Potter, Harper and Everett"/>
    <s v="Decentralized composite paradigm"/>
    <n v="121400"/>
    <n v="65755"/>
    <x v="157"/>
    <x v="0"/>
    <n v="792"/>
    <x v="85"/>
    <x v="1"/>
    <x v="1"/>
    <n v="1385359200"/>
    <d v="2013-11-25T06:00:00"/>
    <x v="2"/>
    <n v="1386741600"/>
    <d v="2013-12-11T06:00:00"/>
    <b v="0"/>
    <b v="1"/>
    <s v="film &amp; video/documentary"/>
    <s v="film &amp; video"/>
    <s v="documentary"/>
  </r>
  <r>
    <n v="434"/>
    <s v="Floyd-Sims"/>
    <s v="Cloned transitional hierarchy"/>
    <n v="5400"/>
    <n v="903"/>
    <x v="126"/>
    <x v="3"/>
    <n v="10"/>
    <x v="391"/>
    <x v="0"/>
    <x v="0"/>
    <n v="1480572000"/>
    <d v="2016-12-01T06:00:00"/>
    <x v="7"/>
    <n v="1481781600"/>
    <d v="2016-12-15T06:00:00"/>
    <b v="1"/>
    <b v="0"/>
    <s v="theater/plays"/>
    <s v="theater"/>
    <s v="plays"/>
  </r>
  <r>
    <n v="435"/>
    <s v="Spence, Jackson and Kelly"/>
    <s v="Advanced discrete leverage"/>
    <n v="152400"/>
    <n v="178120"/>
    <x v="268"/>
    <x v="1"/>
    <n v="1713"/>
    <x v="206"/>
    <x v="6"/>
    <x v="6"/>
    <n v="1418623200"/>
    <d v="2014-12-15T06:00:00"/>
    <x v="1"/>
    <n v="1419660000"/>
    <d v="2014-12-27T06:00:00"/>
    <b v="0"/>
    <b v="1"/>
    <s v="theater/plays"/>
    <s v="theater"/>
    <s v="plays"/>
  </r>
  <r>
    <n v="436"/>
    <s v="King-Nguyen"/>
    <s v="Open-source incremental throughput"/>
    <n v="1300"/>
    <n v="13678"/>
    <x v="269"/>
    <x v="1"/>
    <n v="249"/>
    <x v="392"/>
    <x v="1"/>
    <x v="1"/>
    <n v="1555736400"/>
    <d v="2019-04-20T05:00:00"/>
    <x v="3"/>
    <n v="1555822800"/>
    <d v="2019-04-21T05:00:00"/>
    <b v="0"/>
    <b v="0"/>
    <s v="music/jazz"/>
    <s v="music"/>
    <s v="jazz"/>
  </r>
  <r>
    <n v="437"/>
    <s v="Hansen Group"/>
    <s v="Centralized regional interface"/>
    <n v="8100"/>
    <n v="9969"/>
    <x v="152"/>
    <x v="1"/>
    <n v="192"/>
    <x v="393"/>
    <x v="1"/>
    <x v="1"/>
    <n v="1442120400"/>
    <d v="2015-09-13T05:00:00"/>
    <x v="0"/>
    <n v="1442379600"/>
    <d v="2015-09-16T05:00:00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x v="227"/>
    <x v="1"/>
    <n v="247"/>
    <x v="394"/>
    <x v="1"/>
    <x v="1"/>
    <n v="1362376800"/>
    <d v="2013-03-04T06:00:00"/>
    <x v="2"/>
    <n v="1364965200"/>
    <d v="2013-04-03T05:00:00"/>
    <b v="0"/>
    <b v="0"/>
    <s v="theater/plays"/>
    <s v="theater"/>
    <s v="plays"/>
  </r>
  <r>
    <n v="439"/>
    <s v="Cummings Inc"/>
    <s v="Digitized transitional monitoring"/>
    <n v="28400"/>
    <n v="100900"/>
    <x v="270"/>
    <x v="1"/>
    <n v="2293"/>
    <x v="112"/>
    <x v="1"/>
    <x v="1"/>
    <n v="1478408400"/>
    <d v="2016-11-06T05:00:00"/>
    <x v="7"/>
    <n v="1479016800"/>
    <d v="2016-11-13T06:00:00"/>
    <b v="0"/>
    <b v="0"/>
    <s v="film &amp; video/science fiction"/>
    <s v="film &amp; video"/>
    <s v="science fiction"/>
  </r>
  <r>
    <n v="440"/>
    <s v="Miller-Poole"/>
    <s v="Networked optimal adapter"/>
    <n v="102500"/>
    <n v="165954"/>
    <x v="62"/>
    <x v="1"/>
    <n v="3131"/>
    <x v="395"/>
    <x v="1"/>
    <x v="1"/>
    <n v="1498798800"/>
    <d v="2017-06-30T05:00:00"/>
    <x v="5"/>
    <n v="1499662800"/>
    <d v="2017-07-10T05:00:00"/>
    <b v="0"/>
    <b v="0"/>
    <s v="film &amp; video/television"/>
    <s v="film &amp; video"/>
    <s v="television"/>
  </r>
  <r>
    <n v="441"/>
    <s v="Rodriguez-West"/>
    <s v="Automated optimal function"/>
    <n v="7000"/>
    <n v="1744"/>
    <x v="92"/>
    <x v="0"/>
    <n v="32"/>
    <x v="396"/>
    <x v="1"/>
    <x v="1"/>
    <n v="1335416400"/>
    <d v="2012-04-26T05:00:00"/>
    <x v="4"/>
    <n v="1337835600"/>
    <d v="2012-05-24T05:00:00"/>
    <b v="0"/>
    <b v="0"/>
    <s v="technology/wearables"/>
    <s v="technology"/>
    <s v="wearables"/>
  </r>
  <r>
    <n v="442"/>
    <s v="Calderon, Bradford and Dean"/>
    <s v="Devolved system-worthy framework"/>
    <n v="5400"/>
    <n v="10731"/>
    <x v="271"/>
    <x v="1"/>
    <n v="143"/>
    <x v="397"/>
    <x v="6"/>
    <x v="6"/>
    <n v="1504328400"/>
    <d v="2017-09-02T05:00:00"/>
    <x v="5"/>
    <n v="1505710800"/>
    <d v="2017-09-18T05:00:00"/>
    <b v="0"/>
    <b v="0"/>
    <s v="theater/plays"/>
    <s v="theater"/>
    <s v="plays"/>
  </r>
  <r>
    <n v="443"/>
    <s v="Clark-Bowman"/>
    <s v="Stand-alone user-facing service-desk"/>
    <n v="9300"/>
    <n v="3232"/>
    <x v="230"/>
    <x v="3"/>
    <n v="90"/>
    <x v="398"/>
    <x v="1"/>
    <x v="1"/>
    <n v="1285822800"/>
    <d v="2010-09-30T05:00:00"/>
    <x v="6"/>
    <n v="1287464400"/>
    <d v="2010-10-19T05:00:00"/>
    <b v="0"/>
    <b v="0"/>
    <s v="theater/plays"/>
    <s v="theater"/>
    <s v="plays"/>
  </r>
  <r>
    <n v="444"/>
    <s v="Hensley Ltd"/>
    <s v="Versatile global attitude"/>
    <n v="6200"/>
    <n v="10938"/>
    <x v="272"/>
    <x v="1"/>
    <n v="296"/>
    <x v="399"/>
    <x v="1"/>
    <x v="1"/>
    <n v="1311483600"/>
    <d v="2011-07-24T05:00:00"/>
    <x v="8"/>
    <n v="1311656400"/>
    <d v="2011-07-26T05:00:00"/>
    <b v="0"/>
    <b v="1"/>
    <s v="music/indie rock"/>
    <s v="music"/>
    <s v="indie rock"/>
  </r>
  <r>
    <n v="445"/>
    <s v="Anderson-Pearson"/>
    <s v="Intuitive demand-driven Local Area Network"/>
    <n v="2100"/>
    <n v="10739"/>
    <x v="273"/>
    <x v="1"/>
    <n v="170"/>
    <x v="400"/>
    <x v="1"/>
    <x v="1"/>
    <n v="1291356000"/>
    <d v="2010-12-03T06:00:00"/>
    <x v="6"/>
    <n v="1293170400"/>
    <d v="2010-12-24T06:00:00"/>
    <b v="0"/>
    <b v="1"/>
    <s v="theater/plays"/>
    <s v="theater"/>
    <s v="plays"/>
  </r>
  <r>
    <n v="446"/>
    <s v="Martin, Martin and Solis"/>
    <s v="Assimilated uniform methodology"/>
    <n v="6800"/>
    <n v="5579"/>
    <x v="274"/>
    <x v="0"/>
    <n v="186"/>
    <x v="401"/>
    <x v="1"/>
    <x v="1"/>
    <n v="1355810400"/>
    <d v="2012-12-18T06:00:00"/>
    <x v="4"/>
    <n v="1355983200"/>
    <d v="2012-12-20T06:00:00"/>
    <b v="0"/>
    <b v="0"/>
    <s v="technology/wearables"/>
    <s v="technology"/>
    <s v="wearables"/>
  </r>
  <r>
    <n v="447"/>
    <s v="Harrington-Harper"/>
    <s v="Self-enabling next generation algorithm"/>
    <n v="155200"/>
    <n v="37754"/>
    <x v="64"/>
    <x v="3"/>
    <n v="439"/>
    <x v="402"/>
    <x v="4"/>
    <x v="4"/>
    <n v="1513663200"/>
    <d v="2017-12-19T06:00:00"/>
    <x v="5"/>
    <n v="1515045600"/>
    <d v="2018-01-04T06:00:0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x v="275"/>
    <x v="0"/>
    <n v="605"/>
    <x v="403"/>
    <x v="1"/>
    <x v="1"/>
    <n v="1365915600"/>
    <d v="2013-04-14T05:00:00"/>
    <x v="2"/>
    <n v="1366088400"/>
    <d v="2013-04-16T05:00:00"/>
    <b v="0"/>
    <b v="1"/>
    <s v="games/video games"/>
    <s v="games"/>
    <s v="video games"/>
  </r>
  <r>
    <n v="449"/>
    <s v="Cuevas-Morales"/>
    <s v="Public-key coherent ability"/>
    <n v="900"/>
    <n v="8703"/>
    <x v="276"/>
    <x v="1"/>
    <n v="86"/>
    <x v="404"/>
    <x v="3"/>
    <x v="3"/>
    <n v="1551852000"/>
    <d v="2019-03-06T06:00:00"/>
    <x v="3"/>
    <n v="1553317200"/>
    <d v="2019-03-23T05:00:00"/>
    <b v="0"/>
    <b v="0"/>
    <s v="games/video games"/>
    <s v="games"/>
    <s v="video games"/>
  </r>
  <r>
    <n v="450"/>
    <s v="Delgado-Hatfield"/>
    <s v="Up-sized composite success"/>
    <n v="100"/>
    <n v="4"/>
    <x v="166"/>
    <x v="0"/>
    <n v="1"/>
    <x v="405"/>
    <x v="0"/>
    <x v="0"/>
    <n v="1540098000"/>
    <d v="2018-10-21T05:00:00"/>
    <x v="9"/>
    <n v="1542088800"/>
    <d v="2018-11-13T06:00:00"/>
    <b v="0"/>
    <b v="0"/>
    <s v="film &amp; video/animation"/>
    <s v="film &amp; video"/>
    <s v="animation"/>
  </r>
  <r>
    <n v="451"/>
    <s v="Padilla-Porter"/>
    <s v="Innovative exuding matrix"/>
    <n v="148400"/>
    <n v="182302"/>
    <x v="152"/>
    <x v="1"/>
    <n v="6286"/>
    <x v="65"/>
    <x v="1"/>
    <x v="1"/>
    <n v="1500440400"/>
    <d v="2017-07-19T05:00:00"/>
    <x v="5"/>
    <n v="1503118800"/>
    <d v="2017-08-19T05:00:00"/>
    <b v="0"/>
    <b v="0"/>
    <s v="music/rock"/>
    <s v="music"/>
    <s v="rock"/>
  </r>
  <r>
    <n v="452"/>
    <s v="Morris Group"/>
    <s v="Realigned impactful artificial intelligence"/>
    <n v="4800"/>
    <n v="3045"/>
    <x v="154"/>
    <x v="0"/>
    <n v="31"/>
    <x v="406"/>
    <x v="1"/>
    <x v="1"/>
    <n v="1278392400"/>
    <d v="2010-07-06T05:00:00"/>
    <x v="6"/>
    <n v="1278478800"/>
    <d v="2010-07-07T05:00:00"/>
    <b v="0"/>
    <b v="0"/>
    <s v="film &amp; video/drama"/>
    <s v="film &amp; video"/>
    <s v="drama"/>
  </r>
  <r>
    <n v="453"/>
    <s v="Saunders Ltd"/>
    <s v="Multi-layered multi-tasking secured line"/>
    <n v="182400"/>
    <n v="102749"/>
    <x v="277"/>
    <x v="0"/>
    <n v="1181"/>
    <x v="309"/>
    <x v="1"/>
    <x v="1"/>
    <n v="1480572000"/>
    <d v="2016-12-01T06:00:00"/>
    <x v="7"/>
    <n v="1484114400"/>
    <d v="2017-01-11T06:00:00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x v="262"/>
    <x v="0"/>
    <n v="39"/>
    <x v="407"/>
    <x v="1"/>
    <x v="1"/>
    <n v="1382331600"/>
    <d v="2013-10-21T05:00:00"/>
    <x v="2"/>
    <n v="1385445600"/>
    <d v="2013-11-26T06:00:00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x v="103"/>
    <x v="1"/>
    <n v="3727"/>
    <x v="408"/>
    <x v="1"/>
    <x v="1"/>
    <n v="1316754000"/>
    <d v="2011-09-23T05:00:00"/>
    <x v="8"/>
    <n v="1318741200"/>
    <d v="2011-10-16T05:00:00"/>
    <b v="0"/>
    <b v="0"/>
    <s v="theater/plays"/>
    <s v="theater"/>
    <s v="plays"/>
  </r>
  <r>
    <n v="456"/>
    <s v="Wilson, Brooks and Clark"/>
    <s v="Operative well-modulated data-warehouse"/>
    <n v="146400"/>
    <n v="152438"/>
    <x v="278"/>
    <x v="1"/>
    <n v="1605"/>
    <x v="409"/>
    <x v="1"/>
    <x v="1"/>
    <n v="1518242400"/>
    <d v="2018-02-10T06:00:00"/>
    <x v="9"/>
    <n v="1518242400"/>
    <d v="2018-02-10T06:00:00"/>
    <b v="0"/>
    <b v="1"/>
    <s v="music/indie rock"/>
    <s v="music"/>
    <s v="indie rock"/>
  </r>
  <r>
    <n v="457"/>
    <s v="Sheppard, Smith and Spence"/>
    <s v="Cloned asymmetric functionalities"/>
    <n v="5000"/>
    <n v="1332"/>
    <x v="201"/>
    <x v="0"/>
    <n v="46"/>
    <x v="410"/>
    <x v="1"/>
    <x v="1"/>
    <n v="1476421200"/>
    <d v="2016-10-14T05:00:00"/>
    <x v="7"/>
    <n v="1476594000"/>
    <d v="2016-10-16T05:00:00"/>
    <b v="0"/>
    <b v="0"/>
    <s v="theater/plays"/>
    <s v="theater"/>
    <s v="plays"/>
  </r>
  <r>
    <n v="458"/>
    <s v="Wise, Thompson and Allen"/>
    <s v="Pre-emptive neutral portal"/>
    <n v="33800"/>
    <n v="118706"/>
    <x v="279"/>
    <x v="1"/>
    <n v="2120"/>
    <x v="369"/>
    <x v="1"/>
    <x v="1"/>
    <n v="1269752400"/>
    <d v="2010-03-28T05:00:00"/>
    <x v="6"/>
    <n v="1273554000"/>
    <d v="2010-05-11T05:00:00"/>
    <b v="0"/>
    <b v="0"/>
    <s v="theater/plays"/>
    <s v="theater"/>
    <s v="plays"/>
  </r>
  <r>
    <n v="459"/>
    <s v="Lane, Ryan and Chapman"/>
    <s v="Switchable demand-driven help-desk"/>
    <n v="6300"/>
    <n v="5674"/>
    <x v="50"/>
    <x v="0"/>
    <n v="105"/>
    <x v="411"/>
    <x v="1"/>
    <x v="1"/>
    <n v="1419746400"/>
    <d v="2014-12-28T06:00:00"/>
    <x v="1"/>
    <n v="1421906400"/>
    <d v="2015-01-22T06:00:00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x v="248"/>
    <x v="1"/>
    <n v="50"/>
    <x v="412"/>
    <x v="1"/>
    <x v="1"/>
    <n v="1281330000"/>
    <d v="2010-08-09T05:00:00"/>
    <x v="6"/>
    <n v="1281589200"/>
    <d v="2010-08-12T05:00:00"/>
    <b v="0"/>
    <b v="0"/>
    <s v="theater/plays"/>
    <s v="theater"/>
    <s v="plays"/>
  </r>
  <r>
    <n v="461"/>
    <s v="Terry-Salinas"/>
    <s v="Networked secondary structure"/>
    <n v="98800"/>
    <n v="139354"/>
    <x v="280"/>
    <x v="1"/>
    <n v="2080"/>
    <x v="217"/>
    <x v="1"/>
    <x v="1"/>
    <n v="1398661200"/>
    <d v="2014-04-28T05:00:00"/>
    <x v="1"/>
    <n v="1400389200"/>
    <d v="2014-05-18T05:00:00"/>
    <b v="0"/>
    <b v="0"/>
    <s v="film &amp; video/drama"/>
    <s v="film &amp; video"/>
    <s v="drama"/>
  </r>
  <r>
    <n v="462"/>
    <s v="Wang-Rodriguez"/>
    <s v="Total multimedia website"/>
    <n v="188800"/>
    <n v="57734"/>
    <x v="137"/>
    <x v="0"/>
    <n v="535"/>
    <x v="413"/>
    <x v="1"/>
    <x v="1"/>
    <n v="1359525600"/>
    <d v="2013-01-30T06:00:00"/>
    <x v="2"/>
    <n v="1362808800"/>
    <d v="2013-03-09T06:00:00"/>
    <b v="0"/>
    <b v="0"/>
    <s v="games/mobile games"/>
    <s v="games"/>
    <s v="mobile games"/>
  </r>
  <r>
    <n v="463"/>
    <s v="Mckee-Hill"/>
    <s v="Cross-platform upward-trending parallelism"/>
    <n v="134300"/>
    <n v="145265"/>
    <x v="66"/>
    <x v="1"/>
    <n v="2105"/>
    <x v="414"/>
    <x v="1"/>
    <x v="1"/>
    <n v="1388469600"/>
    <d v="2013-12-31T06:00:00"/>
    <x v="2"/>
    <n v="1388815200"/>
    <d v="2014-01-04T06:00:00"/>
    <b v="0"/>
    <b v="0"/>
    <s v="film &amp; video/animation"/>
    <s v="film &amp; video"/>
    <s v="animation"/>
  </r>
  <r>
    <n v="464"/>
    <s v="Gomez LLC"/>
    <s v="Pre-emptive mission-critical hardware"/>
    <n v="71200"/>
    <n v="95020"/>
    <x v="281"/>
    <x v="1"/>
    <n v="2436"/>
    <x v="224"/>
    <x v="1"/>
    <x v="1"/>
    <n v="1518328800"/>
    <d v="2018-02-11T06:00:00"/>
    <x v="9"/>
    <n v="1519538400"/>
    <d v="2018-02-25T06:00:00"/>
    <b v="0"/>
    <b v="0"/>
    <s v="theater/plays"/>
    <s v="theater"/>
    <s v="plays"/>
  </r>
  <r>
    <n v="465"/>
    <s v="Gonzalez-Robbins"/>
    <s v="Up-sized responsive protocol"/>
    <n v="4700"/>
    <n v="8829"/>
    <x v="282"/>
    <x v="1"/>
    <n v="80"/>
    <x v="415"/>
    <x v="1"/>
    <x v="1"/>
    <n v="1517032800"/>
    <d v="2018-01-27T06:00:00"/>
    <x v="9"/>
    <n v="1517810400"/>
    <d v="2018-02-05T06:00:00"/>
    <b v="0"/>
    <b v="0"/>
    <s v="publishing/translations"/>
    <s v="publishing"/>
    <s v="translations"/>
  </r>
  <r>
    <n v="466"/>
    <s v="Obrien and Sons"/>
    <s v="Pre-emptive transitional frame"/>
    <n v="1200"/>
    <n v="3984"/>
    <x v="22"/>
    <x v="1"/>
    <n v="42"/>
    <x v="416"/>
    <x v="1"/>
    <x v="1"/>
    <n v="1368594000"/>
    <d v="2013-05-15T05:00:00"/>
    <x v="2"/>
    <n v="1370581200"/>
    <d v="2013-06-07T05:00:00"/>
    <b v="0"/>
    <b v="1"/>
    <s v="technology/wearables"/>
    <s v="technology"/>
    <s v="wearables"/>
  </r>
  <r>
    <n v="467"/>
    <s v="Shaw Ltd"/>
    <s v="Profit-focused content-based application"/>
    <n v="1400"/>
    <n v="8053"/>
    <x v="283"/>
    <x v="1"/>
    <n v="139"/>
    <x v="246"/>
    <x v="0"/>
    <x v="0"/>
    <n v="1448258400"/>
    <d v="2015-11-23T06:00:00"/>
    <x v="0"/>
    <n v="1448863200"/>
    <d v="2015-11-30T06:00:00"/>
    <b v="0"/>
    <b v="1"/>
    <s v="technology/web"/>
    <s v="technology"/>
    <s v="web"/>
  </r>
  <r>
    <n v="468"/>
    <s v="Hughes Inc"/>
    <s v="Streamlined neutral analyzer"/>
    <n v="4000"/>
    <n v="1620"/>
    <x v="20"/>
    <x v="0"/>
    <n v="16"/>
    <x v="417"/>
    <x v="1"/>
    <x v="1"/>
    <n v="1555218000"/>
    <d v="2019-04-14T05:00:00"/>
    <x v="3"/>
    <n v="1556600400"/>
    <d v="2019-04-30T05:00:00"/>
    <b v="0"/>
    <b v="0"/>
    <s v="theater/plays"/>
    <s v="theater"/>
    <s v="plays"/>
  </r>
  <r>
    <n v="469"/>
    <s v="Olsen-Ryan"/>
    <s v="Assimilated neutral utilization"/>
    <n v="5600"/>
    <n v="10328"/>
    <x v="247"/>
    <x v="1"/>
    <n v="159"/>
    <x v="418"/>
    <x v="1"/>
    <x v="1"/>
    <n v="1431925200"/>
    <d v="2015-05-18T05:00:00"/>
    <x v="0"/>
    <n v="1432098000"/>
    <d v="2015-05-20T05:00:00"/>
    <b v="0"/>
    <b v="0"/>
    <s v="film &amp; video/drama"/>
    <s v="film &amp; video"/>
    <s v="drama"/>
  </r>
  <r>
    <n v="470"/>
    <s v="Grimes, Holland and Sloan"/>
    <s v="Extended dedicated archive"/>
    <n v="3600"/>
    <n v="10289"/>
    <x v="217"/>
    <x v="1"/>
    <n v="381"/>
    <x v="96"/>
    <x v="1"/>
    <x v="1"/>
    <n v="1481522400"/>
    <d v="2016-12-12T06:00:00"/>
    <x v="7"/>
    <n v="1482127200"/>
    <d v="2016-12-19T06:00:00"/>
    <b v="0"/>
    <b v="0"/>
    <s v="technology/wearables"/>
    <s v="technology"/>
    <s v="wearables"/>
  </r>
  <r>
    <n v="471"/>
    <s v="Perry and Sons"/>
    <s v="Configurable static help-desk"/>
    <n v="3100"/>
    <n v="9889"/>
    <x v="284"/>
    <x v="1"/>
    <n v="194"/>
    <x v="380"/>
    <x v="4"/>
    <x v="4"/>
    <n v="1335934800"/>
    <d v="2012-05-02T05:00:00"/>
    <x v="4"/>
    <n v="1335934800"/>
    <d v="2012-05-02T05:00:00"/>
    <b v="0"/>
    <b v="1"/>
    <s v="food/food trucks"/>
    <s v="food"/>
    <s v="food trucks"/>
  </r>
  <r>
    <n v="472"/>
    <s v="Turner, Young and Collins"/>
    <s v="Self-enabling clear-thinking framework"/>
    <n v="153800"/>
    <n v="60342"/>
    <x v="110"/>
    <x v="0"/>
    <n v="575"/>
    <x v="419"/>
    <x v="1"/>
    <x v="1"/>
    <n v="1552280400"/>
    <d v="2019-03-11T05:00:00"/>
    <x v="3"/>
    <n v="1556946000"/>
    <d v="2019-05-04T05:00:00"/>
    <b v="0"/>
    <b v="0"/>
    <s v="music/rock"/>
    <s v="music"/>
    <s v="rock"/>
  </r>
  <r>
    <n v="473"/>
    <s v="Richardson Inc"/>
    <s v="Assimilated fault-tolerant capacity"/>
    <n v="5000"/>
    <n v="8907"/>
    <x v="51"/>
    <x v="1"/>
    <n v="106"/>
    <x v="420"/>
    <x v="1"/>
    <x v="1"/>
    <n v="1529989200"/>
    <d v="2018-06-26T05:00:00"/>
    <x v="9"/>
    <n v="1530075600"/>
    <d v="2018-06-27T05:00:00"/>
    <b v="0"/>
    <b v="0"/>
    <s v="music/electric music"/>
    <s v="music"/>
    <s v="electric music"/>
  </r>
  <r>
    <n v="474"/>
    <s v="Santos-Young"/>
    <s v="Enhanced neutral ability"/>
    <n v="4000"/>
    <n v="14606"/>
    <x v="285"/>
    <x v="1"/>
    <n v="142"/>
    <x v="421"/>
    <x v="1"/>
    <x v="1"/>
    <n v="1418709600"/>
    <d v="2014-12-16T06:00:00"/>
    <x v="1"/>
    <n v="1418796000"/>
    <d v="2014-12-17T06:00:00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x v="226"/>
    <x v="1"/>
    <n v="211"/>
    <x v="422"/>
    <x v="1"/>
    <x v="1"/>
    <n v="1372136400"/>
    <d v="2013-06-25T05:00:00"/>
    <x v="2"/>
    <n v="1372482000"/>
    <d v="2013-06-29T05:00:00"/>
    <b v="0"/>
    <b v="1"/>
    <s v="publishing/translations"/>
    <s v="publishing"/>
    <s v="translations"/>
  </r>
  <r>
    <n v="476"/>
    <s v="Murphy PLC"/>
    <s v="Optional solution-oriented instruction set"/>
    <n v="191500"/>
    <n v="57122"/>
    <x v="286"/>
    <x v="0"/>
    <n v="1120"/>
    <x v="200"/>
    <x v="1"/>
    <x v="1"/>
    <n v="1533877200"/>
    <d v="2018-08-10T05:00:00"/>
    <x v="9"/>
    <n v="1534395600"/>
    <d v="2018-08-16T05:00:00"/>
    <b v="0"/>
    <b v="0"/>
    <s v="publishing/fiction"/>
    <s v="publishing"/>
    <s v="fiction"/>
  </r>
  <r>
    <n v="477"/>
    <s v="Hogan, Porter and Rivera"/>
    <s v="Organic object-oriented core"/>
    <n v="8500"/>
    <n v="4613"/>
    <x v="157"/>
    <x v="0"/>
    <n v="113"/>
    <x v="423"/>
    <x v="1"/>
    <x v="1"/>
    <n v="1309064400"/>
    <d v="2011-06-26T05:00:00"/>
    <x v="8"/>
    <n v="1311397200"/>
    <d v="2011-07-23T05:00:00"/>
    <b v="0"/>
    <b v="0"/>
    <s v="film &amp; video/science fiction"/>
    <s v="film &amp; video"/>
    <s v="science fiction"/>
  </r>
  <r>
    <n v="478"/>
    <s v="Lyons LLC"/>
    <s v="Balanced impactful circuit"/>
    <n v="68800"/>
    <n v="162603"/>
    <x v="60"/>
    <x v="1"/>
    <n v="2756"/>
    <x v="170"/>
    <x v="1"/>
    <x v="1"/>
    <n v="1425877200"/>
    <d v="2015-03-09T05:00:00"/>
    <x v="0"/>
    <n v="1426914000"/>
    <d v="2015-03-21T05:00:00"/>
    <b v="0"/>
    <b v="0"/>
    <s v="technology/wearables"/>
    <s v="technology"/>
    <s v="wearables"/>
  </r>
  <r>
    <n v="479"/>
    <s v="Long-Greene"/>
    <s v="Future-proofed heuristic encryption"/>
    <n v="2400"/>
    <n v="12310"/>
    <x v="287"/>
    <x v="1"/>
    <n v="173"/>
    <x v="424"/>
    <x v="4"/>
    <x v="4"/>
    <n v="1501304400"/>
    <d v="2017-07-29T05:00:00"/>
    <x v="5"/>
    <n v="1501477200"/>
    <d v="2017-07-31T05:00:00"/>
    <b v="0"/>
    <b v="0"/>
    <s v="food/food trucks"/>
    <s v="food"/>
    <s v="food trucks"/>
  </r>
  <r>
    <n v="480"/>
    <s v="Robles-Hudson"/>
    <s v="Balanced bifurcated leverage"/>
    <n v="8600"/>
    <n v="8656"/>
    <x v="114"/>
    <x v="1"/>
    <n v="87"/>
    <x v="425"/>
    <x v="1"/>
    <x v="1"/>
    <n v="1268287200"/>
    <d v="2010-03-11T06:00:00"/>
    <x v="6"/>
    <n v="1269061200"/>
    <d v="2010-03-20T05:00:00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x v="288"/>
    <x v="0"/>
    <n v="1538"/>
    <x v="426"/>
    <x v="1"/>
    <x v="1"/>
    <n v="1412139600"/>
    <d v="2014-10-01T05:00:00"/>
    <x v="1"/>
    <n v="1415772000"/>
    <d v="2014-11-12T06:00:00"/>
    <b v="0"/>
    <b v="1"/>
    <s v="theater/plays"/>
    <s v="theater"/>
    <s v="plays"/>
  </r>
  <r>
    <n v="482"/>
    <s v="Martin, Russell and Baker"/>
    <s v="Focused solution-oriented instruction set"/>
    <n v="4200"/>
    <n v="689"/>
    <x v="210"/>
    <x v="0"/>
    <n v="9"/>
    <x v="427"/>
    <x v="1"/>
    <x v="1"/>
    <n v="1330063200"/>
    <d v="2012-02-24T06:00:00"/>
    <x v="4"/>
    <n v="1331013600"/>
    <d v="2012-03-06T06:00:00"/>
    <b v="0"/>
    <b v="1"/>
    <s v="publishing/fiction"/>
    <s v="publishing"/>
    <s v="fiction"/>
  </r>
  <r>
    <n v="483"/>
    <s v="Rice-Parker"/>
    <s v="Down-sized actuating infrastructure"/>
    <n v="91400"/>
    <n v="48236"/>
    <x v="132"/>
    <x v="0"/>
    <n v="554"/>
    <x v="428"/>
    <x v="1"/>
    <x v="1"/>
    <n v="1576130400"/>
    <d v="2019-12-12T06:00:00"/>
    <x v="3"/>
    <n v="1576735200"/>
    <d v="2019-12-19T06:00:00"/>
    <b v="0"/>
    <b v="0"/>
    <s v="theater/plays"/>
    <s v="theater"/>
    <s v="plays"/>
  </r>
  <r>
    <n v="484"/>
    <s v="Landry Inc"/>
    <s v="Synergistic cohesive adapter"/>
    <n v="29600"/>
    <n v="77021"/>
    <x v="172"/>
    <x v="1"/>
    <n v="1572"/>
    <x v="291"/>
    <x v="4"/>
    <x v="4"/>
    <n v="1407128400"/>
    <d v="2014-08-04T05:00:00"/>
    <x v="1"/>
    <n v="1411362000"/>
    <d v="2014-09-22T05:00:00"/>
    <b v="0"/>
    <b v="1"/>
    <s v="food/food trucks"/>
    <s v="food"/>
    <s v="food trucks"/>
  </r>
  <r>
    <n v="485"/>
    <s v="Richards-Davis"/>
    <s v="Quality-focused mission-critical structure"/>
    <n v="90600"/>
    <n v="27844"/>
    <x v="137"/>
    <x v="0"/>
    <n v="648"/>
    <x v="429"/>
    <x v="4"/>
    <x v="4"/>
    <n v="1560142800"/>
    <d v="2019-06-10T05:00:00"/>
    <x v="3"/>
    <n v="1563685200"/>
    <d v="2019-07-21T05:00:00"/>
    <b v="0"/>
    <b v="0"/>
    <s v="theater/plays"/>
    <s v="theater"/>
    <s v="plays"/>
  </r>
  <r>
    <n v="486"/>
    <s v="Davis, Cox and Fox"/>
    <s v="Compatible exuding Graphical User Interface"/>
    <n v="5200"/>
    <n v="702"/>
    <x v="245"/>
    <x v="0"/>
    <n v="21"/>
    <x v="430"/>
    <x v="4"/>
    <x v="4"/>
    <n v="1520575200"/>
    <d v="2018-03-09T06:00:00"/>
    <x v="9"/>
    <n v="1521867600"/>
    <d v="2018-03-24T05:00:00"/>
    <b v="0"/>
    <b v="1"/>
    <s v="publishing/translations"/>
    <s v="publishing"/>
    <s v="translations"/>
  </r>
  <r>
    <n v="487"/>
    <s v="Smith-Wallace"/>
    <s v="Monitored 24/7 time-frame"/>
    <n v="110300"/>
    <n v="197024"/>
    <x v="227"/>
    <x v="1"/>
    <n v="2346"/>
    <x v="431"/>
    <x v="1"/>
    <x v="1"/>
    <n v="1492664400"/>
    <d v="2017-04-20T05:00:00"/>
    <x v="5"/>
    <n v="1495515600"/>
    <d v="2017-05-23T05:00:00"/>
    <b v="0"/>
    <b v="0"/>
    <s v="theater/plays"/>
    <s v="theater"/>
    <s v="plays"/>
  </r>
  <r>
    <n v="488"/>
    <s v="Cordova, Shaw and Wang"/>
    <s v="Virtual secondary open architecture"/>
    <n v="5300"/>
    <n v="11663"/>
    <x v="128"/>
    <x v="1"/>
    <n v="115"/>
    <x v="432"/>
    <x v="1"/>
    <x v="1"/>
    <n v="1454479200"/>
    <d v="2016-02-03T06:00:00"/>
    <x v="7"/>
    <n v="1455948000"/>
    <d v="2016-02-20T06:00:00"/>
    <b v="0"/>
    <b v="0"/>
    <s v="theater/plays"/>
    <s v="theater"/>
    <s v="plays"/>
  </r>
  <r>
    <n v="489"/>
    <s v="Clark Inc"/>
    <s v="Down-sized mobile time-frame"/>
    <n v="9200"/>
    <n v="9339"/>
    <x v="121"/>
    <x v="1"/>
    <n v="85"/>
    <x v="433"/>
    <x v="6"/>
    <x v="6"/>
    <n v="1281934800"/>
    <d v="2010-08-16T05:00:00"/>
    <x v="6"/>
    <n v="1282366800"/>
    <d v="2010-08-21T05:00:00"/>
    <b v="0"/>
    <b v="0"/>
    <s v="technology/wearables"/>
    <s v="technology"/>
    <s v="wearables"/>
  </r>
  <r>
    <n v="490"/>
    <s v="Young and Sons"/>
    <s v="Innovative disintermediate encryption"/>
    <n v="2400"/>
    <n v="4596"/>
    <x v="267"/>
    <x v="1"/>
    <n v="144"/>
    <x v="434"/>
    <x v="1"/>
    <x v="1"/>
    <n v="1573970400"/>
    <d v="2019-11-17T06:00:00"/>
    <x v="3"/>
    <n v="1574575200"/>
    <d v="2019-11-24T06:00:00"/>
    <b v="0"/>
    <b v="0"/>
    <s v="journalism/audio"/>
    <s v="journalism"/>
    <s v="audio"/>
  </r>
  <r>
    <n v="491"/>
    <s v="Henson PLC"/>
    <s v="Universal contextually-based knowledgebase"/>
    <n v="56800"/>
    <n v="173437"/>
    <x v="289"/>
    <x v="1"/>
    <n v="2443"/>
    <x v="435"/>
    <x v="1"/>
    <x v="1"/>
    <n v="1372654800"/>
    <d v="2013-07-01T05:00:00"/>
    <x v="2"/>
    <n v="1374901200"/>
    <d v="2013-07-27T05:00:00"/>
    <b v="0"/>
    <b v="1"/>
    <s v="food/food trucks"/>
    <s v="food"/>
    <s v="food trucks"/>
  </r>
  <r>
    <n v="492"/>
    <s v="Garcia Group"/>
    <s v="Persevering interactive matrix"/>
    <n v="191000"/>
    <n v="45831"/>
    <x v="64"/>
    <x v="3"/>
    <n v="595"/>
    <x v="436"/>
    <x v="1"/>
    <x v="1"/>
    <n v="1275886800"/>
    <d v="2010-06-07T05:00:00"/>
    <x v="6"/>
    <n v="1278910800"/>
    <d v="2010-07-12T05:00:00"/>
    <b v="1"/>
    <b v="1"/>
    <s v="film &amp; video/shorts"/>
    <s v="film &amp; video"/>
    <s v="shorts"/>
  </r>
  <r>
    <n v="493"/>
    <s v="Adams, Walker and Wong"/>
    <s v="Seamless background framework"/>
    <n v="900"/>
    <n v="6514"/>
    <x v="290"/>
    <x v="1"/>
    <n v="64"/>
    <x v="437"/>
    <x v="1"/>
    <x v="1"/>
    <n v="1561784400"/>
    <d v="2019-06-29T05:00:00"/>
    <x v="3"/>
    <n v="1562907600"/>
    <d v="2019-07-12T05:00:00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x v="291"/>
    <x v="1"/>
    <n v="268"/>
    <x v="438"/>
    <x v="1"/>
    <x v="1"/>
    <n v="1332392400"/>
    <d v="2012-03-22T05:00:00"/>
    <x v="4"/>
    <n v="1332478800"/>
    <d v="2012-03-23T05:00:00"/>
    <b v="0"/>
    <b v="0"/>
    <s v="technology/wearables"/>
    <s v="technology"/>
    <s v="wearables"/>
  </r>
  <r>
    <n v="495"/>
    <s v="Bell, Edwards and Andersen"/>
    <s v="Centralized clear-thinking solution"/>
    <n v="3200"/>
    <n v="13264"/>
    <x v="292"/>
    <x v="1"/>
    <n v="195"/>
    <x v="439"/>
    <x v="3"/>
    <x v="3"/>
    <n v="1402376400"/>
    <d v="2014-06-10T05:00:00"/>
    <x v="1"/>
    <n v="1402722000"/>
    <d v="2014-06-14T05:00:00"/>
    <b v="0"/>
    <b v="0"/>
    <s v="theater/plays"/>
    <s v="theater"/>
    <s v="plays"/>
  </r>
  <r>
    <n v="496"/>
    <s v="Morales Group"/>
    <s v="Optimized bi-directional extranet"/>
    <n v="183800"/>
    <n v="1667"/>
    <x v="89"/>
    <x v="0"/>
    <n v="54"/>
    <x v="440"/>
    <x v="1"/>
    <x v="1"/>
    <n v="1495342800"/>
    <d v="2017-05-21T05:00:00"/>
    <x v="5"/>
    <n v="1496811600"/>
    <d v="2017-06-07T05:00:00"/>
    <b v="0"/>
    <b v="0"/>
    <s v="film &amp; video/animation"/>
    <s v="film &amp; video"/>
    <s v="animation"/>
  </r>
  <r>
    <n v="497"/>
    <s v="Lucero Group"/>
    <s v="Intuitive actuating benchmark"/>
    <n v="9800"/>
    <n v="3349"/>
    <x v="49"/>
    <x v="0"/>
    <n v="120"/>
    <x v="441"/>
    <x v="1"/>
    <x v="1"/>
    <n v="1482213600"/>
    <d v="2016-12-20T06:00:00"/>
    <x v="7"/>
    <n v="1482213600"/>
    <d v="2016-12-20T06:00:00"/>
    <b v="0"/>
    <b v="1"/>
    <s v="technology/wearables"/>
    <s v="technology"/>
    <s v="wearables"/>
  </r>
  <r>
    <n v="498"/>
    <s v="Smith, Brown and Davis"/>
    <s v="Devolved background project"/>
    <n v="193400"/>
    <n v="46317"/>
    <x v="64"/>
    <x v="0"/>
    <n v="579"/>
    <x v="442"/>
    <x v="3"/>
    <x v="3"/>
    <n v="1420092000"/>
    <d v="2015-01-01T06:00:00"/>
    <x v="0"/>
    <n v="1420264800"/>
    <d v="2015-01-03T06:00:00"/>
    <b v="0"/>
    <b v="0"/>
    <s v="technology/web"/>
    <s v="technology"/>
    <s v="web"/>
  </r>
  <r>
    <n v="499"/>
    <s v="Hunt Group"/>
    <s v="Reverse-engineered executive emulation"/>
    <n v="163800"/>
    <n v="78743"/>
    <x v="11"/>
    <x v="0"/>
    <n v="2072"/>
    <x v="32"/>
    <x v="1"/>
    <x v="1"/>
    <n v="1458018000"/>
    <d v="2016-03-15T05:00:00"/>
    <x v="7"/>
    <n v="1458450000"/>
    <d v="2016-03-20T05:00:00"/>
    <b v="0"/>
    <b v="1"/>
    <s v="film &amp; video/documentary"/>
    <s v="film &amp; video"/>
    <s v="documentary"/>
  </r>
  <r>
    <n v="500"/>
    <s v="Valdez Ltd"/>
    <s v="Team-oriented clear-thinking matrix"/>
    <n v="100"/>
    <n v="0"/>
    <x v="0"/>
    <x v="0"/>
    <n v="0"/>
    <x v="0"/>
    <x v="1"/>
    <x v="1"/>
    <n v="1367384400"/>
    <d v="2013-05-01T05:00:00"/>
    <x v="2"/>
    <n v="1369803600"/>
    <d v="2013-05-29T05:00:00"/>
    <b v="0"/>
    <b v="1"/>
    <s v="theater/plays"/>
    <s v="theater"/>
    <s v="plays"/>
  </r>
  <r>
    <n v="501"/>
    <s v="Mccann-Le"/>
    <s v="Focused coherent methodology"/>
    <n v="153600"/>
    <n v="107743"/>
    <x v="72"/>
    <x v="0"/>
    <n v="1796"/>
    <x v="443"/>
    <x v="1"/>
    <x v="1"/>
    <n v="1363064400"/>
    <d v="2013-03-12T05:00:00"/>
    <x v="2"/>
    <n v="1363237200"/>
    <d v="2013-03-14T05:00:00"/>
    <b v="0"/>
    <b v="0"/>
    <s v="film &amp; video/documentary"/>
    <s v="film &amp; video"/>
    <s v="documentary"/>
  </r>
  <r>
    <n v="502"/>
    <s v="Johnson Inc"/>
    <s v="Reduced context-sensitive complexity"/>
    <n v="1300"/>
    <n v="6889"/>
    <x v="293"/>
    <x v="1"/>
    <n v="186"/>
    <x v="444"/>
    <x v="2"/>
    <x v="2"/>
    <n v="1343365200"/>
    <d v="2012-07-27T05:00:00"/>
    <x v="4"/>
    <n v="1345870800"/>
    <d v="2012-08-25T05:00:00"/>
    <b v="0"/>
    <b v="1"/>
    <s v="games/video games"/>
    <s v="games"/>
    <s v="video games"/>
  </r>
  <r>
    <n v="503"/>
    <s v="Collins LLC"/>
    <s v="Decentralized 4thgeneration time-frame"/>
    <n v="25500"/>
    <n v="45983"/>
    <x v="294"/>
    <x v="1"/>
    <n v="460"/>
    <x v="445"/>
    <x v="1"/>
    <x v="1"/>
    <n v="1435726800"/>
    <d v="2015-07-01T05:00:00"/>
    <x v="0"/>
    <n v="1437454800"/>
    <d v="2015-07-21T05:00:00"/>
    <b v="0"/>
    <b v="0"/>
    <s v="film &amp; video/drama"/>
    <s v="film &amp; video"/>
    <s v="drama"/>
  </r>
  <r>
    <n v="504"/>
    <s v="Smith-Miller"/>
    <s v="De-engineered cohesive moderator"/>
    <n v="7500"/>
    <n v="6924"/>
    <x v="48"/>
    <x v="0"/>
    <n v="62"/>
    <x v="446"/>
    <x v="6"/>
    <x v="6"/>
    <n v="1431925200"/>
    <d v="2015-05-18T05:00:00"/>
    <x v="0"/>
    <n v="1432011600"/>
    <d v="2015-05-19T05:00:00"/>
    <b v="0"/>
    <b v="0"/>
    <s v="music/rock"/>
    <s v="music"/>
    <s v="rock"/>
  </r>
  <r>
    <n v="505"/>
    <s v="Jensen-Vargas"/>
    <s v="Ameliorated explicit parallelism"/>
    <n v="89900"/>
    <n v="12497"/>
    <x v="245"/>
    <x v="0"/>
    <n v="347"/>
    <x v="447"/>
    <x v="1"/>
    <x v="1"/>
    <n v="1362722400"/>
    <d v="2013-03-08T06:00:00"/>
    <x v="2"/>
    <n v="1366347600"/>
    <d v="2013-04-19T05:00:00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x v="87"/>
    <x v="1"/>
    <n v="2528"/>
    <x v="320"/>
    <x v="1"/>
    <x v="1"/>
    <n v="1511416800"/>
    <d v="2017-11-23T06:00:00"/>
    <x v="5"/>
    <n v="1512885600"/>
    <d v="2017-12-10T06:00:00"/>
    <b v="0"/>
    <b v="1"/>
    <s v="theater/plays"/>
    <s v="theater"/>
    <s v="plays"/>
  </r>
  <r>
    <n v="507"/>
    <s v="Turner, Miller and Francis"/>
    <s v="Compatible well-modulated budgetary management"/>
    <n v="2100"/>
    <n v="837"/>
    <x v="246"/>
    <x v="0"/>
    <n v="19"/>
    <x v="448"/>
    <x v="1"/>
    <x v="1"/>
    <n v="1365483600"/>
    <d v="2013-04-09T05:00:00"/>
    <x v="2"/>
    <n v="1369717200"/>
    <d v="2013-05-28T05:00:00"/>
    <b v="0"/>
    <b v="1"/>
    <s v="technology/web"/>
    <s v="technology"/>
    <s v="web"/>
  </r>
  <r>
    <n v="508"/>
    <s v="Roberts Group"/>
    <s v="Up-sized radical pricing structure"/>
    <n v="172700"/>
    <n v="193820"/>
    <x v="19"/>
    <x v="1"/>
    <n v="3657"/>
    <x v="395"/>
    <x v="1"/>
    <x v="1"/>
    <n v="1532840400"/>
    <d v="2018-07-29T05:00:00"/>
    <x v="9"/>
    <n v="1534654800"/>
    <d v="2018-08-19T05:00:00"/>
    <b v="0"/>
    <b v="0"/>
    <s v="theater/plays"/>
    <s v="theater"/>
    <s v="plays"/>
  </r>
  <r>
    <n v="509"/>
    <s v="White LLC"/>
    <s v="Robust zero-defect project"/>
    <n v="168500"/>
    <n v="119510"/>
    <x v="117"/>
    <x v="0"/>
    <n v="1258"/>
    <x v="449"/>
    <x v="1"/>
    <x v="1"/>
    <n v="1336194000"/>
    <d v="2012-05-05T05:00:00"/>
    <x v="4"/>
    <n v="1337058000"/>
    <d v="2012-05-15T05:00:00"/>
    <b v="0"/>
    <b v="0"/>
    <s v="theater/plays"/>
    <s v="theater"/>
    <s v="plays"/>
  </r>
  <r>
    <n v="510"/>
    <s v="Best, Miller and Thomas"/>
    <s v="Re-engineered mobile task-force"/>
    <n v="7800"/>
    <n v="9289"/>
    <x v="295"/>
    <x v="1"/>
    <n v="131"/>
    <x v="450"/>
    <x v="2"/>
    <x v="2"/>
    <n v="1527742800"/>
    <d v="2018-05-31T05:00:00"/>
    <x v="9"/>
    <n v="1529816400"/>
    <d v="2018-06-24T05:00:00"/>
    <b v="0"/>
    <b v="0"/>
    <s v="film &amp; video/drama"/>
    <s v="film &amp; video"/>
    <s v="drama"/>
  </r>
  <r>
    <n v="511"/>
    <s v="Smith-Mullins"/>
    <s v="User-centric intangible neural-net"/>
    <n v="147800"/>
    <n v="35498"/>
    <x v="64"/>
    <x v="0"/>
    <n v="362"/>
    <x v="451"/>
    <x v="1"/>
    <x v="1"/>
    <n v="1564030800"/>
    <d v="2019-07-25T05:00:00"/>
    <x v="3"/>
    <n v="1564894800"/>
    <d v="2019-08-04T05:00:00"/>
    <b v="0"/>
    <b v="0"/>
    <s v="theater/plays"/>
    <s v="theater"/>
    <s v="plays"/>
  </r>
  <r>
    <n v="512"/>
    <s v="Williams-Walsh"/>
    <s v="Organized explicit core"/>
    <n v="9100"/>
    <n v="12678"/>
    <x v="296"/>
    <x v="1"/>
    <n v="239"/>
    <x v="452"/>
    <x v="1"/>
    <x v="1"/>
    <n v="1404536400"/>
    <d v="2014-07-05T05:00:00"/>
    <x v="1"/>
    <n v="1404622800"/>
    <d v="2014-07-06T05:00:00"/>
    <b v="0"/>
    <b v="1"/>
    <s v="games/video games"/>
    <s v="games"/>
    <s v="video games"/>
  </r>
  <r>
    <n v="513"/>
    <s v="Harrison, Blackwell and Mendez"/>
    <s v="Synchronized 6thgeneration adapter"/>
    <n v="8300"/>
    <n v="3260"/>
    <x v="110"/>
    <x v="3"/>
    <n v="35"/>
    <x v="453"/>
    <x v="1"/>
    <x v="1"/>
    <n v="1284008400"/>
    <d v="2010-09-09T05:00:00"/>
    <x v="6"/>
    <n v="1284181200"/>
    <d v="2010-09-11T05:00:00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x v="297"/>
    <x v="3"/>
    <n v="528"/>
    <x v="454"/>
    <x v="5"/>
    <x v="5"/>
    <n v="1386309600"/>
    <d v="2013-12-06T06:00:00"/>
    <x v="2"/>
    <n v="1386741600"/>
    <d v="2013-12-11T06:00:00"/>
    <b v="0"/>
    <b v="1"/>
    <s v="music/rock"/>
    <s v="music"/>
    <s v="rock"/>
  </r>
  <r>
    <n v="515"/>
    <s v="Cox LLC"/>
    <s v="Phased 24hour flexibility"/>
    <n v="8600"/>
    <n v="4797"/>
    <x v="277"/>
    <x v="0"/>
    <n v="133"/>
    <x v="455"/>
    <x v="0"/>
    <x v="0"/>
    <n v="1324620000"/>
    <d v="2011-12-23T06:00:00"/>
    <x v="8"/>
    <n v="1324792800"/>
    <d v="2011-12-25T06:00:00"/>
    <b v="0"/>
    <b v="1"/>
    <s v="theater/plays"/>
    <s v="theater"/>
    <s v="plays"/>
  </r>
  <r>
    <n v="516"/>
    <s v="Morales-Odonnell"/>
    <s v="Exclusive 5thgeneration structure"/>
    <n v="125400"/>
    <n v="53324"/>
    <x v="298"/>
    <x v="0"/>
    <n v="846"/>
    <x v="456"/>
    <x v="1"/>
    <x v="1"/>
    <n v="1281070800"/>
    <d v="2010-08-06T05:00:00"/>
    <x v="6"/>
    <n v="1284354000"/>
    <d v="2010-09-13T05:00:00"/>
    <b v="0"/>
    <b v="0"/>
    <s v="publishing/nonfiction"/>
    <s v="publishing"/>
    <s v="nonfiction"/>
  </r>
  <r>
    <n v="517"/>
    <s v="Ramirez LLC"/>
    <s v="Multi-tiered maximized orchestration"/>
    <n v="5900"/>
    <n v="6608"/>
    <x v="19"/>
    <x v="1"/>
    <n v="78"/>
    <x v="457"/>
    <x v="1"/>
    <x v="1"/>
    <n v="1493960400"/>
    <d v="2017-05-05T05:00:00"/>
    <x v="5"/>
    <n v="1494392400"/>
    <d v="2017-05-10T05:00:00"/>
    <b v="0"/>
    <b v="0"/>
    <s v="food/food trucks"/>
    <s v="food"/>
    <s v="food trucks"/>
  </r>
  <r>
    <n v="518"/>
    <s v="Ramirez Group"/>
    <s v="Open-architected uniform instruction set"/>
    <n v="8800"/>
    <n v="622"/>
    <x v="250"/>
    <x v="0"/>
    <n v="10"/>
    <x v="458"/>
    <x v="1"/>
    <x v="1"/>
    <n v="1519365600"/>
    <d v="2018-02-23T06:00:00"/>
    <x v="9"/>
    <n v="1519538400"/>
    <d v="2018-02-25T06:00:00"/>
    <b v="0"/>
    <b v="1"/>
    <s v="film &amp; video/animation"/>
    <s v="film &amp; video"/>
    <s v="animation"/>
  </r>
  <r>
    <n v="519"/>
    <s v="Marsh-Coleman"/>
    <s v="Exclusive asymmetric analyzer"/>
    <n v="177700"/>
    <n v="180802"/>
    <x v="121"/>
    <x v="1"/>
    <n v="1773"/>
    <x v="230"/>
    <x v="1"/>
    <x v="1"/>
    <n v="1420696800"/>
    <d v="2015-01-08T06:00:00"/>
    <x v="0"/>
    <n v="1421906400"/>
    <d v="2015-01-22T06:00:00"/>
    <b v="0"/>
    <b v="1"/>
    <s v="music/rock"/>
    <s v="music"/>
    <s v="rock"/>
  </r>
  <r>
    <n v="520"/>
    <s v="Frederick, Jenkins and Collins"/>
    <s v="Organic radical collaboration"/>
    <n v="800"/>
    <n v="3406"/>
    <x v="161"/>
    <x v="1"/>
    <n v="32"/>
    <x v="459"/>
    <x v="1"/>
    <x v="1"/>
    <n v="1555650000"/>
    <d v="2019-04-19T05:00:00"/>
    <x v="3"/>
    <n v="1555909200"/>
    <d v="2019-04-22T05:00:00"/>
    <b v="0"/>
    <b v="0"/>
    <s v="theater/plays"/>
    <s v="theater"/>
    <s v="plays"/>
  </r>
  <r>
    <n v="521"/>
    <s v="Wilson Ltd"/>
    <s v="Function-based multi-state software"/>
    <n v="7600"/>
    <n v="11061"/>
    <x v="193"/>
    <x v="1"/>
    <n v="369"/>
    <x v="460"/>
    <x v="1"/>
    <x v="1"/>
    <n v="1471928400"/>
    <d v="2016-08-23T05:00:00"/>
    <x v="7"/>
    <n v="1472446800"/>
    <d v="2016-08-29T05:00:00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x v="150"/>
    <x v="0"/>
    <n v="191"/>
    <x v="461"/>
    <x v="1"/>
    <x v="1"/>
    <n v="1341291600"/>
    <d v="2012-07-03T05:00:00"/>
    <x v="4"/>
    <n v="1342328400"/>
    <d v="2012-07-15T05:00:00"/>
    <b v="0"/>
    <b v="0"/>
    <s v="film &amp; video/shorts"/>
    <s v="film &amp; video"/>
    <s v="shorts"/>
  </r>
  <r>
    <n v="523"/>
    <s v="Underwood, James and Jones"/>
    <s v="Triple-buffered holistic ability"/>
    <n v="900"/>
    <n v="6303"/>
    <x v="299"/>
    <x v="1"/>
    <n v="89"/>
    <x v="462"/>
    <x v="1"/>
    <x v="1"/>
    <n v="1267682400"/>
    <d v="2010-03-04T06:00:00"/>
    <x v="6"/>
    <n v="1268114400"/>
    <d v="2010-03-09T06:00:00"/>
    <b v="0"/>
    <b v="0"/>
    <s v="film &amp; video/shorts"/>
    <s v="film &amp; video"/>
    <s v="shorts"/>
  </r>
  <r>
    <n v="524"/>
    <s v="Johnson-Contreras"/>
    <s v="Diverse scalable superstructure"/>
    <n v="96700"/>
    <n v="81136"/>
    <x v="300"/>
    <x v="0"/>
    <n v="1979"/>
    <x v="354"/>
    <x v="1"/>
    <x v="1"/>
    <n v="1272258000"/>
    <d v="2010-04-26T05:00:00"/>
    <x v="6"/>
    <n v="1273381200"/>
    <d v="2010-05-09T05:00:00"/>
    <b v="0"/>
    <b v="0"/>
    <s v="theater/plays"/>
    <s v="theater"/>
    <s v="plays"/>
  </r>
  <r>
    <n v="525"/>
    <s v="Greene, Lloyd and Sims"/>
    <s v="Balanced leadingedge data-warehouse"/>
    <n v="2100"/>
    <n v="1768"/>
    <x v="300"/>
    <x v="0"/>
    <n v="63"/>
    <x v="463"/>
    <x v="1"/>
    <x v="1"/>
    <n v="1290492000"/>
    <d v="2010-11-23T06:00:00"/>
    <x v="6"/>
    <n v="1290837600"/>
    <d v="2010-11-27T06:00:00"/>
    <b v="0"/>
    <b v="0"/>
    <s v="technology/wearables"/>
    <s v="technology"/>
    <s v="wearables"/>
  </r>
  <r>
    <n v="526"/>
    <s v="Smith-Sparks"/>
    <s v="Digitized bandwidth-monitored open architecture"/>
    <n v="8300"/>
    <n v="12944"/>
    <x v="301"/>
    <x v="1"/>
    <n v="147"/>
    <x v="464"/>
    <x v="1"/>
    <x v="1"/>
    <n v="1451109600"/>
    <d v="2015-12-26T06:00:00"/>
    <x v="0"/>
    <n v="1454306400"/>
    <d v="2016-02-01T06:00:00"/>
    <b v="0"/>
    <b v="1"/>
    <s v="theater/plays"/>
    <s v="theater"/>
    <s v="plays"/>
  </r>
  <r>
    <n v="527"/>
    <s v="Rosario-Smith"/>
    <s v="Enterprise-wide intermediate portal"/>
    <n v="189200"/>
    <n v="188480"/>
    <x v="134"/>
    <x v="0"/>
    <n v="6080"/>
    <x v="8"/>
    <x v="0"/>
    <x v="0"/>
    <n v="1454652000"/>
    <d v="2016-02-05T06:00:00"/>
    <x v="7"/>
    <n v="1457762400"/>
    <d v="2016-03-12T06:00:00"/>
    <b v="0"/>
    <b v="0"/>
    <s v="film &amp; video/animation"/>
    <s v="film &amp; video"/>
    <s v="animation"/>
  </r>
  <r>
    <n v="528"/>
    <s v="Avila, Ford and Welch"/>
    <s v="Focused leadingedge matrix"/>
    <n v="9000"/>
    <n v="7227"/>
    <x v="25"/>
    <x v="0"/>
    <n v="80"/>
    <x v="465"/>
    <x v="4"/>
    <x v="4"/>
    <n v="1385186400"/>
    <d v="2013-11-23T06:00:00"/>
    <x v="2"/>
    <n v="1389074400"/>
    <d v="2014-01-07T06:00:00"/>
    <b v="0"/>
    <b v="0"/>
    <s v="music/indie rock"/>
    <s v="music"/>
    <s v="indie rock"/>
  </r>
  <r>
    <n v="529"/>
    <s v="Gallegos Inc"/>
    <s v="Seamless logistical encryption"/>
    <n v="5100"/>
    <n v="574"/>
    <x v="139"/>
    <x v="0"/>
    <n v="9"/>
    <x v="466"/>
    <x v="1"/>
    <x v="1"/>
    <n v="1399698000"/>
    <d v="2014-05-10T05:00:00"/>
    <x v="1"/>
    <n v="1402117200"/>
    <d v="2014-06-07T05:00:00"/>
    <b v="0"/>
    <b v="0"/>
    <s v="games/video games"/>
    <s v="games"/>
    <s v="video games"/>
  </r>
  <r>
    <n v="530"/>
    <s v="Morrow, Santiago and Soto"/>
    <s v="Stand-alone human-resource workforce"/>
    <n v="105000"/>
    <n v="96328"/>
    <x v="48"/>
    <x v="0"/>
    <n v="1784"/>
    <x v="303"/>
    <x v="1"/>
    <x v="1"/>
    <n v="1283230800"/>
    <d v="2010-08-31T05:00:00"/>
    <x v="6"/>
    <n v="1284440400"/>
    <d v="2010-09-14T05:00:00"/>
    <b v="0"/>
    <b v="1"/>
    <s v="publishing/fiction"/>
    <s v="publishing"/>
    <s v="fiction"/>
  </r>
  <r>
    <n v="531"/>
    <s v="Berry-Richardson"/>
    <s v="Automated zero tolerance implementation"/>
    <n v="186700"/>
    <n v="178338"/>
    <x v="119"/>
    <x v="2"/>
    <n v="3640"/>
    <x v="467"/>
    <x v="5"/>
    <x v="5"/>
    <n v="1384149600"/>
    <d v="2013-11-11T06:00:00"/>
    <x v="2"/>
    <n v="1388988000"/>
    <d v="2014-01-06T06:00:00"/>
    <b v="0"/>
    <b v="0"/>
    <s v="games/video games"/>
    <s v="games"/>
    <s v="video games"/>
  </r>
  <r>
    <n v="532"/>
    <s v="Cordova-Torres"/>
    <s v="Pre-emptive grid-enabled contingency"/>
    <n v="1600"/>
    <n v="8046"/>
    <x v="302"/>
    <x v="1"/>
    <n v="126"/>
    <x v="468"/>
    <x v="0"/>
    <x v="0"/>
    <n v="1516860000"/>
    <d v="2018-01-25T06:00:00"/>
    <x v="9"/>
    <n v="1516946400"/>
    <d v="2018-01-26T06:00:00"/>
    <b v="0"/>
    <b v="0"/>
    <s v="theater/plays"/>
    <s v="theater"/>
    <s v="plays"/>
  </r>
  <r>
    <n v="533"/>
    <s v="Holt, Bernard and Johnson"/>
    <s v="Multi-lateral didactic encoding"/>
    <n v="115600"/>
    <n v="184086"/>
    <x v="17"/>
    <x v="1"/>
    <n v="2218"/>
    <x v="469"/>
    <x v="4"/>
    <x v="4"/>
    <n v="1374642000"/>
    <d v="2013-07-24T05:00:00"/>
    <x v="2"/>
    <n v="1377752400"/>
    <d v="2013-08-29T05:00:00"/>
    <b v="0"/>
    <b v="0"/>
    <s v="music/indie rock"/>
    <s v="music"/>
    <s v="indie rock"/>
  </r>
  <r>
    <n v="534"/>
    <s v="Clark, Mccormick and Mendoza"/>
    <s v="Self-enabling didactic orchestration"/>
    <n v="89100"/>
    <n v="13385"/>
    <x v="97"/>
    <x v="0"/>
    <n v="243"/>
    <x v="160"/>
    <x v="1"/>
    <x v="1"/>
    <n v="1534482000"/>
    <d v="2018-08-17T05:00:00"/>
    <x v="9"/>
    <n v="1534568400"/>
    <d v="2018-08-18T05:00:00"/>
    <b v="0"/>
    <b v="1"/>
    <s v="film &amp; video/drama"/>
    <s v="film &amp; video"/>
    <s v="drama"/>
  </r>
  <r>
    <n v="535"/>
    <s v="Garrison LLC"/>
    <s v="Profit-focused 24/7 data-warehouse"/>
    <n v="2600"/>
    <n v="12533"/>
    <x v="303"/>
    <x v="1"/>
    <n v="202"/>
    <x v="470"/>
    <x v="6"/>
    <x v="6"/>
    <n v="1528434000"/>
    <d v="2018-06-08T05:00:00"/>
    <x v="9"/>
    <n v="1528606800"/>
    <d v="2018-06-10T05:00:00"/>
    <b v="0"/>
    <b v="1"/>
    <s v="theater/plays"/>
    <s v="theater"/>
    <s v="plays"/>
  </r>
  <r>
    <n v="536"/>
    <s v="Shannon-Olson"/>
    <s v="Enhanced methodical middleware"/>
    <n v="9800"/>
    <n v="14697"/>
    <x v="33"/>
    <x v="1"/>
    <n v="140"/>
    <x v="471"/>
    <x v="6"/>
    <x v="6"/>
    <n v="1282626000"/>
    <d v="2010-08-24T05:00:00"/>
    <x v="6"/>
    <n v="1284872400"/>
    <d v="2010-09-19T05:00:00"/>
    <b v="0"/>
    <b v="0"/>
    <s v="publishing/fiction"/>
    <s v="publishing"/>
    <s v="fiction"/>
  </r>
  <r>
    <n v="537"/>
    <s v="Murillo-Mcfarland"/>
    <s v="Synchronized client-driven projection"/>
    <n v="84400"/>
    <n v="98935"/>
    <x v="268"/>
    <x v="1"/>
    <n v="1052"/>
    <x v="472"/>
    <x v="3"/>
    <x v="3"/>
    <n v="1535605200"/>
    <d v="2018-08-30T05:00:00"/>
    <x v="9"/>
    <n v="1537592400"/>
    <d v="2018-09-22T05:00:00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x v="76"/>
    <x v="0"/>
    <n v="1296"/>
    <x v="159"/>
    <x v="1"/>
    <x v="1"/>
    <n v="1379826000"/>
    <d v="2013-09-22T05:00:00"/>
    <x v="2"/>
    <n v="1381208400"/>
    <d v="2013-10-08T05:00:00"/>
    <b v="0"/>
    <b v="0"/>
    <s v="games/mobile games"/>
    <s v="games"/>
    <s v="mobile games"/>
  </r>
  <r>
    <n v="539"/>
    <s v="Thomas, Welch and Santana"/>
    <s v="Assimilated exuding toolset"/>
    <n v="9800"/>
    <n v="7120"/>
    <x v="304"/>
    <x v="0"/>
    <n v="77"/>
    <x v="473"/>
    <x v="1"/>
    <x v="1"/>
    <n v="1561957200"/>
    <d v="2019-07-01T05:00:00"/>
    <x v="3"/>
    <n v="1562475600"/>
    <d v="2019-07-07T05:00:00"/>
    <b v="0"/>
    <b v="1"/>
    <s v="food/food trucks"/>
    <s v="food"/>
    <s v="food trucks"/>
  </r>
  <r>
    <n v="540"/>
    <s v="Brown-Pena"/>
    <s v="Front-line client-server secured line"/>
    <n v="5300"/>
    <n v="14097"/>
    <x v="10"/>
    <x v="1"/>
    <n v="247"/>
    <x v="474"/>
    <x v="1"/>
    <x v="1"/>
    <n v="1525496400"/>
    <d v="2018-05-05T05:00:00"/>
    <x v="9"/>
    <n v="1527397200"/>
    <d v="2018-05-27T05:00:00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x v="64"/>
    <x v="0"/>
    <n v="395"/>
    <x v="187"/>
    <x v="6"/>
    <x v="6"/>
    <n v="1433912400"/>
    <d v="2015-06-10T05:00:00"/>
    <x v="0"/>
    <n v="1436158800"/>
    <d v="2015-07-06T05:00:00"/>
    <b v="0"/>
    <b v="0"/>
    <s v="games/mobile games"/>
    <s v="games"/>
    <s v="mobile games"/>
  </r>
  <r>
    <n v="542"/>
    <s v="Harrison-Bridges"/>
    <s v="Profit-focused exuding moderator"/>
    <n v="77000"/>
    <n v="1930"/>
    <x v="112"/>
    <x v="0"/>
    <n v="49"/>
    <x v="475"/>
    <x v="4"/>
    <x v="4"/>
    <n v="1453442400"/>
    <d v="2016-01-22T06:00:00"/>
    <x v="7"/>
    <n v="1456034400"/>
    <d v="2016-02-21T06:00:00"/>
    <b v="0"/>
    <b v="0"/>
    <s v="music/indie rock"/>
    <s v="music"/>
    <s v="indie rock"/>
  </r>
  <r>
    <n v="543"/>
    <s v="Johnson, Murphy and Peterson"/>
    <s v="Cross-group high-level moderator"/>
    <n v="84900"/>
    <n v="13864"/>
    <x v="210"/>
    <x v="0"/>
    <n v="180"/>
    <x v="476"/>
    <x v="1"/>
    <x v="1"/>
    <n v="1378875600"/>
    <d v="2013-09-11T05:00:00"/>
    <x v="2"/>
    <n v="1380171600"/>
    <d v="2013-09-26T05:00:00"/>
    <b v="0"/>
    <b v="0"/>
    <s v="games/video games"/>
    <s v="games"/>
    <s v="video games"/>
  </r>
  <r>
    <n v="544"/>
    <s v="Taylor Inc"/>
    <s v="Public-key 3rdgeneration system engine"/>
    <n v="2800"/>
    <n v="7742"/>
    <x v="239"/>
    <x v="1"/>
    <n v="84"/>
    <x v="477"/>
    <x v="1"/>
    <x v="1"/>
    <n v="1452232800"/>
    <d v="2016-01-08T06:00:00"/>
    <x v="7"/>
    <n v="1453356000"/>
    <d v="2016-01-21T06:00:00"/>
    <b v="0"/>
    <b v="0"/>
    <s v="music/rock"/>
    <s v="music"/>
    <s v="rock"/>
  </r>
  <r>
    <n v="545"/>
    <s v="Deleon and Sons"/>
    <s v="Organized value-added access"/>
    <n v="184800"/>
    <n v="164109"/>
    <x v="12"/>
    <x v="0"/>
    <n v="2690"/>
    <x v="478"/>
    <x v="1"/>
    <x v="1"/>
    <n v="1577253600"/>
    <d v="2019-12-25T06:00:00"/>
    <x v="3"/>
    <n v="1578981600"/>
    <d v="2020-01-14T06:00:00"/>
    <b v="0"/>
    <b v="0"/>
    <s v="theater/plays"/>
    <s v="theater"/>
    <s v="plays"/>
  </r>
  <r>
    <n v="546"/>
    <s v="Benjamin, Paul and Ferguson"/>
    <s v="Cloned global Graphical User Interface"/>
    <n v="4200"/>
    <n v="6870"/>
    <x v="222"/>
    <x v="1"/>
    <n v="88"/>
    <x v="479"/>
    <x v="1"/>
    <x v="1"/>
    <n v="1537160400"/>
    <d v="2018-09-17T05:00:00"/>
    <x v="9"/>
    <n v="1537419600"/>
    <d v="2018-09-20T05:00:00"/>
    <b v="0"/>
    <b v="1"/>
    <s v="theater/plays"/>
    <s v="theater"/>
    <s v="plays"/>
  </r>
  <r>
    <n v="547"/>
    <s v="Hardin-Dixon"/>
    <s v="Focused solution-oriented matrix"/>
    <n v="1300"/>
    <n v="12597"/>
    <x v="305"/>
    <x v="1"/>
    <n v="156"/>
    <x v="480"/>
    <x v="1"/>
    <x v="1"/>
    <n v="1422165600"/>
    <d v="2015-01-25T06:00:00"/>
    <x v="0"/>
    <n v="1423202400"/>
    <d v="2015-02-06T06:00:00"/>
    <b v="0"/>
    <b v="0"/>
    <s v="film &amp; video/drama"/>
    <s v="film &amp; video"/>
    <s v="drama"/>
  </r>
  <r>
    <n v="548"/>
    <s v="York-Pitts"/>
    <s v="Monitored discrete toolset"/>
    <n v="66100"/>
    <n v="179074"/>
    <x v="306"/>
    <x v="1"/>
    <n v="2985"/>
    <x v="443"/>
    <x v="1"/>
    <x v="1"/>
    <n v="1459486800"/>
    <d v="2016-04-01T05:00:00"/>
    <x v="7"/>
    <n v="1460610000"/>
    <d v="2016-04-14T05:00:00"/>
    <b v="0"/>
    <b v="0"/>
    <s v="theater/plays"/>
    <s v="theater"/>
    <s v="plays"/>
  </r>
  <r>
    <n v="549"/>
    <s v="Jarvis and Sons"/>
    <s v="Business-focused intermediate system engine"/>
    <n v="29500"/>
    <n v="83843"/>
    <x v="307"/>
    <x v="1"/>
    <n v="762"/>
    <x v="118"/>
    <x v="1"/>
    <x v="1"/>
    <n v="1369717200"/>
    <d v="2013-05-28T05:00:00"/>
    <x v="2"/>
    <n v="1370494800"/>
    <d v="2013-06-06T05:00:00"/>
    <b v="0"/>
    <b v="0"/>
    <s v="technology/wearables"/>
    <s v="technology"/>
    <s v="wearables"/>
  </r>
  <r>
    <n v="550"/>
    <s v="Morrison-Henderson"/>
    <s v="De-engineered disintermediate encoding"/>
    <n v="100"/>
    <n v="4"/>
    <x v="166"/>
    <x v="3"/>
    <n v="1"/>
    <x v="405"/>
    <x v="5"/>
    <x v="5"/>
    <n v="1330495200"/>
    <d v="2012-02-29T06:00:00"/>
    <x v="4"/>
    <n v="1332306000"/>
    <d v="2012-03-21T05:00:00"/>
    <b v="0"/>
    <b v="0"/>
    <s v="music/indie rock"/>
    <s v="music"/>
    <s v="indie rock"/>
  </r>
  <r>
    <n v="551"/>
    <s v="Martin-James"/>
    <s v="Streamlined upward-trending analyzer"/>
    <n v="180100"/>
    <n v="105598"/>
    <x v="3"/>
    <x v="0"/>
    <n v="2779"/>
    <x v="32"/>
    <x v="2"/>
    <x v="2"/>
    <n v="1419055200"/>
    <d v="2014-12-20T06:00:00"/>
    <x v="1"/>
    <n v="1422511200"/>
    <d v="2015-01-29T06:00:00"/>
    <b v="0"/>
    <b v="1"/>
    <s v="technology/web"/>
    <s v="technology"/>
    <s v="web"/>
  </r>
  <r>
    <n v="552"/>
    <s v="Mercer, Solomon and Singleton"/>
    <s v="Distributed human-resource policy"/>
    <n v="9000"/>
    <n v="8866"/>
    <x v="168"/>
    <x v="0"/>
    <n v="92"/>
    <x v="481"/>
    <x v="1"/>
    <x v="1"/>
    <n v="1480140000"/>
    <d v="2016-11-26T06:00:00"/>
    <x v="7"/>
    <n v="1480312800"/>
    <d v="2016-11-28T06:00:00"/>
    <b v="0"/>
    <b v="0"/>
    <s v="theater/plays"/>
    <s v="theater"/>
    <s v="plays"/>
  </r>
  <r>
    <n v="553"/>
    <s v="Dougherty, Austin and Mills"/>
    <s v="De-engineered 5thgeneration contingency"/>
    <n v="170600"/>
    <n v="75022"/>
    <x v="262"/>
    <x v="0"/>
    <n v="1028"/>
    <x v="482"/>
    <x v="1"/>
    <x v="1"/>
    <n v="1293948000"/>
    <d v="2011-01-02T06:00:00"/>
    <x v="8"/>
    <n v="1294034400"/>
    <d v="2011-01-03T06:00:00"/>
    <b v="0"/>
    <b v="0"/>
    <s v="music/rock"/>
    <s v="music"/>
    <s v="rock"/>
  </r>
  <r>
    <n v="554"/>
    <s v="Ritter PLC"/>
    <s v="Multi-channeled upward-trending application"/>
    <n v="9500"/>
    <n v="14408"/>
    <x v="163"/>
    <x v="1"/>
    <n v="554"/>
    <x v="483"/>
    <x v="0"/>
    <x v="0"/>
    <n v="1482127200"/>
    <d v="2016-12-19T06:00:00"/>
    <x v="7"/>
    <n v="1482645600"/>
    <d v="2016-12-25T06:00:00"/>
    <b v="0"/>
    <b v="0"/>
    <s v="music/indie rock"/>
    <s v="music"/>
    <s v="indie rock"/>
  </r>
  <r>
    <n v="555"/>
    <s v="Anderson Group"/>
    <s v="Organic maximized database"/>
    <n v="6300"/>
    <n v="14089"/>
    <x v="308"/>
    <x v="1"/>
    <n v="135"/>
    <x v="484"/>
    <x v="3"/>
    <x v="3"/>
    <n v="1396414800"/>
    <d v="2014-04-02T05:00:00"/>
    <x v="1"/>
    <n v="1399093200"/>
    <d v="2014-05-03T05:00:00"/>
    <b v="0"/>
    <b v="0"/>
    <s v="music/rock"/>
    <s v="music"/>
    <s v="rock"/>
  </r>
  <r>
    <n v="556"/>
    <s v="Smith and Sons"/>
    <s v="Grass-roots 24/7 attitude"/>
    <n v="5200"/>
    <n v="12467"/>
    <x v="309"/>
    <x v="1"/>
    <n v="122"/>
    <x v="485"/>
    <x v="1"/>
    <x v="1"/>
    <n v="1315285200"/>
    <d v="2011-09-06T05:00:00"/>
    <x v="8"/>
    <n v="1315890000"/>
    <d v="2011-09-13T05:00:00"/>
    <b v="0"/>
    <b v="1"/>
    <s v="publishing/translations"/>
    <s v="publishing"/>
    <s v="translations"/>
  </r>
  <r>
    <n v="557"/>
    <s v="Lam-Hamilton"/>
    <s v="Team-oriented global strategy"/>
    <n v="6000"/>
    <n v="11960"/>
    <x v="271"/>
    <x v="1"/>
    <n v="221"/>
    <x v="486"/>
    <x v="1"/>
    <x v="1"/>
    <n v="1443762000"/>
    <d v="2015-10-02T05:00:00"/>
    <x v="0"/>
    <n v="1444021200"/>
    <d v="2015-10-05T05:00:00"/>
    <b v="0"/>
    <b v="1"/>
    <s v="film &amp; video/science fiction"/>
    <s v="film &amp; video"/>
    <s v="science fiction"/>
  </r>
  <r>
    <n v="558"/>
    <s v="Ho Ltd"/>
    <s v="Enhanced client-driven capacity"/>
    <n v="5800"/>
    <n v="7966"/>
    <x v="135"/>
    <x v="1"/>
    <n v="126"/>
    <x v="487"/>
    <x v="1"/>
    <x v="1"/>
    <n v="1456293600"/>
    <d v="2016-02-24T06:00:00"/>
    <x v="7"/>
    <n v="1460005200"/>
    <d v="2016-04-07T05:00:00"/>
    <b v="0"/>
    <b v="0"/>
    <s v="theater/plays"/>
    <s v="theater"/>
    <s v="plays"/>
  </r>
  <r>
    <n v="559"/>
    <s v="Brown, Estrada and Jensen"/>
    <s v="Exclusive systematic productivity"/>
    <n v="105300"/>
    <n v="106321"/>
    <x v="114"/>
    <x v="1"/>
    <n v="1022"/>
    <x v="488"/>
    <x v="1"/>
    <x v="1"/>
    <n v="1470114000"/>
    <d v="2016-08-02T05:00:00"/>
    <x v="7"/>
    <n v="1470718800"/>
    <d v="2016-08-09T05:00:00"/>
    <b v="0"/>
    <b v="0"/>
    <s v="theater/plays"/>
    <s v="theater"/>
    <s v="plays"/>
  </r>
  <r>
    <n v="560"/>
    <s v="Hunt LLC"/>
    <s v="Re-engineered radical policy"/>
    <n v="20000"/>
    <n v="158832"/>
    <x v="310"/>
    <x v="1"/>
    <n v="3177"/>
    <x v="120"/>
    <x v="1"/>
    <x v="1"/>
    <n v="1321596000"/>
    <d v="2011-11-18T06:00:00"/>
    <x v="8"/>
    <n v="1325052000"/>
    <d v="2011-12-28T06:00:00"/>
    <b v="0"/>
    <b v="0"/>
    <s v="film &amp; video/animation"/>
    <s v="film &amp; video"/>
    <s v="animation"/>
  </r>
  <r>
    <n v="561"/>
    <s v="Fowler-Smith"/>
    <s v="Down-sized logistical adapter"/>
    <n v="3000"/>
    <n v="11091"/>
    <x v="311"/>
    <x v="1"/>
    <n v="198"/>
    <x v="489"/>
    <x v="5"/>
    <x v="5"/>
    <n v="1318827600"/>
    <d v="2011-10-17T05:00:00"/>
    <x v="8"/>
    <n v="1319000400"/>
    <d v="2011-10-19T05:00:00"/>
    <b v="0"/>
    <b v="0"/>
    <s v="theater/plays"/>
    <s v="theater"/>
    <s v="plays"/>
  </r>
  <r>
    <n v="562"/>
    <s v="Blair Inc"/>
    <s v="Configurable bandwidth-monitored throughput"/>
    <n v="9900"/>
    <n v="1269"/>
    <x v="243"/>
    <x v="0"/>
    <n v="26"/>
    <x v="490"/>
    <x v="5"/>
    <x v="5"/>
    <n v="1552366800"/>
    <d v="2019-03-12T05:00:00"/>
    <x v="3"/>
    <n v="1552539600"/>
    <d v="2019-03-14T05:00:00"/>
    <b v="0"/>
    <b v="0"/>
    <s v="music/rock"/>
    <s v="music"/>
    <s v="rock"/>
  </r>
  <r>
    <n v="563"/>
    <s v="Kelley, Stanton and Sanchez"/>
    <s v="Optional tangible pricing structure"/>
    <n v="3700"/>
    <n v="5107"/>
    <x v="169"/>
    <x v="1"/>
    <n v="85"/>
    <x v="491"/>
    <x v="2"/>
    <x v="2"/>
    <n v="1542088800"/>
    <d v="2018-11-13T06:00:00"/>
    <x v="9"/>
    <n v="1543816800"/>
    <d v="2018-12-03T06:00:00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x v="300"/>
    <x v="0"/>
    <n v="1790"/>
    <x v="492"/>
    <x v="1"/>
    <x v="1"/>
    <n v="1426395600"/>
    <d v="2015-03-15T05:00:00"/>
    <x v="0"/>
    <n v="1427086800"/>
    <d v="2015-03-23T05:00:00"/>
    <b v="0"/>
    <b v="0"/>
    <s v="theater/plays"/>
    <s v="theater"/>
    <s v="plays"/>
  </r>
  <r>
    <n v="565"/>
    <s v="Joseph LLC"/>
    <s v="Decentralized logistical collaboration"/>
    <n v="94900"/>
    <n v="194166"/>
    <x v="312"/>
    <x v="1"/>
    <n v="3596"/>
    <x v="493"/>
    <x v="1"/>
    <x v="1"/>
    <n v="1321336800"/>
    <d v="2011-11-15T06:00:00"/>
    <x v="8"/>
    <n v="1323064800"/>
    <d v="2011-12-05T06:00:00"/>
    <b v="0"/>
    <b v="0"/>
    <s v="theater/plays"/>
    <s v="theater"/>
    <s v="plays"/>
  </r>
  <r>
    <n v="566"/>
    <s v="Webb-Smith"/>
    <s v="Advanced content-based installation"/>
    <n v="9300"/>
    <n v="4124"/>
    <x v="262"/>
    <x v="0"/>
    <n v="37"/>
    <x v="494"/>
    <x v="1"/>
    <x v="1"/>
    <n v="1456293600"/>
    <d v="2016-02-24T06:00:00"/>
    <x v="7"/>
    <n v="1458277200"/>
    <d v="2016-03-18T05:00:00"/>
    <b v="0"/>
    <b v="1"/>
    <s v="music/electric music"/>
    <s v="music"/>
    <s v="electric music"/>
  </r>
  <r>
    <n v="567"/>
    <s v="Johns PLC"/>
    <s v="Distributed high-level open architecture"/>
    <n v="6800"/>
    <n v="14865"/>
    <x v="105"/>
    <x v="1"/>
    <n v="244"/>
    <x v="495"/>
    <x v="1"/>
    <x v="1"/>
    <n v="1404968400"/>
    <d v="2014-07-10T05:00:00"/>
    <x v="1"/>
    <n v="1405141200"/>
    <d v="2014-07-12T05:00:00"/>
    <b v="0"/>
    <b v="0"/>
    <s v="music/rock"/>
    <s v="music"/>
    <s v="rock"/>
  </r>
  <r>
    <n v="568"/>
    <s v="Hardin-Foley"/>
    <s v="Synergized zero tolerance help-desk"/>
    <n v="72400"/>
    <n v="134688"/>
    <x v="41"/>
    <x v="1"/>
    <n v="5180"/>
    <x v="119"/>
    <x v="1"/>
    <x v="1"/>
    <n v="1279170000"/>
    <d v="2010-07-15T05:00:00"/>
    <x v="6"/>
    <n v="1283058000"/>
    <d v="2010-08-29T05:00:00"/>
    <b v="0"/>
    <b v="0"/>
    <s v="theater/plays"/>
    <s v="theater"/>
    <s v="plays"/>
  </r>
  <r>
    <n v="569"/>
    <s v="Fischer, Fowler and Arnold"/>
    <s v="Extended multi-tasking definition"/>
    <n v="20100"/>
    <n v="47705"/>
    <x v="125"/>
    <x v="1"/>
    <n v="589"/>
    <x v="496"/>
    <x v="6"/>
    <x v="6"/>
    <n v="1294725600"/>
    <d v="2011-01-11T06:00:00"/>
    <x v="8"/>
    <n v="1295762400"/>
    <d v="2011-01-23T06:00:00"/>
    <b v="0"/>
    <b v="0"/>
    <s v="film &amp; video/animation"/>
    <s v="film &amp; video"/>
    <s v="animation"/>
  </r>
  <r>
    <n v="570"/>
    <s v="Martinez-Juarez"/>
    <s v="Realigned uniform knowledge user"/>
    <n v="31200"/>
    <n v="95364"/>
    <x v="313"/>
    <x v="1"/>
    <n v="2725"/>
    <x v="33"/>
    <x v="1"/>
    <x v="1"/>
    <n v="1419055200"/>
    <d v="2014-12-20T06:00:00"/>
    <x v="1"/>
    <n v="1419573600"/>
    <d v="2014-12-26T06:00:00"/>
    <b v="0"/>
    <b v="1"/>
    <s v="music/rock"/>
    <s v="music"/>
    <s v="rock"/>
  </r>
  <r>
    <n v="571"/>
    <s v="Wilson and Sons"/>
    <s v="Monitored grid-enabled model"/>
    <n v="3500"/>
    <n v="3295"/>
    <x v="170"/>
    <x v="0"/>
    <n v="35"/>
    <x v="497"/>
    <x v="6"/>
    <x v="6"/>
    <n v="1434690000"/>
    <d v="2015-06-19T05:00:00"/>
    <x v="0"/>
    <n v="1438750800"/>
    <d v="2015-08-05T05:00:00"/>
    <b v="0"/>
    <b v="0"/>
    <s v="film &amp; video/shorts"/>
    <s v="film &amp; video"/>
    <s v="shorts"/>
  </r>
  <r>
    <n v="572"/>
    <s v="Clements Group"/>
    <s v="Assimilated actuating policy"/>
    <n v="9000"/>
    <n v="4896"/>
    <x v="157"/>
    <x v="3"/>
    <n v="94"/>
    <x v="498"/>
    <x v="1"/>
    <x v="1"/>
    <n v="1443416400"/>
    <d v="2015-09-28T05:00:00"/>
    <x v="0"/>
    <n v="1444798800"/>
    <d v="2015-10-14T05:00:00"/>
    <b v="0"/>
    <b v="1"/>
    <s v="music/rock"/>
    <s v="music"/>
    <s v="rock"/>
  </r>
  <r>
    <n v="573"/>
    <s v="Valenzuela-Cook"/>
    <s v="Total incremental productivity"/>
    <n v="6700"/>
    <n v="7496"/>
    <x v="19"/>
    <x v="1"/>
    <n v="300"/>
    <x v="499"/>
    <x v="1"/>
    <x v="1"/>
    <n v="1399006800"/>
    <d v="2014-05-02T05:00:00"/>
    <x v="1"/>
    <n v="1399179600"/>
    <d v="2014-05-04T05:00:00"/>
    <b v="0"/>
    <b v="0"/>
    <s v="journalism/audio"/>
    <s v="journalism"/>
    <s v="audio"/>
  </r>
  <r>
    <n v="574"/>
    <s v="Parker, Haley and Foster"/>
    <s v="Adaptive local task-force"/>
    <n v="2700"/>
    <n v="9967"/>
    <x v="314"/>
    <x v="1"/>
    <n v="144"/>
    <x v="500"/>
    <x v="1"/>
    <x v="1"/>
    <n v="1575698400"/>
    <d v="2019-12-07T06:00:00"/>
    <x v="3"/>
    <n v="1576562400"/>
    <d v="2019-12-17T06:00:00"/>
    <b v="0"/>
    <b v="1"/>
    <s v="food/food trucks"/>
    <s v="food"/>
    <s v="food trucks"/>
  </r>
  <r>
    <n v="575"/>
    <s v="Fuentes LLC"/>
    <s v="Universal zero-defect concept"/>
    <n v="83300"/>
    <n v="52421"/>
    <x v="154"/>
    <x v="0"/>
    <n v="558"/>
    <x v="501"/>
    <x v="1"/>
    <x v="1"/>
    <n v="1400562000"/>
    <d v="2014-05-20T05:00:00"/>
    <x v="1"/>
    <n v="1400821200"/>
    <d v="2014-05-23T05:00:00"/>
    <b v="0"/>
    <b v="1"/>
    <s v="theater/plays"/>
    <s v="theater"/>
    <s v="plays"/>
  </r>
  <r>
    <n v="576"/>
    <s v="Moran and Sons"/>
    <s v="Object-based bottom-line superstructure"/>
    <n v="9700"/>
    <n v="6298"/>
    <x v="130"/>
    <x v="0"/>
    <n v="64"/>
    <x v="502"/>
    <x v="1"/>
    <x v="1"/>
    <n v="1509512400"/>
    <d v="2017-11-01T05:00:00"/>
    <x v="5"/>
    <n v="1510984800"/>
    <d v="2017-11-18T06:00:00"/>
    <b v="0"/>
    <b v="0"/>
    <s v="theater/plays"/>
    <s v="theater"/>
    <s v="plays"/>
  </r>
  <r>
    <n v="577"/>
    <s v="Stevens Inc"/>
    <s v="Adaptive 24hour projection"/>
    <n v="8200"/>
    <n v="1546"/>
    <x v="107"/>
    <x v="3"/>
    <n v="37"/>
    <x v="503"/>
    <x v="1"/>
    <x v="1"/>
    <n v="1299823200"/>
    <d v="2011-03-11T06:00:00"/>
    <x v="8"/>
    <n v="1302066000"/>
    <d v="2011-04-06T05:00:00"/>
    <b v="0"/>
    <b v="0"/>
    <s v="music/jazz"/>
    <s v="music"/>
    <s v="jazz"/>
  </r>
  <r>
    <n v="578"/>
    <s v="Martinez-Johnson"/>
    <s v="Sharable radical toolset"/>
    <n v="96500"/>
    <n v="16168"/>
    <x v="126"/>
    <x v="0"/>
    <n v="245"/>
    <x v="136"/>
    <x v="1"/>
    <x v="1"/>
    <n v="1322719200"/>
    <d v="2011-12-01T06:00:00"/>
    <x v="8"/>
    <n v="1322978400"/>
    <d v="2011-12-04T06:00:00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x v="114"/>
    <x v="1"/>
    <n v="87"/>
    <x v="504"/>
    <x v="1"/>
    <x v="1"/>
    <n v="1312693200"/>
    <d v="2011-08-07T05:00:00"/>
    <x v="8"/>
    <n v="1313730000"/>
    <d v="2011-08-19T05:00:00"/>
    <b v="0"/>
    <b v="0"/>
    <s v="music/jazz"/>
    <s v="music"/>
    <s v="jazz"/>
  </r>
  <r>
    <n v="580"/>
    <s v="Perez PLC"/>
    <s v="Seamless 6thgeneration extranet"/>
    <n v="43800"/>
    <n v="149578"/>
    <x v="315"/>
    <x v="1"/>
    <n v="3116"/>
    <x v="77"/>
    <x v="1"/>
    <x v="1"/>
    <n v="1393394400"/>
    <d v="2014-02-26T06:00:00"/>
    <x v="1"/>
    <n v="1394085600"/>
    <d v="2014-03-06T06:00:00"/>
    <b v="0"/>
    <b v="0"/>
    <s v="theater/plays"/>
    <s v="theater"/>
    <s v="plays"/>
  </r>
  <r>
    <n v="581"/>
    <s v="Sanchez, Cross and Savage"/>
    <s v="Sharable mobile knowledgebase"/>
    <n v="6000"/>
    <n v="3841"/>
    <x v="106"/>
    <x v="0"/>
    <n v="71"/>
    <x v="505"/>
    <x v="1"/>
    <x v="1"/>
    <n v="1304053200"/>
    <d v="2011-04-29T05:00:00"/>
    <x v="8"/>
    <n v="1305349200"/>
    <d v="2011-05-14T05:00:00"/>
    <b v="0"/>
    <b v="0"/>
    <s v="technology/web"/>
    <s v="technology"/>
    <s v="web"/>
  </r>
  <r>
    <n v="582"/>
    <s v="Pineda Ltd"/>
    <s v="Cross-group global system engine"/>
    <n v="8700"/>
    <n v="4531"/>
    <x v="9"/>
    <x v="0"/>
    <n v="42"/>
    <x v="506"/>
    <x v="1"/>
    <x v="1"/>
    <n v="1433912400"/>
    <d v="2015-06-10T05:00:00"/>
    <x v="0"/>
    <n v="1434344400"/>
    <d v="2015-06-15T05:00:00"/>
    <b v="0"/>
    <b v="1"/>
    <s v="games/video games"/>
    <s v="games"/>
    <s v="video games"/>
  </r>
  <r>
    <n v="583"/>
    <s v="Powell and Sons"/>
    <s v="Centralized clear-thinking conglomeration"/>
    <n v="18900"/>
    <n v="60934"/>
    <x v="316"/>
    <x v="1"/>
    <n v="909"/>
    <x v="507"/>
    <x v="1"/>
    <x v="1"/>
    <n v="1329717600"/>
    <d v="2012-02-20T06:00:00"/>
    <x v="4"/>
    <n v="1331186400"/>
    <d v="2012-03-08T06:00:0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x v="98"/>
    <x v="1"/>
    <n v="1613"/>
    <x v="508"/>
    <x v="1"/>
    <x v="1"/>
    <n v="1335330000"/>
    <d v="2012-04-25T05:00:00"/>
    <x v="4"/>
    <n v="1336539600"/>
    <d v="2012-05-09T05:00:00"/>
    <b v="0"/>
    <b v="0"/>
    <s v="technology/web"/>
    <s v="technology"/>
    <s v="web"/>
  </r>
  <r>
    <n v="585"/>
    <s v="Pugh LLC"/>
    <s v="Reactive analyzing function"/>
    <n v="8900"/>
    <n v="13065"/>
    <x v="317"/>
    <x v="1"/>
    <n v="136"/>
    <x v="509"/>
    <x v="1"/>
    <x v="1"/>
    <n v="1268888400"/>
    <d v="2010-03-18T05:00:00"/>
    <x v="6"/>
    <n v="1269752400"/>
    <d v="2010-03-28T05:00:00"/>
    <b v="0"/>
    <b v="0"/>
    <s v="publishing/translations"/>
    <s v="publishing"/>
    <s v="translations"/>
  </r>
  <r>
    <n v="586"/>
    <s v="Rowe-Wong"/>
    <s v="Robust hybrid budgetary management"/>
    <n v="700"/>
    <n v="6654"/>
    <x v="318"/>
    <x v="1"/>
    <n v="130"/>
    <x v="510"/>
    <x v="1"/>
    <x v="1"/>
    <n v="1289973600"/>
    <d v="2010-11-17T06:00:00"/>
    <x v="6"/>
    <n v="1291615200"/>
    <d v="2010-12-06T06:00:00"/>
    <b v="0"/>
    <b v="0"/>
    <s v="music/rock"/>
    <s v="music"/>
    <s v="rock"/>
  </r>
  <r>
    <n v="587"/>
    <s v="Williams-Santos"/>
    <s v="Open-source analyzing monitoring"/>
    <n v="9400"/>
    <n v="6852"/>
    <x v="304"/>
    <x v="0"/>
    <n v="156"/>
    <x v="275"/>
    <x v="0"/>
    <x v="0"/>
    <n v="1547877600"/>
    <d v="2019-01-19T06:00:00"/>
    <x v="3"/>
    <n v="1552366800"/>
    <d v="2019-03-12T05:00:00"/>
    <b v="0"/>
    <b v="1"/>
    <s v="food/food trucks"/>
    <s v="food"/>
    <s v="food trucks"/>
  </r>
  <r>
    <n v="588"/>
    <s v="Weber Inc"/>
    <s v="Up-sized discrete firmware"/>
    <n v="157600"/>
    <n v="124517"/>
    <x v="82"/>
    <x v="0"/>
    <n v="1368"/>
    <x v="511"/>
    <x v="4"/>
    <x v="4"/>
    <n v="1269493200"/>
    <d v="2010-03-25T05:00:00"/>
    <x v="6"/>
    <n v="1272171600"/>
    <d v="2010-04-25T05:00:00"/>
    <b v="0"/>
    <b v="0"/>
    <s v="theater/plays"/>
    <s v="theater"/>
    <s v="plays"/>
  </r>
  <r>
    <n v="589"/>
    <s v="Avery, Brown and Parker"/>
    <s v="Exclusive intangible extranet"/>
    <n v="7900"/>
    <n v="5113"/>
    <x v="130"/>
    <x v="0"/>
    <n v="102"/>
    <x v="512"/>
    <x v="1"/>
    <x v="1"/>
    <n v="1436072400"/>
    <d v="2015-07-05T05:00:00"/>
    <x v="0"/>
    <n v="1436677200"/>
    <d v="2015-07-12T05:00:00"/>
    <b v="0"/>
    <b v="0"/>
    <s v="film &amp; video/documentary"/>
    <s v="film &amp; video"/>
    <s v="documentary"/>
  </r>
  <r>
    <n v="590"/>
    <s v="Cox Group"/>
    <s v="Synergized analyzing process improvement"/>
    <n v="7100"/>
    <n v="5824"/>
    <x v="274"/>
    <x v="0"/>
    <n v="86"/>
    <x v="513"/>
    <x v="2"/>
    <x v="2"/>
    <n v="1419141600"/>
    <d v="2014-12-21T06:00:00"/>
    <x v="1"/>
    <n v="1420092000"/>
    <d v="2015-01-01T06:00:00"/>
    <b v="0"/>
    <b v="0"/>
    <s v="publishing/radio &amp; podcasts"/>
    <s v="publishing"/>
    <s v="radio &amp; podcasts"/>
  </r>
  <r>
    <n v="591"/>
    <s v="Jensen LLC"/>
    <s v="Realigned dedicated system engine"/>
    <n v="600"/>
    <n v="6226"/>
    <x v="319"/>
    <x v="1"/>
    <n v="102"/>
    <x v="63"/>
    <x v="1"/>
    <x v="1"/>
    <n v="1279083600"/>
    <d v="2010-07-14T05:00:00"/>
    <x v="6"/>
    <n v="1279947600"/>
    <d v="2010-07-24T05:00:00"/>
    <b v="0"/>
    <b v="0"/>
    <s v="games/video games"/>
    <s v="games"/>
    <s v="video games"/>
  </r>
  <r>
    <n v="592"/>
    <s v="Brown Inc"/>
    <s v="Object-based bandwidth-monitored concept"/>
    <n v="156800"/>
    <n v="20243"/>
    <x v="243"/>
    <x v="0"/>
    <n v="253"/>
    <x v="514"/>
    <x v="1"/>
    <x v="1"/>
    <n v="1401426000"/>
    <d v="2014-05-30T05:00:00"/>
    <x v="1"/>
    <n v="1402203600"/>
    <d v="2014-06-08T05:00:00"/>
    <b v="0"/>
    <b v="0"/>
    <s v="theater/plays"/>
    <s v="theater"/>
    <s v="plays"/>
  </r>
  <r>
    <n v="593"/>
    <s v="Hale-Hayes"/>
    <s v="Ameliorated client-driven open system"/>
    <n v="121600"/>
    <n v="188288"/>
    <x v="113"/>
    <x v="1"/>
    <n v="4006"/>
    <x v="332"/>
    <x v="1"/>
    <x v="1"/>
    <n v="1395810000"/>
    <d v="2014-03-26T05:00:00"/>
    <x v="1"/>
    <n v="1396933200"/>
    <d v="2014-04-08T05:00:00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x v="250"/>
    <x v="0"/>
    <n v="157"/>
    <x v="515"/>
    <x v="1"/>
    <x v="1"/>
    <n v="1467003600"/>
    <d v="2016-06-27T05:00:00"/>
    <x v="7"/>
    <n v="1467262800"/>
    <d v="2016-06-30T05:00:00"/>
    <b v="0"/>
    <b v="1"/>
    <s v="theater/plays"/>
    <s v="theater"/>
    <s v="plays"/>
  </r>
  <r>
    <n v="595"/>
    <s v="Harris-Jennings"/>
    <s v="Customizable intermediate data-warehouse"/>
    <n v="70300"/>
    <n v="146595"/>
    <x v="320"/>
    <x v="1"/>
    <n v="1629"/>
    <x v="208"/>
    <x v="1"/>
    <x v="1"/>
    <n v="1268715600"/>
    <d v="2010-03-16T05:00:00"/>
    <x v="6"/>
    <n v="1270530000"/>
    <d v="2010-04-06T05:00:00"/>
    <b v="0"/>
    <b v="1"/>
    <s v="theater/plays"/>
    <s v="theater"/>
    <s v="plays"/>
  </r>
  <r>
    <n v="596"/>
    <s v="Becker-Scott"/>
    <s v="Managed optimizing archive"/>
    <n v="7900"/>
    <n v="7875"/>
    <x v="134"/>
    <x v="0"/>
    <n v="183"/>
    <x v="232"/>
    <x v="1"/>
    <x v="1"/>
    <n v="1457157600"/>
    <d v="2016-03-05T06:00:00"/>
    <x v="7"/>
    <n v="1457762400"/>
    <d v="2016-03-12T06:00:00"/>
    <b v="0"/>
    <b v="1"/>
    <s v="film &amp; video/drama"/>
    <s v="film &amp; video"/>
    <s v="drama"/>
  </r>
  <r>
    <n v="597"/>
    <s v="Todd, Freeman and Henry"/>
    <s v="Diverse systematic projection"/>
    <n v="73800"/>
    <n v="148779"/>
    <x v="321"/>
    <x v="1"/>
    <n v="2188"/>
    <x v="128"/>
    <x v="1"/>
    <x v="1"/>
    <n v="1573970400"/>
    <d v="2019-11-17T06:00:00"/>
    <x v="3"/>
    <n v="1575525600"/>
    <d v="2019-12-05T06:00:00"/>
    <b v="0"/>
    <b v="0"/>
    <s v="theater/plays"/>
    <s v="theater"/>
    <s v="plays"/>
  </r>
  <r>
    <n v="598"/>
    <s v="Martinez, Garza and Young"/>
    <s v="Up-sized web-enabled info-mediaries"/>
    <n v="108500"/>
    <n v="175868"/>
    <x v="62"/>
    <x v="1"/>
    <n v="2409"/>
    <x v="516"/>
    <x v="6"/>
    <x v="6"/>
    <n v="1276578000"/>
    <d v="2010-06-15T05:00:00"/>
    <x v="6"/>
    <n v="1279083600"/>
    <d v="2010-07-14T05:00:00"/>
    <b v="0"/>
    <b v="0"/>
    <s v="music/rock"/>
    <s v="music"/>
    <s v="rock"/>
  </r>
  <r>
    <n v="599"/>
    <s v="Smith-Ramos"/>
    <s v="Persevering optimizing Graphical User Interface"/>
    <n v="140300"/>
    <n v="5112"/>
    <x v="166"/>
    <x v="0"/>
    <n v="82"/>
    <x v="517"/>
    <x v="3"/>
    <x v="3"/>
    <n v="1423720800"/>
    <d v="2015-02-12T06:00:00"/>
    <x v="0"/>
    <n v="1424412000"/>
    <d v="2015-02-20T06:00:00"/>
    <b v="0"/>
    <b v="0"/>
    <s v="film &amp; video/documentary"/>
    <s v="film &amp; video"/>
    <s v="documentary"/>
  </r>
  <r>
    <n v="600"/>
    <s v="Brown-George"/>
    <s v="Cross-platform tertiary array"/>
    <n v="100"/>
    <n v="5"/>
    <x v="214"/>
    <x v="0"/>
    <n v="1"/>
    <x v="280"/>
    <x v="4"/>
    <x v="4"/>
    <n v="1375160400"/>
    <d v="2013-07-30T05:00:00"/>
    <x v="2"/>
    <n v="1376197200"/>
    <d v="2013-08-11T05:00:00"/>
    <b v="0"/>
    <b v="0"/>
    <s v="food/food trucks"/>
    <s v="food"/>
    <s v="food trucks"/>
  </r>
  <r>
    <n v="601"/>
    <s v="Waters and Sons"/>
    <s v="Inverse neutral structure"/>
    <n v="6300"/>
    <n v="13018"/>
    <x v="322"/>
    <x v="1"/>
    <n v="194"/>
    <x v="518"/>
    <x v="1"/>
    <x v="1"/>
    <n v="1401426000"/>
    <d v="2014-05-30T05:00:00"/>
    <x v="1"/>
    <n v="1402894800"/>
    <d v="2014-06-16T05:00:00"/>
    <b v="1"/>
    <b v="0"/>
    <s v="technology/wearables"/>
    <s v="technology"/>
    <s v="wearables"/>
  </r>
  <r>
    <n v="602"/>
    <s v="Brown Ltd"/>
    <s v="Quality-focused system-worthy support"/>
    <n v="71100"/>
    <n v="91176"/>
    <x v="21"/>
    <x v="1"/>
    <n v="1140"/>
    <x v="519"/>
    <x v="1"/>
    <x v="1"/>
    <n v="1433480400"/>
    <d v="2015-06-05T05:00:00"/>
    <x v="0"/>
    <n v="1434430800"/>
    <d v="2015-06-16T05:00:00"/>
    <b v="0"/>
    <b v="0"/>
    <s v="theater/plays"/>
    <s v="theater"/>
    <s v="plays"/>
  </r>
  <r>
    <n v="603"/>
    <s v="Christian, Yates and Greer"/>
    <s v="Vision-oriented 5thgeneration array"/>
    <n v="5300"/>
    <n v="6342"/>
    <x v="98"/>
    <x v="1"/>
    <n v="102"/>
    <x v="520"/>
    <x v="1"/>
    <x v="1"/>
    <n v="1555563600"/>
    <d v="2019-04-18T05:00:00"/>
    <x v="3"/>
    <n v="1557896400"/>
    <d v="2019-05-15T05:00:00"/>
    <b v="0"/>
    <b v="0"/>
    <s v="theater/plays"/>
    <s v="theater"/>
    <s v="plays"/>
  </r>
  <r>
    <n v="604"/>
    <s v="Cole, Hernandez and Rodriguez"/>
    <s v="Cross-platform logistical circuit"/>
    <n v="88700"/>
    <n v="151438"/>
    <x v="177"/>
    <x v="1"/>
    <n v="2857"/>
    <x v="47"/>
    <x v="1"/>
    <x v="1"/>
    <n v="1295676000"/>
    <d v="2011-01-22T06:00:00"/>
    <x v="8"/>
    <n v="1297490400"/>
    <d v="2011-02-12T06:00:00"/>
    <b v="0"/>
    <b v="0"/>
    <s v="theater/plays"/>
    <s v="theater"/>
    <s v="plays"/>
  </r>
  <r>
    <n v="605"/>
    <s v="Ortiz, Valenzuela and Collins"/>
    <s v="Profound solution-oriented matrix"/>
    <n v="3300"/>
    <n v="6178"/>
    <x v="225"/>
    <x v="1"/>
    <n v="107"/>
    <x v="521"/>
    <x v="1"/>
    <x v="1"/>
    <n v="1443848400"/>
    <d v="2015-10-03T05:00:00"/>
    <x v="0"/>
    <n v="1447394400"/>
    <d v="2015-11-13T06:00:00"/>
    <b v="0"/>
    <b v="0"/>
    <s v="publishing/nonfiction"/>
    <s v="publishing"/>
    <s v="nonfiction"/>
  </r>
  <r>
    <n v="606"/>
    <s v="Valencia PLC"/>
    <s v="Extended asynchronous initiative"/>
    <n v="3400"/>
    <n v="6405"/>
    <x v="282"/>
    <x v="1"/>
    <n v="160"/>
    <x v="259"/>
    <x v="4"/>
    <x v="4"/>
    <n v="1457330400"/>
    <d v="2016-03-07T06:00:00"/>
    <x v="7"/>
    <n v="1458277200"/>
    <d v="2016-03-18T05:00:00"/>
    <b v="0"/>
    <b v="0"/>
    <s v="music/rock"/>
    <s v="music"/>
    <s v="rock"/>
  </r>
  <r>
    <n v="607"/>
    <s v="Gordon, Mendez and Johnson"/>
    <s v="Fundamental needs-based frame"/>
    <n v="137600"/>
    <n v="180667"/>
    <x v="2"/>
    <x v="1"/>
    <n v="2230"/>
    <x v="239"/>
    <x v="1"/>
    <x v="1"/>
    <n v="1395550800"/>
    <d v="2014-03-23T05:00:00"/>
    <x v="1"/>
    <n v="1395723600"/>
    <d v="2014-03-25T05:00:00"/>
    <b v="0"/>
    <b v="0"/>
    <s v="food/food trucks"/>
    <s v="food"/>
    <s v="food trucks"/>
  </r>
  <r>
    <n v="608"/>
    <s v="Johnson Group"/>
    <s v="Compatible full-range leverage"/>
    <n v="3900"/>
    <n v="11075"/>
    <x v="307"/>
    <x v="1"/>
    <n v="316"/>
    <x v="184"/>
    <x v="1"/>
    <x v="1"/>
    <n v="1551852000"/>
    <d v="2019-03-06T06:00:00"/>
    <x v="3"/>
    <n v="1552197600"/>
    <d v="2019-03-10T06:00:00"/>
    <b v="0"/>
    <b v="1"/>
    <s v="music/jazz"/>
    <s v="music"/>
    <s v="jazz"/>
  </r>
  <r>
    <n v="609"/>
    <s v="Rose-Fuller"/>
    <s v="Upgradable holistic system engine"/>
    <n v="10000"/>
    <n v="12042"/>
    <x v="98"/>
    <x v="1"/>
    <n v="117"/>
    <x v="522"/>
    <x v="1"/>
    <x v="1"/>
    <n v="1547618400"/>
    <d v="2019-01-16T06:00:00"/>
    <x v="3"/>
    <n v="1549087200"/>
    <d v="2019-02-02T06:00:0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x v="182"/>
    <x v="1"/>
    <n v="6406"/>
    <x v="127"/>
    <x v="1"/>
    <x v="1"/>
    <n v="1355637600"/>
    <d v="2012-12-16T06:00:00"/>
    <x v="4"/>
    <n v="1356847200"/>
    <d v="2012-12-30T06:00:00"/>
    <b v="0"/>
    <b v="0"/>
    <s v="theater/plays"/>
    <s v="theater"/>
    <s v="plays"/>
  </r>
  <r>
    <n v="611"/>
    <s v="Brady, Cortez and Rodriguez"/>
    <s v="Multi-lateral maximized core"/>
    <n v="8200"/>
    <n v="1136"/>
    <x v="245"/>
    <x v="3"/>
    <n v="15"/>
    <x v="523"/>
    <x v="1"/>
    <x v="1"/>
    <n v="1374728400"/>
    <d v="2013-07-25T05:00:00"/>
    <x v="2"/>
    <n v="1375765200"/>
    <d v="2013-08-06T05:00:00"/>
    <b v="0"/>
    <b v="0"/>
    <s v="theater/plays"/>
    <s v="theater"/>
    <s v="plays"/>
  </r>
  <r>
    <n v="612"/>
    <s v="Wang, Nguyen and Horton"/>
    <s v="Innovative holistic hub"/>
    <n v="6200"/>
    <n v="8645"/>
    <x v="296"/>
    <x v="1"/>
    <n v="192"/>
    <x v="524"/>
    <x v="1"/>
    <x v="1"/>
    <n v="1287810000"/>
    <d v="2010-10-23T05:00:00"/>
    <x v="6"/>
    <n v="1289800800"/>
    <d v="2010-11-15T06:00:00"/>
    <b v="0"/>
    <b v="0"/>
    <s v="music/electric music"/>
    <s v="music"/>
    <s v="electric music"/>
  </r>
  <r>
    <n v="613"/>
    <s v="Santos, Williams and Brown"/>
    <s v="Reverse-engineered 24/7 methodology"/>
    <n v="1100"/>
    <n v="1914"/>
    <x v="5"/>
    <x v="1"/>
    <n v="26"/>
    <x v="525"/>
    <x v="0"/>
    <x v="0"/>
    <n v="1503723600"/>
    <d v="2017-08-26T05:00:00"/>
    <x v="5"/>
    <n v="1504501200"/>
    <d v="2017-09-04T05:00:00"/>
    <b v="0"/>
    <b v="0"/>
    <s v="theater/plays"/>
    <s v="theater"/>
    <s v="plays"/>
  </r>
  <r>
    <n v="614"/>
    <s v="Barnett and Sons"/>
    <s v="Business-focused dynamic info-mediaries"/>
    <n v="26500"/>
    <n v="41205"/>
    <x v="113"/>
    <x v="1"/>
    <n v="723"/>
    <x v="526"/>
    <x v="1"/>
    <x v="1"/>
    <n v="1484114400"/>
    <d v="2017-01-11T06:00:00"/>
    <x v="5"/>
    <n v="1485669600"/>
    <d v="2017-01-29T06:00:00"/>
    <b v="0"/>
    <b v="0"/>
    <s v="theater/plays"/>
    <s v="theater"/>
    <s v="plays"/>
  </r>
  <r>
    <n v="615"/>
    <s v="Petersen-Rodriguez"/>
    <s v="Digitized clear-thinking installation"/>
    <n v="8500"/>
    <n v="14488"/>
    <x v="323"/>
    <x v="1"/>
    <n v="170"/>
    <x v="527"/>
    <x v="6"/>
    <x v="6"/>
    <n v="1461906000"/>
    <d v="2016-04-29T05:00:00"/>
    <x v="7"/>
    <n v="1462770000"/>
    <d v="2016-05-09T05:00:00"/>
    <b v="0"/>
    <b v="0"/>
    <s v="theater/plays"/>
    <s v="theater"/>
    <s v="plays"/>
  </r>
  <r>
    <n v="616"/>
    <s v="Burnett-Mora"/>
    <s v="Quality-focused 24/7 superstructure"/>
    <n v="6400"/>
    <n v="12129"/>
    <x v="46"/>
    <x v="1"/>
    <n v="238"/>
    <x v="528"/>
    <x v="4"/>
    <x v="4"/>
    <n v="1379653200"/>
    <d v="2013-09-20T05:00:00"/>
    <x v="2"/>
    <n v="1379739600"/>
    <d v="2013-09-21T05:00:00"/>
    <b v="0"/>
    <b v="1"/>
    <s v="music/indie rock"/>
    <s v="music"/>
    <s v="indie rock"/>
  </r>
  <r>
    <n v="617"/>
    <s v="King LLC"/>
    <s v="Multi-channeled local intranet"/>
    <n v="1400"/>
    <n v="3496"/>
    <x v="324"/>
    <x v="1"/>
    <n v="55"/>
    <x v="529"/>
    <x v="1"/>
    <x v="1"/>
    <n v="1401858000"/>
    <d v="2014-06-04T05:00:00"/>
    <x v="1"/>
    <n v="1402722000"/>
    <d v="2014-06-14T05:00:00"/>
    <b v="0"/>
    <b v="0"/>
    <s v="theater/plays"/>
    <s v="theater"/>
    <s v="plays"/>
  </r>
  <r>
    <n v="618"/>
    <s v="Miller Ltd"/>
    <s v="Open-architected mobile emulation"/>
    <n v="198600"/>
    <n v="97037"/>
    <x v="18"/>
    <x v="0"/>
    <n v="1198"/>
    <x v="530"/>
    <x v="1"/>
    <x v="1"/>
    <n v="1367470800"/>
    <d v="2013-05-02T05:00:00"/>
    <x v="2"/>
    <n v="1369285200"/>
    <d v="2013-05-23T05:00:00"/>
    <b v="0"/>
    <b v="0"/>
    <s v="publishing/nonfiction"/>
    <s v="publishing"/>
    <s v="nonfiction"/>
  </r>
  <r>
    <n v="619"/>
    <s v="Case LLC"/>
    <s v="Ameliorated foreground methodology"/>
    <n v="195900"/>
    <n v="55757"/>
    <x v="325"/>
    <x v="0"/>
    <n v="648"/>
    <x v="531"/>
    <x v="1"/>
    <x v="1"/>
    <n v="1304658000"/>
    <d v="2011-05-06T05:00:00"/>
    <x v="8"/>
    <n v="1304744400"/>
    <d v="2011-05-07T05:00:00"/>
    <b v="1"/>
    <b v="1"/>
    <s v="theater/plays"/>
    <s v="theater"/>
    <s v="plays"/>
  </r>
  <r>
    <n v="620"/>
    <s v="Swanson, Wilson and Baker"/>
    <s v="Synergized well-modulated project"/>
    <n v="4300"/>
    <n v="11525"/>
    <x v="194"/>
    <x v="1"/>
    <n v="128"/>
    <x v="532"/>
    <x v="2"/>
    <x v="2"/>
    <n v="1467954000"/>
    <d v="2016-07-08T05:00:00"/>
    <x v="7"/>
    <n v="1468299600"/>
    <d v="2016-07-12T05:00:00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x v="326"/>
    <x v="1"/>
    <n v="2144"/>
    <x v="533"/>
    <x v="1"/>
    <x v="1"/>
    <n v="1473742800"/>
    <d v="2016-09-13T05:00:00"/>
    <x v="7"/>
    <n v="1474174800"/>
    <d v="2016-09-18T05:00:00"/>
    <b v="0"/>
    <b v="0"/>
    <s v="theater/plays"/>
    <s v="theater"/>
    <s v="plays"/>
  </r>
  <r>
    <n v="622"/>
    <s v="Smith-Smith"/>
    <s v="Total leadingedge neural-net"/>
    <n v="189000"/>
    <n v="5916"/>
    <x v="112"/>
    <x v="0"/>
    <n v="64"/>
    <x v="534"/>
    <x v="1"/>
    <x v="1"/>
    <n v="1523768400"/>
    <d v="2018-04-15T05:00:00"/>
    <x v="9"/>
    <n v="1526014800"/>
    <d v="2018-05-11T05:00:00"/>
    <b v="0"/>
    <b v="0"/>
    <s v="music/indie rock"/>
    <s v="music"/>
    <s v="indie rock"/>
  </r>
  <r>
    <n v="623"/>
    <s v="Smith, Scott and Rodriguez"/>
    <s v="Organic actuating protocol"/>
    <n v="94300"/>
    <n v="150806"/>
    <x v="109"/>
    <x v="1"/>
    <n v="2693"/>
    <x v="535"/>
    <x v="4"/>
    <x v="4"/>
    <n v="1437022800"/>
    <d v="2015-07-16T05:00:00"/>
    <x v="0"/>
    <n v="1437454800"/>
    <d v="2015-07-21T05:00:00"/>
    <b v="0"/>
    <b v="0"/>
    <s v="theater/plays"/>
    <s v="theater"/>
    <s v="plays"/>
  </r>
  <r>
    <n v="624"/>
    <s v="White, Robertson and Roberts"/>
    <s v="Down-sized national software"/>
    <n v="5100"/>
    <n v="14249"/>
    <x v="327"/>
    <x v="1"/>
    <n v="432"/>
    <x v="536"/>
    <x v="1"/>
    <x v="1"/>
    <n v="1422165600"/>
    <d v="2015-01-25T06:00:00"/>
    <x v="0"/>
    <n v="1422684000"/>
    <d v="2015-01-31T06:00:00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x v="176"/>
    <x v="0"/>
    <n v="62"/>
    <x v="537"/>
    <x v="1"/>
    <x v="1"/>
    <n v="1580104800"/>
    <d v="2020-01-27T06:00:00"/>
    <x v="10"/>
    <n v="1581314400"/>
    <d v="2020-02-10T06:00:00"/>
    <b v="0"/>
    <b v="0"/>
    <s v="theater/plays"/>
    <s v="theater"/>
    <s v="plays"/>
  </r>
  <r>
    <n v="626"/>
    <s v="Tucker, Mccoy and Marquez"/>
    <s v="Synergistic tertiary budgetary management"/>
    <n v="6400"/>
    <n v="13205"/>
    <x v="328"/>
    <x v="1"/>
    <n v="189"/>
    <x v="340"/>
    <x v="1"/>
    <x v="1"/>
    <n v="1285650000"/>
    <d v="2010-09-28T05:00:00"/>
    <x v="6"/>
    <n v="1286427600"/>
    <d v="2010-10-07T05:00:00"/>
    <b v="0"/>
    <b v="1"/>
    <s v="theater/plays"/>
    <s v="theater"/>
    <s v="plays"/>
  </r>
  <r>
    <n v="627"/>
    <s v="Martin, Lee and Armstrong"/>
    <s v="Open-architected incremental ability"/>
    <n v="1600"/>
    <n v="11108"/>
    <x v="329"/>
    <x v="1"/>
    <n v="154"/>
    <x v="538"/>
    <x v="4"/>
    <x v="4"/>
    <n v="1276664400"/>
    <d v="2010-06-16T05:00:00"/>
    <x v="6"/>
    <n v="1278738000"/>
    <d v="2010-07-10T05:00:00"/>
    <b v="1"/>
    <b v="0"/>
    <s v="food/food trucks"/>
    <s v="food"/>
    <s v="food trucks"/>
  </r>
  <r>
    <n v="628"/>
    <s v="Dunn, Moreno and Green"/>
    <s v="Intuitive object-oriented task-force"/>
    <n v="1900"/>
    <n v="2884"/>
    <x v="163"/>
    <x v="1"/>
    <n v="96"/>
    <x v="539"/>
    <x v="1"/>
    <x v="1"/>
    <n v="1286168400"/>
    <d v="2010-10-04T05:00:00"/>
    <x v="6"/>
    <n v="1286427600"/>
    <d v="2010-10-07T05:00:00"/>
    <b v="0"/>
    <b v="0"/>
    <s v="music/indie rock"/>
    <s v="music"/>
    <s v="indie rock"/>
  </r>
  <r>
    <n v="629"/>
    <s v="Jackson, Martinez and Ray"/>
    <s v="Multi-tiered executive toolset"/>
    <n v="85900"/>
    <n v="55476"/>
    <x v="130"/>
    <x v="0"/>
    <n v="750"/>
    <x v="540"/>
    <x v="1"/>
    <x v="1"/>
    <n v="1467781200"/>
    <d v="2016-07-06T05:00:00"/>
    <x v="7"/>
    <n v="1467954000"/>
    <d v="2016-07-08T05:00:00"/>
    <b v="0"/>
    <b v="1"/>
    <s v="theater/plays"/>
    <s v="theater"/>
    <s v="plays"/>
  </r>
  <r>
    <n v="630"/>
    <s v="Patterson-Johnson"/>
    <s v="Grass-roots directional workforce"/>
    <n v="9500"/>
    <n v="5973"/>
    <x v="154"/>
    <x v="3"/>
    <n v="87"/>
    <x v="541"/>
    <x v="1"/>
    <x v="1"/>
    <n v="1556686800"/>
    <d v="2019-05-01T05:00:00"/>
    <x v="3"/>
    <n v="1557637200"/>
    <d v="2019-05-12T05:00:00"/>
    <b v="0"/>
    <b v="1"/>
    <s v="theater/plays"/>
    <s v="theater"/>
    <s v="plays"/>
  </r>
  <r>
    <n v="631"/>
    <s v="Carlson-Hernandez"/>
    <s v="Quality-focused real-time solution"/>
    <n v="59200"/>
    <n v="183756"/>
    <x v="29"/>
    <x v="1"/>
    <n v="3063"/>
    <x v="443"/>
    <x v="1"/>
    <x v="1"/>
    <n v="1553576400"/>
    <d v="2019-03-26T05:00:00"/>
    <x v="3"/>
    <n v="1553922000"/>
    <d v="2019-03-30T05:00:00"/>
    <b v="0"/>
    <b v="0"/>
    <s v="theater/plays"/>
    <s v="theater"/>
    <s v="plays"/>
  </r>
  <r>
    <n v="632"/>
    <s v="Parker PLC"/>
    <s v="Reduced interactive matrix"/>
    <n v="72100"/>
    <n v="30902"/>
    <x v="298"/>
    <x v="2"/>
    <n v="278"/>
    <x v="542"/>
    <x v="1"/>
    <x v="1"/>
    <n v="1414904400"/>
    <d v="2014-11-02T05:00:00"/>
    <x v="1"/>
    <n v="1416463200"/>
    <d v="2014-11-20T06:00:00"/>
    <b v="0"/>
    <b v="0"/>
    <s v="theater/plays"/>
    <s v="theater"/>
    <s v="plays"/>
  </r>
  <r>
    <n v="633"/>
    <s v="Yu and Sons"/>
    <s v="Adaptive context-sensitive architecture"/>
    <n v="6700"/>
    <n v="5569"/>
    <x v="140"/>
    <x v="0"/>
    <n v="105"/>
    <x v="543"/>
    <x v="1"/>
    <x v="1"/>
    <n v="1446876000"/>
    <d v="2015-11-07T06:00:00"/>
    <x v="0"/>
    <n v="1447221600"/>
    <d v="2015-11-11T06:00:00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x v="82"/>
    <x v="3"/>
    <n v="1658"/>
    <x v="369"/>
    <x v="1"/>
    <x v="1"/>
    <n v="1490418000"/>
    <d v="2017-03-25T05:00:00"/>
    <x v="5"/>
    <n v="1491627600"/>
    <d v="2017-04-08T05:00:00"/>
    <b v="0"/>
    <b v="0"/>
    <s v="film &amp; video/television"/>
    <s v="film &amp; video"/>
    <s v="television"/>
  </r>
  <r>
    <n v="635"/>
    <s v="Mack Ltd"/>
    <s v="Reactive regional access"/>
    <n v="139000"/>
    <n v="158590"/>
    <x v="226"/>
    <x v="1"/>
    <n v="2266"/>
    <x v="390"/>
    <x v="1"/>
    <x v="1"/>
    <n v="1360389600"/>
    <d v="2013-02-09T06:00:00"/>
    <x v="2"/>
    <n v="1363150800"/>
    <d v="2013-03-13T05:00:00"/>
    <b v="0"/>
    <b v="0"/>
    <s v="film &amp; video/television"/>
    <s v="film &amp; video"/>
    <s v="television"/>
  </r>
  <r>
    <n v="636"/>
    <s v="Lamb-Sanders"/>
    <s v="Stand-alone reciprocal frame"/>
    <n v="197700"/>
    <n v="127591"/>
    <x v="130"/>
    <x v="0"/>
    <n v="2604"/>
    <x v="291"/>
    <x v="3"/>
    <x v="3"/>
    <n v="1326866400"/>
    <d v="2012-01-18T06:00:00"/>
    <x v="4"/>
    <n v="1330754400"/>
    <d v="2012-03-03T06:00:00"/>
    <b v="0"/>
    <b v="1"/>
    <s v="film &amp; video/animation"/>
    <s v="film &amp; video"/>
    <s v="animation"/>
  </r>
  <r>
    <n v="637"/>
    <s v="Williams-Ramirez"/>
    <s v="Open-architected 24/7 throughput"/>
    <n v="8500"/>
    <n v="6750"/>
    <x v="82"/>
    <x v="0"/>
    <n v="65"/>
    <x v="544"/>
    <x v="1"/>
    <x v="1"/>
    <n v="1479103200"/>
    <d v="2016-11-14T06:00:00"/>
    <x v="7"/>
    <n v="1479794400"/>
    <d v="2016-11-22T06:00:00"/>
    <b v="0"/>
    <b v="0"/>
    <s v="theater/plays"/>
    <s v="theater"/>
    <s v="plays"/>
  </r>
  <r>
    <n v="638"/>
    <s v="Weaver Ltd"/>
    <s v="Monitored 24/7 approach"/>
    <n v="81600"/>
    <n v="9318"/>
    <x v="139"/>
    <x v="0"/>
    <n v="94"/>
    <x v="289"/>
    <x v="1"/>
    <x v="1"/>
    <n v="1280206800"/>
    <d v="2010-07-27T05:00:00"/>
    <x v="6"/>
    <n v="1281243600"/>
    <d v="2010-08-08T05:00:00"/>
    <b v="0"/>
    <b v="1"/>
    <s v="theater/plays"/>
    <s v="theater"/>
    <s v="plays"/>
  </r>
  <r>
    <n v="639"/>
    <s v="Barnes-Williams"/>
    <s v="Upgradable explicit forecast"/>
    <n v="8600"/>
    <n v="4832"/>
    <x v="277"/>
    <x v="2"/>
    <n v="45"/>
    <x v="545"/>
    <x v="1"/>
    <x v="1"/>
    <n v="1532754000"/>
    <d v="2018-07-28T05:00:00"/>
    <x v="9"/>
    <n v="1532754000"/>
    <d v="2018-07-28T05:00:00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x v="126"/>
    <x v="0"/>
    <n v="257"/>
    <x v="546"/>
    <x v="1"/>
    <x v="1"/>
    <n v="1453096800"/>
    <d v="2016-01-18T06:00:00"/>
    <x v="7"/>
    <n v="1453356000"/>
    <d v="2016-01-21T06:00:00"/>
    <b v="0"/>
    <b v="0"/>
    <s v="theater/plays"/>
    <s v="theater"/>
    <s v="plays"/>
  </r>
  <r>
    <n v="641"/>
    <s v="Hunt, Barker and Baker"/>
    <s v="Business-focused leadingedge instruction set"/>
    <n v="9400"/>
    <n v="11277"/>
    <x v="98"/>
    <x v="1"/>
    <n v="194"/>
    <x v="547"/>
    <x v="5"/>
    <x v="5"/>
    <n v="1487570400"/>
    <d v="2017-02-20T06:00:00"/>
    <x v="5"/>
    <n v="1489986000"/>
    <d v="2017-03-20T05:00:00"/>
    <b v="0"/>
    <b v="0"/>
    <s v="theater/plays"/>
    <s v="theater"/>
    <s v="plays"/>
  </r>
  <r>
    <n v="642"/>
    <s v="Ramos, Moreno and Lewis"/>
    <s v="Extended multi-state knowledge user"/>
    <n v="9200"/>
    <n v="13382"/>
    <x v="94"/>
    <x v="1"/>
    <n v="129"/>
    <x v="548"/>
    <x v="0"/>
    <x v="0"/>
    <n v="1545026400"/>
    <d v="2018-12-17T06:00:00"/>
    <x v="9"/>
    <n v="1545804000"/>
    <d v="2018-12-26T06:00:00"/>
    <b v="0"/>
    <b v="0"/>
    <s v="technology/wearables"/>
    <s v="technology"/>
    <s v="wearables"/>
  </r>
  <r>
    <n v="643"/>
    <s v="Harris Inc"/>
    <s v="Future-proofed modular groupware"/>
    <n v="14900"/>
    <n v="32986"/>
    <x v="133"/>
    <x v="1"/>
    <n v="375"/>
    <x v="130"/>
    <x v="1"/>
    <x v="1"/>
    <n v="1488348000"/>
    <d v="2017-03-01T06:00:00"/>
    <x v="5"/>
    <n v="1489899600"/>
    <d v="2017-03-19T05:00:00"/>
    <b v="0"/>
    <b v="0"/>
    <s v="theater/plays"/>
    <s v="theater"/>
    <s v="plays"/>
  </r>
  <r>
    <n v="644"/>
    <s v="Peters-Nelson"/>
    <s v="Distributed real-time algorithm"/>
    <n v="169400"/>
    <n v="81984"/>
    <x v="11"/>
    <x v="0"/>
    <n v="2928"/>
    <x v="127"/>
    <x v="0"/>
    <x v="0"/>
    <n v="1545112800"/>
    <d v="2018-12-18T06:00:00"/>
    <x v="9"/>
    <n v="1546495200"/>
    <d v="2019-01-03T06:00:00"/>
    <b v="0"/>
    <b v="0"/>
    <s v="theater/plays"/>
    <s v="theater"/>
    <s v="plays"/>
  </r>
  <r>
    <n v="645"/>
    <s v="Ferguson, Murphy and Bright"/>
    <s v="Multi-lateral heuristic throughput"/>
    <n v="192100"/>
    <n v="178483"/>
    <x v="56"/>
    <x v="0"/>
    <n v="4697"/>
    <x v="32"/>
    <x v="1"/>
    <x v="1"/>
    <n v="1537938000"/>
    <d v="2018-09-26T05:00:00"/>
    <x v="9"/>
    <n v="1539752400"/>
    <d v="2018-10-17T05:00:00"/>
    <b v="0"/>
    <b v="1"/>
    <s v="music/rock"/>
    <s v="music"/>
    <s v="rock"/>
  </r>
  <r>
    <n v="646"/>
    <s v="Robinson Group"/>
    <s v="Switchable reciprocal middleware"/>
    <n v="98700"/>
    <n v="87448"/>
    <x v="12"/>
    <x v="0"/>
    <n v="2915"/>
    <x v="214"/>
    <x v="1"/>
    <x v="1"/>
    <n v="1363150800"/>
    <d v="2013-03-13T05:00:00"/>
    <x v="2"/>
    <n v="1364101200"/>
    <d v="2013-03-24T05:00:00"/>
    <b v="0"/>
    <b v="0"/>
    <s v="games/video games"/>
    <s v="games"/>
    <s v="video games"/>
  </r>
  <r>
    <n v="647"/>
    <s v="Jordan-Wolfe"/>
    <s v="Inverse multimedia Graphic Interface"/>
    <n v="4500"/>
    <n v="1863"/>
    <x v="20"/>
    <x v="0"/>
    <n v="18"/>
    <x v="549"/>
    <x v="1"/>
    <x v="1"/>
    <n v="1523250000"/>
    <d v="2018-04-09T05:00:00"/>
    <x v="9"/>
    <n v="1525323600"/>
    <d v="2018-05-03T05:00:00"/>
    <b v="0"/>
    <b v="0"/>
    <s v="publishing/translations"/>
    <s v="publishing"/>
    <s v="translations"/>
  </r>
  <r>
    <n v="648"/>
    <s v="Vargas-Cox"/>
    <s v="Vision-oriented local contingency"/>
    <n v="98600"/>
    <n v="62174"/>
    <x v="154"/>
    <x v="3"/>
    <n v="723"/>
    <x v="550"/>
    <x v="1"/>
    <x v="1"/>
    <n v="1499317200"/>
    <d v="2017-07-06T05:00:00"/>
    <x v="5"/>
    <n v="1500872400"/>
    <d v="2017-07-24T05:00:00"/>
    <b v="1"/>
    <b v="0"/>
    <s v="food/food trucks"/>
    <s v="food"/>
    <s v="food trucks"/>
  </r>
  <r>
    <n v="649"/>
    <s v="Yang and Sons"/>
    <s v="Reactive 6thgeneration hub"/>
    <n v="121700"/>
    <n v="59003"/>
    <x v="11"/>
    <x v="0"/>
    <n v="602"/>
    <x v="234"/>
    <x v="5"/>
    <x v="5"/>
    <n v="1287550800"/>
    <d v="2010-10-20T05:00:00"/>
    <x v="6"/>
    <n v="1288501200"/>
    <d v="2010-10-31T05:00:00"/>
    <b v="1"/>
    <b v="1"/>
    <s v="theater/plays"/>
    <s v="theater"/>
    <s v="plays"/>
  </r>
  <r>
    <n v="650"/>
    <s v="Wilson, Wilson and Mathis"/>
    <s v="Optional asymmetric success"/>
    <n v="100"/>
    <n v="2"/>
    <x v="47"/>
    <x v="0"/>
    <n v="1"/>
    <x v="49"/>
    <x v="1"/>
    <x v="1"/>
    <n v="1404795600"/>
    <d v="2014-07-08T05:00:00"/>
    <x v="1"/>
    <n v="1407128400"/>
    <d v="2014-08-04T05:00:00"/>
    <b v="0"/>
    <b v="0"/>
    <s v="music/jazz"/>
    <s v="music"/>
    <s v="jazz"/>
  </r>
  <r>
    <n v="651"/>
    <s v="Wang, Koch and Weaver"/>
    <s v="Digitized analyzing capacity"/>
    <n v="196700"/>
    <n v="174039"/>
    <x v="102"/>
    <x v="0"/>
    <n v="3868"/>
    <x v="551"/>
    <x v="6"/>
    <x v="6"/>
    <n v="1393048800"/>
    <d v="2014-02-22T06:00:00"/>
    <x v="1"/>
    <n v="1394344800"/>
    <d v="2014-03-09T06:00:00"/>
    <b v="0"/>
    <b v="0"/>
    <s v="film &amp; video/shorts"/>
    <s v="film &amp; video"/>
    <s v="shorts"/>
  </r>
  <r>
    <n v="652"/>
    <s v="Cisneros Ltd"/>
    <s v="Vision-oriented regional hub"/>
    <n v="10000"/>
    <n v="12684"/>
    <x v="264"/>
    <x v="1"/>
    <n v="409"/>
    <x v="207"/>
    <x v="1"/>
    <x v="1"/>
    <n v="1470373200"/>
    <d v="2016-08-05T05:00:00"/>
    <x v="7"/>
    <n v="1474088400"/>
    <d v="2016-09-17T05:00:00"/>
    <b v="0"/>
    <b v="0"/>
    <s v="technology/web"/>
    <s v="technology"/>
    <s v="web"/>
  </r>
  <r>
    <n v="653"/>
    <s v="Williams-Jones"/>
    <s v="Monitored incremental info-mediaries"/>
    <n v="600"/>
    <n v="14033"/>
    <x v="330"/>
    <x v="1"/>
    <n v="234"/>
    <x v="552"/>
    <x v="1"/>
    <x v="1"/>
    <n v="1460091600"/>
    <d v="2016-04-08T05:00:00"/>
    <x v="7"/>
    <n v="1460264400"/>
    <d v="2016-04-10T05:00:00"/>
    <b v="0"/>
    <b v="0"/>
    <s v="technology/web"/>
    <s v="technology"/>
    <s v="web"/>
  </r>
  <r>
    <n v="654"/>
    <s v="Roberts, Hinton and Williams"/>
    <s v="Programmable static middleware"/>
    <n v="35000"/>
    <n v="177936"/>
    <x v="331"/>
    <x v="1"/>
    <n v="3016"/>
    <x v="170"/>
    <x v="1"/>
    <x v="1"/>
    <n v="1440392400"/>
    <d v="2015-08-24T05:00:00"/>
    <x v="0"/>
    <n v="1440824400"/>
    <d v="2015-08-29T05:00:00"/>
    <b v="0"/>
    <b v="0"/>
    <s v="music/metal"/>
    <s v="music"/>
    <s v="metal"/>
  </r>
  <r>
    <n v="655"/>
    <s v="Gonzalez, Williams and Benson"/>
    <s v="Multi-layered bottom-line encryption"/>
    <n v="6900"/>
    <n v="13212"/>
    <x v="332"/>
    <x v="1"/>
    <n v="264"/>
    <x v="345"/>
    <x v="1"/>
    <x v="1"/>
    <n v="1488434400"/>
    <d v="2017-03-02T06:00:00"/>
    <x v="5"/>
    <n v="1489554000"/>
    <d v="2017-03-15T05:00:00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x v="180"/>
    <x v="0"/>
    <n v="504"/>
    <x v="553"/>
    <x v="2"/>
    <x v="2"/>
    <n v="1514440800"/>
    <d v="2017-12-28T06:00:00"/>
    <x v="5"/>
    <n v="1514872800"/>
    <d v="2018-01-02T06:00:00"/>
    <b v="0"/>
    <b v="0"/>
    <s v="food/food trucks"/>
    <s v="food"/>
    <s v="food trucks"/>
  </r>
  <r>
    <n v="657"/>
    <s v="Russo, Kim and Mccoy"/>
    <s v="Balanced optimal hardware"/>
    <n v="10000"/>
    <n v="824"/>
    <x v="167"/>
    <x v="0"/>
    <n v="14"/>
    <x v="554"/>
    <x v="1"/>
    <x v="1"/>
    <n v="1514354400"/>
    <d v="2017-12-27T06:00:00"/>
    <x v="5"/>
    <n v="1515736800"/>
    <d v="2018-01-12T06:00:0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x v="111"/>
    <x v="3"/>
    <n v="390"/>
    <x v="325"/>
    <x v="1"/>
    <x v="1"/>
    <n v="1440910800"/>
    <d v="2015-08-30T05:00:00"/>
    <x v="0"/>
    <n v="1442898000"/>
    <d v="2015-09-22T05:00:00"/>
    <b v="0"/>
    <b v="0"/>
    <s v="music/rock"/>
    <s v="music"/>
    <s v="rock"/>
  </r>
  <r>
    <n v="659"/>
    <s v="Bailey and Sons"/>
    <s v="Grass-roots dynamic emulation"/>
    <n v="120700"/>
    <n v="57010"/>
    <x v="15"/>
    <x v="0"/>
    <n v="750"/>
    <x v="555"/>
    <x v="4"/>
    <x v="4"/>
    <n v="1296108000"/>
    <d v="2011-01-27T06:00:00"/>
    <x v="8"/>
    <n v="1296194400"/>
    <d v="2011-01-28T06:00:00"/>
    <b v="0"/>
    <b v="0"/>
    <s v="film &amp; video/documentary"/>
    <s v="film &amp; video"/>
    <s v="documentary"/>
  </r>
  <r>
    <n v="660"/>
    <s v="Jensen-Brown"/>
    <s v="Fundamental disintermediate matrix"/>
    <n v="9100"/>
    <n v="7438"/>
    <x v="274"/>
    <x v="0"/>
    <n v="77"/>
    <x v="556"/>
    <x v="1"/>
    <x v="1"/>
    <n v="1440133200"/>
    <d v="2015-08-21T05:00:00"/>
    <x v="0"/>
    <n v="1440910800"/>
    <d v="2015-08-30T05:00:00"/>
    <b v="1"/>
    <b v="0"/>
    <s v="theater/plays"/>
    <s v="theater"/>
    <s v="plays"/>
  </r>
  <r>
    <n v="661"/>
    <s v="Smith Group"/>
    <s v="Right-sized secondary challenge"/>
    <n v="106800"/>
    <n v="57872"/>
    <x v="157"/>
    <x v="0"/>
    <n v="752"/>
    <x v="557"/>
    <x v="3"/>
    <x v="3"/>
    <n v="1332910800"/>
    <d v="2012-03-28T05:00:00"/>
    <x v="4"/>
    <n v="1335502800"/>
    <d v="2012-04-27T05:00:00"/>
    <b v="0"/>
    <b v="0"/>
    <s v="music/jazz"/>
    <s v="music"/>
    <s v="jazz"/>
  </r>
  <r>
    <n v="662"/>
    <s v="Murphy-Farrell"/>
    <s v="Implemented exuding software"/>
    <n v="9100"/>
    <n v="8906"/>
    <x v="59"/>
    <x v="0"/>
    <n v="131"/>
    <x v="558"/>
    <x v="1"/>
    <x v="1"/>
    <n v="1544335200"/>
    <d v="2018-12-09T06:00:00"/>
    <x v="9"/>
    <n v="1544680800"/>
    <d v="2018-12-13T06:00:00"/>
    <b v="0"/>
    <b v="0"/>
    <s v="theater/plays"/>
    <s v="theater"/>
    <s v="plays"/>
  </r>
  <r>
    <n v="663"/>
    <s v="Everett-Wolfe"/>
    <s v="Total optimizing software"/>
    <n v="10000"/>
    <n v="7724"/>
    <x v="176"/>
    <x v="0"/>
    <n v="87"/>
    <x v="559"/>
    <x v="1"/>
    <x v="1"/>
    <n v="1286427600"/>
    <d v="2010-10-07T05:00:00"/>
    <x v="6"/>
    <n v="1288414800"/>
    <d v="2010-10-30T05:00:00"/>
    <b v="0"/>
    <b v="0"/>
    <s v="theater/plays"/>
    <s v="theater"/>
    <s v="plays"/>
  </r>
  <r>
    <n v="664"/>
    <s v="Young PLC"/>
    <s v="Optional maximized attitude"/>
    <n v="79400"/>
    <n v="26571"/>
    <x v="333"/>
    <x v="0"/>
    <n v="1063"/>
    <x v="372"/>
    <x v="1"/>
    <x v="1"/>
    <n v="1329717600"/>
    <d v="2012-02-20T06:00:00"/>
    <x v="4"/>
    <n v="1330581600"/>
    <d v="2012-03-01T06:00:00"/>
    <b v="0"/>
    <b v="0"/>
    <s v="music/jazz"/>
    <s v="music"/>
    <s v="jazz"/>
  </r>
  <r>
    <n v="665"/>
    <s v="Park-Goodman"/>
    <s v="Customer-focused impactful extranet"/>
    <n v="5100"/>
    <n v="12219"/>
    <x v="309"/>
    <x v="1"/>
    <n v="272"/>
    <x v="560"/>
    <x v="1"/>
    <x v="1"/>
    <n v="1310187600"/>
    <d v="2011-07-09T05:00:00"/>
    <x v="8"/>
    <n v="1311397200"/>
    <d v="2011-07-23T05:00:00"/>
    <b v="0"/>
    <b v="1"/>
    <s v="film &amp; video/documentary"/>
    <s v="film &amp; video"/>
    <s v="documentary"/>
  </r>
  <r>
    <n v="666"/>
    <s v="York, Barr and Grant"/>
    <s v="Cloned bottom-line success"/>
    <n v="3100"/>
    <n v="1985"/>
    <x v="106"/>
    <x v="3"/>
    <n v="25"/>
    <x v="561"/>
    <x v="1"/>
    <x v="1"/>
    <n v="1377838800"/>
    <d v="2013-08-30T05:00:00"/>
    <x v="2"/>
    <n v="1378357200"/>
    <d v="2013-09-05T05:00:00"/>
    <b v="0"/>
    <b v="1"/>
    <s v="theater/plays"/>
    <s v="theater"/>
    <s v="plays"/>
  </r>
  <r>
    <n v="667"/>
    <s v="Little Ltd"/>
    <s v="Decentralized bandwidth-monitored ability"/>
    <n v="6900"/>
    <n v="12155"/>
    <x v="272"/>
    <x v="1"/>
    <n v="419"/>
    <x v="562"/>
    <x v="1"/>
    <x v="1"/>
    <n v="1410325200"/>
    <d v="2014-09-10T05:00:00"/>
    <x v="1"/>
    <n v="1411102800"/>
    <d v="2014-09-19T05:00:00"/>
    <b v="0"/>
    <b v="0"/>
    <s v="journalism/audio"/>
    <s v="journalism"/>
    <s v="audio"/>
  </r>
  <r>
    <n v="668"/>
    <s v="Brown and Sons"/>
    <s v="Programmable leadingedge budgetary management"/>
    <n v="27500"/>
    <n v="5593"/>
    <x v="8"/>
    <x v="0"/>
    <n v="76"/>
    <x v="563"/>
    <x v="1"/>
    <x v="1"/>
    <n v="1343797200"/>
    <d v="2012-08-01T05:00:00"/>
    <x v="4"/>
    <n v="1344834000"/>
    <d v="2012-08-13T05:00:00"/>
    <b v="0"/>
    <b v="0"/>
    <s v="theater/plays"/>
    <s v="theater"/>
    <s v="plays"/>
  </r>
  <r>
    <n v="669"/>
    <s v="Payne, Garrett and Thomas"/>
    <s v="Upgradable bi-directional concept"/>
    <n v="48800"/>
    <n v="175020"/>
    <x v="95"/>
    <x v="1"/>
    <n v="1621"/>
    <x v="564"/>
    <x v="6"/>
    <x v="6"/>
    <n v="1498453200"/>
    <d v="2017-06-26T05:00:00"/>
    <x v="5"/>
    <n v="1499230800"/>
    <d v="2017-07-05T05:00:00"/>
    <b v="0"/>
    <b v="0"/>
    <s v="theater/plays"/>
    <s v="theater"/>
    <s v="plays"/>
  </r>
  <r>
    <n v="670"/>
    <s v="Robinson Group"/>
    <s v="Re-contextualized homogeneous flexibility"/>
    <n v="16200"/>
    <n v="75955"/>
    <x v="253"/>
    <x v="1"/>
    <n v="1101"/>
    <x v="370"/>
    <x v="1"/>
    <x v="1"/>
    <n v="1456380000"/>
    <d v="2016-02-25T06:00:00"/>
    <x v="7"/>
    <n v="1457416800"/>
    <d v="2016-03-08T06:00:00"/>
    <b v="0"/>
    <b v="0"/>
    <s v="music/indie rock"/>
    <s v="music"/>
    <s v="indie rock"/>
  </r>
  <r>
    <n v="671"/>
    <s v="Robinson-Kelly"/>
    <s v="Monitored bi-directional standardization"/>
    <n v="97600"/>
    <n v="119127"/>
    <x v="69"/>
    <x v="1"/>
    <n v="1073"/>
    <x v="565"/>
    <x v="1"/>
    <x v="1"/>
    <n v="1280552400"/>
    <d v="2010-07-31T05:00:00"/>
    <x v="6"/>
    <n v="1280898000"/>
    <d v="2010-08-04T05:00:00"/>
    <b v="0"/>
    <b v="1"/>
    <s v="theater/plays"/>
    <s v="theater"/>
    <s v="plays"/>
  </r>
  <r>
    <n v="672"/>
    <s v="Kelly-Colon"/>
    <s v="Stand-alone grid-enabled leverage"/>
    <n v="197900"/>
    <n v="110689"/>
    <x v="277"/>
    <x v="0"/>
    <n v="4428"/>
    <x v="372"/>
    <x v="2"/>
    <x v="2"/>
    <n v="1521608400"/>
    <d v="2018-03-21T05:00:00"/>
    <x v="9"/>
    <n v="1522472400"/>
    <d v="2018-03-31T05:00:00"/>
    <b v="0"/>
    <b v="0"/>
    <s v="theater/plays"/>
    <s v="theater"/>
    <s v="plays"/>
  </r>
  <r>
    <n v="673"/>
    <s v="Turner, Scott and Gentry"/>
    <s v="Assimilated regional groupware"/>
    <n v="5600"/>
    <n v="2445"/>
    <x v="262"/>
    <x v="0"/>
    <n v="58"/>
    <x v="566"/>
    <x v="6"/>
    <x v="6"/>
    <n v="1460696400"/>
    <d v="2016-04-15T05:00:00"/>
    <x v="7"/>
    <n v="1462510800"/>
    <d v="2016-05-06T05:00:00"/>
    <b v="0"/>
    <b v="0"/>
    <s v="music/indie rock"/>
    <s v="music"/>
    <s v="indie rock"/>
  </r>
  <r>
    <n v="674"/>
    <s v="Sanchez Ltd"/>
    <s v="Up-sized 24hour instruction set"/>
    <n v="170700"/>
    <n v="57250"/>
    <x v="49"/>
    <x v="3"/>
    <n v="1218"/>
    <x v="332"/>
    <x v="1"/>
    <x v="1"/>
    <n v="1313730000"/>
    <d v="2011-08-19T05:00:00"/>
    <x v="8"/>
    <n v="1317790800"/>
    <d v="2011-10-05T05:00:00"/>
    <b v="0"/>
    <b v="0"/>
    <s v="photography/photography books"/>
    <s v="photography"/>
    <s v="photography books"/>
  </r>
  <r>
    <n v="675"/>
    <s v="Giles-Smith"/>
    <s v="Right-sized web-enabled intranet"/>
    <n v="9700"/>
    <n v="11929"/>
    <x v="152"/>
    <x v="1"/>
    <n v="331"/>
    <x v="567"/>
    <x v="1"/>
    <x v="1"/>
    <n v="1568178000"/>
    <d v="2019-09-11T05:00:00"/>
    <x v="3"/>
    <n v="1568782800"/>
    <d v="2019-09-18T05:00:00"/>
    <b v="0"/>
    <b v="0"/>
    <s v="journalism/audio"/>
    <s v="journalism"/>
    <s v="audio"/>
  </r>
  <r>
    <n v="676"/>
    <s v="Thompson-Moreno"/>
    <s v="Expanded needs-based orchestration"/>
    <n v="62300"/>
    <n v="118214"/>
    <x v="46"/>
    <x v="1"/>
    <n v="1170"/>
    <x v="568"/>
    <x v="1"/>
    <x v="1"/>
    <n v="1348635600"/>
    <d v="2012-09-26T05:00:00"/>
    <x v="4"/>
    <n v="1349413200"/>
    <d v="2012-10-05T05:00:00"/>
    <b v="0"/>
    <b v="0"/>
    <s v="photography/photography books"/>
    <s v="photography"/>
    <s v="photography books"/>
  </r>
  <r>
    <n v="677"/>
    <s v="Murphy-Fox"/>
    <s v="Organic system-worthy orchestration"/>
    <n v="5300"/>
    <n v="4432"/>
    <x v="300"/>
    <x v="0"/>
    <n v="111"/>
    <x v="569"/>
    <x v="1"/>
    <x v="1"/>
    <n v="1468126800"/>
    <d v="2016-07-10T05:00:00"/>
    <x v="7"/>
    <n v="1472446800"/>
    <d v="2016-08-29T05:00:00"/>
    <b v="0"/>
    <b v="0"/>
    <s v="publishing/fiction"/>
    <s v="publishing"/>
    <s v="fiction"/>
  </r>
  <r>
    <n v="678"/>
    <s v="Rodriguez-Patterson"/>
    <s v="Inverse static standardization"/>
    <n v="99500"/>
    <n v="17879"/>
    <x v="334"/>
    <x v="3"/>
    <n v="215"/>
    <x v="570"/>
    <x v="1"/>
    <x v="1"/>
    <n v="1547877600"/>
    <d v="2019-01-19T06:00:00"/>
    <x v="3"/>
    <n v="1548050400"/>
    <d v="2019-01-21T06:00:00"/>
    <b v="0"/>
    <b v="0"/>
    <s v="film &amp; video/drama"/>
    <s v="film &amp; video"/>
    <s v="drama"/>
  </r>
  <r>
    <n v="679"/>
    <s v="Davis Ltd"/>
    <s v="Synchronized motivating solution"/>
    <n v="1400"/>
    <n v="14511"/>
    <x v="335"/>
    <x v="1"/>
    <n v="363"/>
    <x v="270"/>
    <x v="1"/>
    <x v="1"/>
    <n v="1571374800"/>
    <d v="2019-10-18T05:00:00"/>
    <x v="3"/>
    <n v="1571806800"/>
    <d v="2019-10-23T05:00:00"/>
    <b v="0"/>
    <b v="1"/>
    <s v="food/food trucks"/>
    <s v="food"/>
    <s v="food trucks"/>
  </r>
  <r>
    <n v="680"/>
    <s v="Nelson-Valdez"/>
    <s v="Open-source 4thgeneration open system"/>
    <n v="145600"/>
    <n v="141822"/>
    <x v="203"/>
    <x v="0"/>
    <n v="2955"/>
    <x v="211"/>
    <x v="1"/>
    <x v="1"/>
    <n v="1576303200"/>
    <d v="2019-12-14T06:00:00"/>
    <x v="3"/>
    <n v="1576476000"/>
    <d v="2019-12-16T06:00:00"/>
    <b v="0"/>
    <b v="1"/>
    <s v="games/mobile games"/>
    <s v="games"/>
    <s v="mobile games"/>
  </r>
  <r>
    <n v="681"/>
    <s v="Kelly PLC"/>
    <s v="Decentralized context-sensitive superstructure"/>
    <n v="184100"/>
    <n v="159037"/>
    <x v="257"/>
    <x v="0"/>
    <n v="1657"/>
    <x v="571"/>
    <x v="1"/>
    <x v="1"/>
    <n v="1324447200"/>
    <d v="2011-12-21T06:00:00"/>
    <x v="8"/>
    <n v="1324965600"/>
    <d v="2011-12-27T06:00:00"/>
    <b v="0"/>
    <b v="0"/>
    <s v="theater/plays"/>
    <s v="theater"/>
    <s v="plays"/>
  </r>
  <r>
    <n v="682"/>
    <s v="Nguyen and Sons"/>
    <s v="Compatible 5thgeneration concept"/>
    <n v="5400"/>
    <n v="8109"/>
    <x v="33"/>
    <x v="1"/>
    <n v="103"/>
    <x v="572"/>
    <x v="1"/>
    <x v="1"/>
    <n v="1386741600"/>
    <d v="2013-12-11T06:00:00"/>
    <x v="2"/>
    <n v="1387519200"/>
    <d v="2013-12-20T06:00:00"/>
    <b v="0"/>
    <b v="0"/>
    <s v="theater/plays"/>
    <s v="theater"/>
    <s v="plays"/>
  </r>
  <r>
    <n v="683"/>
    <s v="Jones PLC"/>
    <s v="Virtual systemic intranet"/>
    <n v="2300"/>
    <n v="8244"/>
    <x v="145"/>
    <x v="1"/>
    <n v="147"/>
    <x v="573"/>
    <x v="1"/>
    <x v="1"/>
    <n v="1537074000"/>
    <d v="2018-09-16T05:00:00"/>
    <x v="9"/>
    <n v="1537246800"/>
    <d v="2018-09-18T05:00:00"/>
    <b v="0"/>
    <b v="0"/>
    <s v="theater/plays"/>
    <s v="theater"/>
    <s v="plays"/>
  </r>
  <r>
    <n v="684"/>
    <s v="Gilmore LLC"/>
    <s v="Optimized systemic algorithm"/>
    <n v="1400"/>
    <n v="7600"/>
    <x v="336"/>
    <x v="1"/>
    <n v="110"/>
    <x v="574"/>
    <x v="0"/>
    <x v="0"/>
    <n v="1277787600"/>
    <d v="2010-06-29T05:00:00"/>
    <x v="6"/>
    <n v="1279515600"/>
    <d v="2010-07-19T05:00:00"/>
    <b v="0"/>
    <b v="0"/>
    <s v="publishing/nonfiction"/>
    <s v="publishing"/>
    <s v="nonfiction"/>
  </r>
  <r>
    <n v="685"/>
    <s v="Lee-Cobb"/>
    <s v="Customizable homogeneous firmware"/>
    <n v="140000"/>
    <n v="94501"/>
    <x v="240"/>
    <x v="0"/>
    <n v="926"/>
    <x v="181"/>
    <x v="0"/>
    <x v="0"/>
    <n v="1440306000"/>
    <d v="2015-08-23T05:00:00"/>
    <x v="0"/>
    <n v="1442379600"/>
    <d v="2015-09-16T05:00:00"/>
    <b v="0"/>
    <b v="0"/>
    <s v="theater/plays"/>
    <s v="theater"/>
    <s v="plays"/>
  </r>
  <r>
    <n v="686"/>
    <s v="Jones, Wiley and Robbins"/>
    <s v="Front-line cohesive extranet"/>
    <n v="7500"/>
    <n v="14381"/>
    <x v="267"/>
    <x v="1"/>
    <n v="134"/>
    <x v="575"/>
    <x v="1"/>
    <x v="1"/>
    <n v="1522126800"/>
    <d v="2018-03-27T05:00:00"/>
    <x v="9"/>
    <n v="1523077200"/>
    <d v="2018-04-07T05:00:00"/>
    <b v="0"/>
    <b v="0"/>
    <s v="technology/wearables"/>
    <s v="technology"/>
    <s v="wearables"/>
  </r>
  <r>
    <n v="687"/>
    <s v="Martin, Gates and Holt"/>
    <s v="Distributed holistic neural-net"/>
    <n v="1500"/>
    <n v="13980"/>
    <x v="337"/>
    <x v="1"/>
    <n v="269"/>
    <x v="576"/>
    <x v="1"/>
    <x v="1"/>
    <n v="1489298400"/>
    <d v="2017-03-12T06:00:00"/>
    <x v="5"/>
    <n v="1489554000"/>
    <d v="2017-03-15T05:00:00"/>
    <b v="0"/>
    <b v="0"/>
    <s v="theater/plays"/>
    <s v="theater"/>
    <s v="plays"/>
  </r>
  <r>
    <n v="688"/>
    <s v="Bowen, Davies and Burns"/>
    <s v="Devolved client-server monitoring"/>
    <n v="2900"/>
    <n v="12449"/>
    <x v="338"/>
    <x v="1"/>
    <n v="175"/>
    <x v="577"/>
    <x v="1"/>
    <x v="1"/>
    <n v="1547100000"/>
    <d v="2019-01-10T06:00:00"/>
    <x v="3"/>
    <n v="1548482400"/>
    <d v="2019-01-26T06:00:00"/>
    <b v="0"/>
    <b v="1"/>
    <s v="film &amp; video/television"/>
    <s v="film &amp; video"/>
    <s v="television"/>
  </r>
  <r>
    <n v="689"/>
    <s v="Nguyen Inc"/>
    <s v="Seamless directional capacity"/>
    <n v="7300"/>
    <n v="7348"/>
    <x v="114"/>
    <x v="1"/>
    <n v="69"/>
    <x v="578"/>
    <x v="1"/>
    <x v="1"/>
    <n v="1383022800"/>
    <d v="2013-10-29T05:00:00"/>
    <x v="2"/>
    <n v="1384063200"/>
    <d v="2013-11-10T06:00:00"/>
    <b v="0"/>
    <b v="0"/>
    <s v="technology/web"/>
    <s v="technology"/>
    <s v="web"/>
  </r>
  <r>
    <n v="690"/>
    <s v="Walsh-Watts"/>
    <s v="Polarized actuating implementation"/>
    <n v="3600"/>
    <n v="8158"/>
    <x v="54"/>
    <x v="1"/>
    <n v="190"/>
    <x v="579"/>
    <x v="1"/>
    <x v="1"/>
    <n v="1322373600"/>
    <d v="2011-11-27T06:00:00"/>
    <x v="8"/>
    <n v="1322892000"/>
    <d v="2011-12-03T06:00:00"/>
    <b v="0"/>
    <b v="1"/>
    <s v="film &amp; video/documentary"/>
    <s v="film &amp; video"/>
    <s v="documentary"/>
  </r>
  <r>
    <n v="691"/>
    <s v="Ray, Li and Li"/>
    <s v="Front-line disintermediate hub"/>
    <n v="5000"/>
    <n v="7119"/>
    <x v="339"/>
    <x v="1"/>
    <n v="237"/>
    <x v="539"/>
    <x v="1"/>
    <x v="1"/>
    <n v="1349240400"/>
    <d v="2012-10-03T05:00:00"/>
    <x v="4"/>
    <n v="1350709200"/>
    <d v="2012-10-20T05:00:00"/>
    <b v="1"/>
    <b v="1"/>
    <s v="film &amp; video/documentary"/>
    <s v="film &amp; video"/>
    <s v="documentary"/>
  </r>
  <r>
    <n v="692"/>
    <s v="Murray Ltd"/>
    <s v="Decentralized 4thgeneration challenge"/>
    <n v="6000"/>
    <n v="5438"/>
    <x v="223"/>
    <x v="0"/>
    <n v="77"/>
    <x v="580"/>
    <x v="4"/>
    <x v="4"/>
    <n v="1562648400"/>
    <d v="2019-07-09T05:00:00"/>
    <x v="3"/>
    <n v="1564203600"/>
    <d v="2019-07-27T05:00:00"/>
    <b v="0"/>
    <b v="0"/>
    <s v="music/rock"/>
    <s v="music"/>
    <s v="rock"/>
  </r>
  <r>
    <n v="693"/>
    <s v="Bradford-Silva"/>
    <s v="Reverse-engineered composite hierarchy"/>
    <n v="180400"/>
    <n v="115396"/>
    <x v="106"/>
    <x v="0"/>
    <n v="1748"/>
    <x v="366"/>
    <x v="1"/>
    <x v="1"/>
    <n v="1508216400"/>
    <d v="2017-10-17T05:00:00"/>
    <x v="5"/>
    <n v="1509685200"/>
    <d v="2017-11-03T05:00:00"/>
    <b v="0"/>
    <b v="0"/>
    <s v="theater/plays"/>
    <s v="theater"/>
    <s v="plays"/>
  </r>
  <r>
    <n v="694"/>
    <s v="Mora-Bradley"/>
    <s v="Programmable tangible ability"/>
    <n v="9100"/>
    <n v="7656"/>
    <x v="300"/>
    <x v="0"/>
    <n v="79"/>
    <x v="581"/>
    <x v="1"/>
    <x v="1"/>
    <n v="1511762400"/>
    <d v="2017-11-27T06:00:00"/>
    <x v="5"/>
    <n v="1514959200"/>
    <d v="2018-01-03T06:00:00"/>
    <b v="0"/>
    <b v="0"/>
    <s v="theater/plays"/>
    <s v="theater"/>
    <s v="plays"/>
  </r>
  <r>
    <n v="695"/>
    <s v="Cardenas, Thompson and Carey"/>
    <s v="Configurable full-range emulation"/>
    <n v="9200"/>
    <n v="12322"/>
    <x v="159"/>
    <x v="1"/>
    <n v="196"/>
    <x v="378"/>
    <x v="6"/>
    <x v="6"/>
    <n v="1447480800"/>
    <d v="2015-11-14T06:00:00"/>
    <x v="0"/>
    <n v="1448863200"/>
    <d v="2015-11-30T06:00:00"/>
    <b v="1"/>
    <b v="0"/>
    <s v="music/rock"/>
    <s v="music"/>
    <s v="rock"/>
  </r>
  <r>
    <n v="696"/>
    <s v="Lopez, Reid and Johnson"/>
    <s v="Total real-time hardware"/>
    <n v="164100"/>
    <n v="96888"/>
    <x v="3"/>
    <x v="0"/>
    <n v="889"/>
    <x v="582"/>
    <x v="1"/>
    <x v="1"/>
    <n v="1429506000"/>
    <d v="2015-04-20T05:00:00"/>
    <x v="0"/>
    <n v="1429592400"/>
    <d v="2015-04-21T05:00:00"/>
    <b v="0"/>
    <b v="1"/>
    <s v="theater/plays"/>
    <s v="theater"/>
    <s v="plays"/>
  </r>
  <r>
    <n v="697"/>
    <s v="Fox-Williams"/>
    <s v="Profound system-worthy functionalities"/>
    <n v="128900"/>
    <n v="196960"/>
    <x v="340"/>
    <x v="1"/>
    <n v="7295"/>
    <x v="42"/>
    <x v="1"/>
    <x v="1"/>
    <n v="1522472400"/>
    <d v="2018-03-31T05:00:00"/>
    <x v="9"/>
    <n v="1522645200"/>
    <d v="2018-04-02T05:00:00"/>
    <b v="0"/>
    <b v="0"/>
    <s v="music/electric music"/>
    <s v="music"/>
    <s v="electric music"/>
  </r>
  <r>
    <n v="698"/>
    <s v="Taylor, Wood and Taylor"/>
    <s v="Cloned hybrid focus group"/>
    <n v="42100"/>
    <n v="188057"/>
    <x v="341"/>
    <x v="1"/>
    <n v="2893"/>
    <x v="94"/>
    <x v="0"/>
    <x v="0"/>
    <n v="1322114400"/>
    <d v="2011-11-24T06:00:00"/>
    <x v="8"/>
    <n v="1323324000"/>
    <d v="2011-12-08T06:00:00"/>
    <b v="0"/>
    <b v="0"/>
    <s v="technology/wearables"/>
    <s v="technology"/>
    <s v="wearables"/>
  </r>
  <r>
    <n v="699"/>
    <s v="King Inc"/>
    <s v="Ergonomic dedicated focus group"/>
    <n v="7400"/>
    <n v="6245"/>
    <x v="300"/>
    <x v="0"/>
    <n v="56"/>
    <x v="583"/>
    <x v="1"/>
    <x v="1"/>
    <n v="1561438800"/>
    <d v="2019-06-25T05:00:00"/>
    <x v="3"/>
    <n v="1561525200"/>
    <d v="2019-06-26T05:00:00"/>
    <b v="0"/>
    <b v="0"/>
    <s v="film &amp; video/drama"/>
    <s v="film &amp; video"/>
    <s v="drama"/>
  </r>
  <r>
    <n v="700"/>
    <s v="Cole, Petty and Cameron"/>
    <s v="Realigned zero administration paradigm"/>
    <n v="100"/>
    <n v="3"/>
    <x v="112"/>
    <x v="0"/>
    <n v="1"/>
    <x v="236"/>
    <x v="1"/>
    <x v="1"/>
    <n v="1264399200"/>
    <d v="2010-01-25T06:00:00"/>
    <x v="6"/>
    <n v="1265695200"/>
    <d v="2010-02-09T06:00:00"/>
    <b v="0"/>
    <b v="0"/>
    <s v="technology/wearables"/>
    <s v="technology"/>
    <s v="wearables"/>
  </r>
  <r>
    <n v="701"/>
    <s v="Mcclain LLC"/>
    <s v="Open-source multi-tasking methodology"/>
    <n v="52000"/>
    <n v="91014"/>
    <x v="342"/>
    <x v="1"/>
    <n v="820"/>
    <x v="584"/>
    <x v="1"/>
    <x v="1"/>
    <n v="1301202000"/>
    <d v="2011-03-27T05:00:00"/>
    <x v="8"/>
    <n v="1301806800"/>
    <d v="2011-04-03T05:00:00"/>
    <b v="1"/>
    <b v="0"/>
    <s v="theater/plays"/>
    <s v="theater"/>
    <s v="plays"/>
  </r>
  <r>
    <n v="702"/>
    <s v="Sims-Gross"/>
    <s v="Object-based attitude-oriented analyzer"/>
    <n v="8700"/>
    <n v="4710"/>
    <x v="157"/>
    <x v="0"/>
    <n v="83"/>
    <x v="585"/>
    <x v="1"/>
    <x v="1"/>
    <n v="1374469200"/>
    <d v="2013-07-22T05:00:00"/>
    <x v="2"/>
    <n v="1374901200"/>
    <d v="2013-07-27T05:00:00"/>
    <b v="0"/>
    <b v="0"/>
    <s v="technology/wearables"/>
    <s v="technology"/>
    <s v="wearables"/>
  </r>
  <r>
    <n v="703"/>
    <s v="Perez Group"/>
    <s v="Cross-platform tertiary hub"/>
    <n v="63400"/>
    <n v="197728"/>
    <x v="343"/>
    <x v="1"/>
    <n v="2038"/>
    <x v="586"/>
    <x v="1"/>
    <x v="1"/>
    <n v="1334984400"/>
    <d v="2012-04-21T05:00:00"/>
    <x v="4"/>
    <n v="1336453200"/>
    <d v="2012-05-08T05:00:0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x v="152"/>
    <x v="1"/>
    <n v="116"/>
    <x v="587"/>
    <x v="1"/>
    <x v="1"/>
    <n v="1467608400"/>
    <d v="2016-07-04T05:00:00"/>
    <x v="7"/>
    <n v="1468904400"/>
    <d v="2016-07-19T05:00:00"/>
    <b v="0"/>
    <b v="0"/>
    <s v="film &amp; video/animation"/>
    <s v="film &amp; video"/>
    <s v="animation"/>
  </r>
  <r>
    <n v="705"/>
    <s v="Ford LLC"/>
    <s v="Centralized tangible success"/>
    <n v="169700"/>
    <n v="168048"/>
    <x v="168"/>
    <x v="0"/>
    <n v="2025"/>
    <x v="588"/>
    <x v="4"/>
    <x v="4"/>
    <n v="1386741600"/>
    <d v="2013-12-11T06:00:00"/>
    <x v="2"/>
    <n v="1387087200"/>
    <d v="2013-12-15T06:00:00"/>
    <b v="0"/>
    <b v="0"/>
    <s v="publishing/nonfiction"/>
    <s v="publishing"/>
    <s v="nonfiction"/>
  </r>
  <r>
    <n v="706"/>
    <s v="Moreno Ltd"/>
    <s v="Customer-focused multimedia methodology"/>
    <n v="108400"/>
    <n v="138586"/>
    <x v="21"/>
    <x v="1"/>
    <n v="1345"/>
    <x v="589"/>
    <x v="2"/>
    <x v="2"/>
    <n v="1546754400"/>
    <d v="2019-01-06T06:00:00"/>
    <x v="3"/>
    <n v="1547445600"/>
    <d v="2019-01-14T06:00:00"/>
    <b v="0"/>
    <b v="1"/>
    <s v="technology/web"/>
    <s v="technology"/>
    <s v="web"/>
  </r>
  <r>
    <n v="707"/>
    <s v="Moore, Cook and Wright"/>
    <s v="Visionary maximized Local Area Network"/>
    <n v="7300"/>
    <n v="11579"/>
    <x v="17"/>
    <x v="1"/>
    <n v="168"/>
    <x v="590"/>
    <x v="1"/>
    <x v="1"/>
    <n v="1544248800"/>
    <d v="2018-12-08T06:00:00"/>
    <x v="9"/>
    <n v="1547359200"/>
    <d v="2019-01-13T06:00:00"/>
    <b v="0"/>
    <b v="0"/>
    <s v="film &amp; video/drama"/>
    <s v="film &amp; video"/>
    <s v="drama"/>
  </r>
  <r>
    <n v="708"/>
    <s v="Ortega LLC"/>
    <s v="Secured bifurcated intranet"/>
    <n v="1700"/>
    <n v="12020"/>
    <x v="344"/>
    <x v="1"/>
    <n v="137"/>
    <x v="591"/>
    <x v="5"/>
    <x v="5"/>
    <n v="1495429200"/>
    <d v="2017-05-22T05:00:00"/>
    <x v="5"/>
    <n v="1496293200"/>
    <d v="2017-06-01T05:00:00"/>
    <b v="0"/>
    <b v="0"/>
    <s v="theater/plays"/>
    <s v="theater"/>
    <s v="plays"/>
  </r>
  <r>
    <n v="709"/>
    <s v="Silva, Walker and Martin"/>
    <s v="Grass-roots 4thgeneration product"/>
    <n v="9800"/>
    <n v="13954"/>
    <x v="339"/>
    <x v="1"/>
    <n v="186"/>
    <x v="592"/>
    <x v="6"/>
    <x v="6"/>
    <n v="1334811600"/>
    <d v="2012-04-19T05:00:00"/>
    <x v="4"/>
    <n v="1335416400"/>
    <d v="2012-04-26T05:00:00"/>
    <b v="0"/>
    <b v="0"/>
    <s v="theater/plays"/>
    <s v="theater"/>
    <s v="plays"/>
  </r>
  <r>
    <n v="710"/>
    <s v="Huynh, Gallegos and Mills"/>
    <s v="Reduced next generation info-mediaries"/>
    <n v="4300"/>
    <n v="6358"/>
    <x v="345"/>
    <x v="1"/>
    <n v="125"/>
    <x v="593"/>
    <x v="1"/>
    <x v="1"/>
    <n v="1531544400"/>
    <d v="2018-07-14T05:00:00"/>
    <x v="9"/>
    <n v="1532149200"/>
    <d v="2018-07-21T05:00:00"/>
    <b v="0"/>
    <b v="1"/>
    <s v="theater/plays"/>
    <s v="theater"/>
    <s v="plays"/>
  </r>
  <r>
    <n v="711"/>
    <s v="Anderson LLC"/>
    <s v="Customizable full-range artificial intelligence"/>
    <n v="6200"/>
    <n v="1260"/>
    <x v="8"/>
    <x v="0"/>
    <n v="14"/>
    <x v="594"/>
    <x v="6"/>
    <x v="6"/>
    <n v="1453615200"/>
    <d v="2016-01-24T06:00:00"/>
    <x v="7"/>
    <n v="1453788000"/>
    <d v="2016-01-26T06:00:00"/>
    <b v="1"/>
    <b v="1"/>
    <s v="theater/plays"/>
    <s v="theater"/>
    <s v="plays"/>
  </r>
  <r>
    <n v="712"/>
    <s v="Garza-Bryant"/>
    <s v="Programmable leadingedge contingency"/>
    <n v="800"/>
    <n v="14725"/>
    <x v="346"/>
    <x v="1"/>
    <n v="202"/>
    <x v="595"/>
    <x v="1"/>
    <x v="1"/>
    <n v="1467954000"/>
    <d v="2016-07-08T05:00:00"/>
    <x v="7"/>
    <n v="1471496400"/>
    <d v="2016-08-18T05:00:00"/>
    <b v="0"/>
    <b v="0"/>
    <s v="theater/plays"/>
    <s v="theater"/>
    <s v="plays"/>
  </r>
  <r>
    <n v="713"/>
    <s v="Mays LLC"/>
    <s v="Multi-layered global groupware"/>
    <n v="6900"/>
    <n v="11174"/>
    <x v="62"/>
    <x v="1"/>
    <n v="103"/>
    <x v="596"/>
    <x v="1"/>
    <x v="1"/>
    <n v="1471842000"/>
    <d v="2016-08-22T05:00:00"/>
    <x v="7"/>
    <n v="1472878800"/>
    <d v="2016-09-03T05:00:0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x v="347"/>
    <x v="1"/>
    <n v="1785"/>
    <x v="230"/>
    <x v="1"/>
    <x v="1"/>
    <n v="1408424400"/>
    <d v="2014-08-19T05:00:00"/>
    <x v="1"/>
    <n v="1408510800"/>
    <d v="2014-08-20T05:00:00"/>
    <b v="0"/>
    <b v="0"/>
    <s v="music/rock"/>
    <s v="music"/>
    <s v="rock"/>
  </r>
  <r>
    <n v="715"/>
    <s v="Fischer, Torres and Walker"/>
    <s v="Expanded even-keeled portal"/>
    <n v="118000"/>
    <n v="28870"/>
    <x v="64"/>
    <x v="0"/>
    <n v="656"/>
    <x v="159"/>
    <x v="1"/>
    <x v="1"/>
    <n v="1281157200"/>
    <d v="2010-08-07T05:00:00"/>
    <x v="6"/>
    <n v="1281589200"/>
    <d v="2010-08-12T05:00:00"/>
    <b v="0"/>
    <b v="0"/>
    <s v="games/mobile games"/>
    <s v="games"/>
    <s v="mobile games"/>
  </r>
  <r>
    <n v="716"/>
    <s v="Tapia, Kramer and Hicks"/>
    <s v="Advanced modular moderator"/>
    <n v="2000"/>
    <n v="10353"/>
    <x v="348"/>
    <x v="1"/>
    <n v="157"/>
    <x v="597"/>
    <x v="1"/>
    <x v="1"/>
    <n v="1373432400"/>
    <d v="2013-07-10T05:00:00"/>
    <x v="2"/>
    <n v="1375851600"/>
    <d v="2013-08-07T05:00:00"/>
    <b v="0"/>
    <b v="1"/>
    <s v="theater/plays"/>
    <s v="theater"/>
    <s v="plays"/>
  </r>
  <r>
    <n v="717"/>
    <s v="Barnes, Wilcox and Riley"/>
    <s v="Reverse-engineered well-modulated ability"/>
    <n v="5600"/>
    <n v="13868"/>
    <x v="349"/>
    <x v="1"/>
    <n v="555"/>
    <x v="499"/>
    <x v="1"/>
    <x v="1"/>
    <n v="1313989200"/>
    <d v="2011-08-22T05:00:00"/>
    <x v="8"/>
    <n v="1315803600"/>
    <d v="2011-09-12T05:00:00"/>
    <b v="0"/>
    <b v="0"/>
    <s v="film &amp; video/documentary"/>
    <s v="film &amp; video"/>
    <s v="documentary"/>
  </r>
  <r>
    <n v="718"/>
    <s v="Reyes PLC"/>
    <s v="Expanded optimal pricing structure"/>
    <n v="8300"/>
    <n v="8317"/>
    <x v="134"/>
    <x v="1"/>
    <n v="297"/>
    <x v="127"/>
    <x v="1"/>
    <x v="1"/>
    <n v="1371445200"/>
    <d v="2013-06-17T05:00:00"/>
    <x v="2"/>
    <n v="1373691600"/>
    <d v="2013-07-13T05:00:00"/>
    <b v="0"/>
    <b v="0"/>
    <s v="technology/wearables"/>
    <s v="technology"/>
    <s v="wearables"/>
  </r>
  <r>
    <n v="719"/>
    <s v="Pace, Simpson and Watkins"/>
    <s v="Down-sized uniform ability"/>
    <n v="6900"/>
    <n v="10557"/>
    <x v="340"/>
    <x v="1"/>
    <n v="123"/>
    <x v="598"/>
    <x v="1"/>
    <x v="1"/>
    <n v="1338267600"/>
    <d v="2012-05-29T05:00:00"/>
    <x v="4"/>
    <n v="1339218000"/>
    <d v="2012-06-09T05:00:00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x v="232"/>
    <x v="3"/>
    <n v="38"/>
    <x v="599"/>
    <x v="3"/>
    <x v="3"/>
    <n v="1519192800"/>
    <d v="2018-02-21T06:00:00"/>
    <x v="9"/>
    <n v="1520402400"/>
    <d v="2018-03-07T06:00:00"/>
    <b v="0"/>
    <b v="1"/>
    <s v="theater/plays"/>
    <s v="theater"/>
    <s v="plays"/>
  </r>
  <r>
    <n v="721"/>
    <s v="Dominguez-Owens"/>
    <s v="Open-architected systematic intranet"/>
    <n v="123600"/>
    <n v="5429"/>
    <x v="166"/>
    <x v="3"/>
    <n v="60"/>
    <x v="600"/>
    <x v="1"/>
    <x v="1"/>
    <n v="1522818000"/>
    <d v="2018-04-04T05:00:00"/>
    <x v="9"/>
    <n v="1523336400"/>
    <d v="2018-04-10T05:00:00"/>
    <b v="0"/>
    <b v="0"/>
    <s v="music/rock"/>
    <s v="music"/>
    <s v="rock"/>
  </r>
  <r>
    <n v="722"/>
    <s v="Thomas-Simmons"/>
    <s v="Proactive 24hour frame"/>
    <n v="48500"/>
    <n v="75906"/>
    <x v="34"/>
    <x v="1"/>
    <n v="3036"/>
    <x v="372"/>
    <x v="1"/>
    <x v="1"/>
    <n v="1509948000"/>
    <d v="2017-11-06T06:00:00"/>
    <x v="5"/>
    <n v="1512280800"/>
    <d v="2017-12-03T06:00:00"/>
    <b v="0"/>
    <b v="0"/>
    <s v="film &amp; video/documentary"/>
    <s v="film &amp; video"/>
    <s v="documentary"/>
  </r>
  <r>
    <n v="723"/>
    <s v="Beck-Knight"/>
    <s v="Exclusive fresh-thinking model"/>
    <n v="4900"/>
    <n v="13250"/>
    <x v="350"/>
    <x v="1"/>
    <n v="144"/>
    <x v="601"/>
    <x v="2"/>
    <x v="2"/>
    <n v="1456898400"/>
    <d v="2016-03-02T06:00:00"/>
    <x v="7"/>
    <n v="1458709200"/>
    <d v="2016-03-23T05:00:00"/>
    <b v="0"/>
    <b v="0"/>
    <s v="theater/plays"/>
    <s v="theater"/>
    <s v="plays"/>
  </r>
  <r>
    <n v="724"/>
    <s v="Mccoy Ltd"/>
    <s v="Business-focused encompassing intranet"/>
    <n v="8400"/>
    <n v="11261"/>
    <x v="159"/>
    <x v="1"/>
    <n v="121"/>
    <x v="602"/>
    <x v="4"/>
    <x v="4"/>
    <n v="1413954000"/>
    <d v="2014-10-22T05:00:00"/>
    <x v="1"/>
    <n v="1414126800"/>
    <d v="2014-10-24T05:00:00"/>
    <b v="0"/>
    <b v="1"/>
    <s v="theater/plays"/>
    <s v="theater"/>
    <s v="plays"/>
  </r>
  <r>
    <n v="725"/>
    <s v="Dawson-Tyler"/>
    <s v="Optional 6thgeneration access"/>
    <n v="193200"/>
    <n v="97369"/>
    <x v="275"/>
    <x v="0"/>
    <n v="1596"/>
    <x v="478"/>
    <x v="1"/>
    <x v="1"/>
    <n v="1416031200"/>
    <d v="2014-11-15T06:00:00"/>
    <x v="1"/>
    <n v="1416204000"/>
    <d v="2014-11-17T06:00:00"/>
    <b v="0"/>
    <b v="0"/>
    <s v="games/mobile games"/>
    <s v="games"/>
    <s v="mobile games"/>
  </r>
  <r>
    <n v="726"/>
    <s v="Johns-Thomas"/>
    <s v="Realigned web-enabled functionalities"/>
    <n v="54300"/>
    <n v="48227"/>
    <x v="12"/>
    <x v="3"/>
    <n v="524"/>
    <x v="603"/>
    <x v="1"/>
    <x v="1"/>
    <n v="1287982800"/>
    <d v="2010-10-25T05:00:00"/>
    <x v="6"/>
    <n v="1288501200"/>
    <d v="2010-10-31T05:00:00"/>
    <b v="0"/>
    <b v="1"/>
    <s v="theater/plays"/>
    <s v="theater"/>
    <s v="plays"/>
  </r>
  <r>
    <n v="727"/>
    <s v="Quinn, Cruz and Schmidt"/>
    <s v="Enterprise-wide multimedia software"/>
    <n v="8900"/>
    <n v="14685"/>
    <x v="351"/>
    <x v="1"/>
    <n v="181"/>
    <x v="604"/>
    <x v="1"/>
    <x v="1"/>
    <n v="1547964000"/>
    <d v="2019-01-20T06:00:00"/>
    <x v="3"/>
    <n v="1552971600"/>
    <d v="2019-03-19T05:00:00"/>
    <b v="0"/>
    <b v="0"/>
    <s v="technology/web"/>
    <s v="technology"/>
    <s v="web"/>
  </r>
  <r>
    <n v="728"/>
    <s v="Stewart Inc"/>
    <s v="Versatile mission-critical knowledgebase"/>
    <n v="4200"/>
    <n v="735"/>
    <x v="334"/>
    <x v="0"/>
    <n v="10"/>
    <x v="605"/>
    <x v="1"/>
    <x v="1"/>
    <n v="1464152400"/>
    <d v="2016-05-25T05:00:00"/>
    <x v="7"/>
    <n v="1465102800"/>
    <d v="2016-06-05T05:00:00"/>
    <b v="0"/>
    <b v="0"/>
    <s v="theater/plays"/>
    <s v="theater"/>
    <s v="plays"/>
  </r>
  <r>
    <n v="729"/>
    <s v="Moore Group"/>
    <s v="Multi-lateral object-oriented open system"/>
    <n v="5600"/>
    <n v="10397"/>
    <x v="41"/>
    <x v="1"/>
    <n v="122"/>
    <x v="527"/>
    <x v="1"/>
    <x v="1"/>
    <n v="1359957600"/>
    <d v="2013-02-04T06:00:00"/>
    <x v="2"/>
    <n v="1360130400"/>
    <d v="2013-02-06T06:00:00"/>
    <b v="0"/>
    <b v="0"/>
    <s v="film &amp; video/drama"/>
    <s v="film &amp; video"/>
    <s v="drama"/>
  </r>
  <r>
    <n v="730"/>
    <s v="Carson PLC"/>
    <s v="Visionary system-worthy attitude"/>
    <n v="28800"/>
    <n v="118847"/>
    <x v="352"/>
    <x v="1"/>
    <n v="1071"/>
    <x v="606"/>
    <x v="0"/>
    <x v="0"/>
    <n v="1432357200"/>
    <d v="2015-05-23T05:00:00"/>
    <x v="0"/>
    <n v="1432875600"/>
    <d v="2015-05-29T05:00:00"/>
    <b v="0"/>
    <b v="0"/>
    <s v="technology/wearables"/>
    <s v="technology"/>
    <s v="wearables"/>
  </r>
  <r>
    <n v="731"/>
    <s v="Cruz, Hall and Mason"/>
    <s v="Synergized content-based hierarchy"/>
    <n v="8000"/>
    <n v="7220"/>
    <x v="50"/>
    <x v="3"/>
    <n v="219"/>
    <x v="607"/>
    <x v="1"/>
    <x v="1"/>
    <n v="1500786000"/>
    <d v="2017-07-23T05:00:00"/>
    <x v="5"/>
    <n v="1500872400"/>
    <d v="2017-07-24T05:00:00"/>
    <b v="0"/>
    <b v="0"/>
    <s v="technology/web"/>
    <s v="technology"/>
    <s v="web"/>
  </r>
  <r>
    <n v="732"/>
    <s v="Glass, Baker and Jones"/>
    <s v="Business-focused 24hour access"/>
    <n v="117000"/>
    <n v="107622"/>
    <x v="48"/>
    <x v="0"/>
    <n v="1121"/>
    <x v="608"/>
    <x v="1"/>
    <x v="1"/>
    <n v="1490158800"/>
    <d v="2017-03-22T05:00:00"/>
    <x v="5"/>
    <n v="1492146000"/>
    <d v="2017-04-14T05:00:00"/>
    <b v="0"/>
    <b v="1"/>
    <s v="music/rock"/>
    <s v="music"/>
    <s v="rock"/>
  </r>
  <r>
    <n v="733"/>
    <s v="Marquez-Kerr"/>
    <s v="Automated hybrid orchestration"/>
    <n v="15800"/>
    <n v="83267"/>
    <x v="353"/>
    <x v="1"/>
    <n v="980"/>
    <x v="609"/>
    <x v="1"/>
    <x v="1"/>
    <n v="1406178000"/>
    <d v="2014-07-24T05:00:00"/>
    <x v="1"/>
    <n v="1407301200"/>
    <d v="2014-08-06T05:00:00"/>
    <b v="0"/>
    <b v="0"/>
    <s v="music/metal"/>
    <s v="music"/>
    <s v="metal"/>
  </r>
  <r>
    <n v="734"/>
    <s v="Stone PLC"/>
    <s v="Exclusive 5thgeneration leverage"/>
    <n v="4200"/>
    <n v="13404"/>
    <x v="284"/>
    <x v="1"/>
    <n v="536"/>
    <x v="253"/>
    <x v="1"/>
    <x v="1"/>
    <n v="1485583200"/>
    <d v="2017-01-28T06:00:00"/>
    <x v="5"/>
    <n v="1486620000"/>
    <d v="2017-02-09T06:00:00"/>
    <b v="0"/>
    <b v="1"/>
    <s v="theater/plays"/>
    <s v="theater"/>
    <s v="plays"/>
  </r>
  <r>
    <n v="735"/>
    <s v="Caldwell PLC"/>
    <s v="Grass-roots zero administration alliance"/>
    <n v="37100"/>
    <n v="131404"/>
    <x v="354"/>
    <x v="1"/>
    <n v="1991"/>
    <x v="610"/>
    <x v="1"/>
    <x v="1"/>
    <n v="1459314000"/>
    <d v="2016-03-30T05:00:00"/>
    <x v="7"/>
    <n v="1459918800"/>
    <d v="2016-04-06T05:00:00"/>
    <b v="0"/>
    <b v="0"/>
    <s v="photography/photography books"/>
    <s v="photography"/>
    <s v="photography books"/>
  </r>
  <r>
    <n v="736"/>
    <s v="Silva-Hawkins"/>
    <s v="Proactive heuristic orchestration"/>
    <n v="7700"/>
    <n v="2533"/>
    <x v="333"/>
    <x v="3"/>
    <n v="29"/>
    <x v="611"/>
    <x v="1"/>
    <x v="1"/>
    <n v="1424412000"/>
    <d v="2015-02-20T06:00:00"/>
    <x v="0"/>
    <n v="1424757600"/>
    <d v="2015-02-24T06:00:00"/>
    <b v="0"/>
    <b v="0"/>
    <s v="publishing/nonfiction"/>
    <s v="publishing"/>
    <s v="nonfiction"/>
  </r>
  <r>
    <n v="737"/>
    <s v="Gardner Inc"/>
    <s v="Function-based systematic Graphical User Interface"/>
    <n v="3700"/>
    <n v="5028"/>
    <x v="123"/>
    <x v="1"/>
    <n v="180"/>
    <x v="612"/>
    <x v="1"/>
    <x v="1"/>
    <n v="1478844000"/>
    <d v="2016-11-11T06:00:00"/>
    <x v="7"/>
    <n v="1479880800"/>
    <d v="2016-11-23T06:00:00"/>
    <b v="0"/>
    <b v="0"/>
    <s v="music/indie rock"/>
    <s v="music"/>
    <s v="indie rock"/>
  </r>
  <r>
    <n v="738"/>
    <s v="Garcia Group"/>
    <s v="Extended zero administration software"/>
    <n v="74700"/>
    <n v="1557"/>
    <x v="47"/>
    <x v="0"/>
    <n v="15"/>
    <x v="613"/>
    <x v="1"/>
    <x v="1"/>
    <n v="1416117600"/>
    <d v="2014-11-16T06:00:00"/>
    <x v="1"/>
    <n v="1418018400"/>
    <d v="2014-12-08T06:00:00"/>
    <b v="0"/>
    <b v="1"/>
    <s v="theater/plays"/>
    <s v="theater"/>
    <s v="plays"/>
  </r>
  <r>
    <n v="739"/>
    <s v="Meyer-Avila"/>
    <s v="Multi-tiered discrete support"/>
    <n v="10000"/>
    <n v="6100"/>
    <x v="84"/>
    <x v="0"/>
    <n v="191"/>
    <x v="614"/>
    <x v="1"/>
    <x v="1"/>
    <n v="1340946000"/>
    <d v="2012-06-29T05:00:00"/>
    <x v="4"/>
    <n v="1341032400"/>
    <d v="2012-06-30T05:00:00"/>
    <b v="0"/>
    <b v="0"/>
    <s v="music/indie rock"/>
    <s v="music"/>
    <s v="indie rock"/>
  </r>
  <r>
    <n v="740"/>
    <s v="Nelson, Smith and Graham"/>
    <s v="Phased system-worthy conglomeration"/>
    <n v="5300"/>
    <n v="1592"/>
    <x v="286"/>
    <x v="0"/>
    <n v="16"/>
    <x v="615"/>
    <x v="1"/>
    <x v="1"/>
    <n v="1486101600"/>
    <d v="2017-02-03T06:00:00"/>
    <x v="5"/>
    <n v="1486360800"/>
    <d v="2017-02-06T06:00:00"/>
    <b v="0"/>
    <b v="0"/>
    <s v="theater/plays"/>
    <s v="theater"/>
    <s v="plays"/>
  </r>
  <r>
    <n v="741"/>
    <s v="Garcia Ltd"/>
    <s v="Balanced mobile alliance"/>
    <n v="1200"/>
    <n v="14150"/>
    <x v="355"/>
    <x v="1"/>
    <n v="130"/>
    <x v="616"/>
    <x v="1"/>
    <x v="1"/>
    <n v="1274590800"/>
    <d v="2010-05-23T05:00:00"/>
    <x v="6"/>
    <n v="1274677200"/>
    <d v="2010-05-24T05:00:00"/>
    <b v="0"/>
    <b v="0"/>
    <s v="theater/plays"/>
    <s v="theater"/>
    <s v="plays"/>
  </r>
  <r>
    <n v="742"/>
    <s v="West-Stevens"/>
    <s v="Reactive solution-oriented groupware"/>
    <n v="1200"/>
    <n v="13513"/>
    <x v="356"/>
    <x v="1"/>
    <n v="122"/>
    <x v="86"/>
    <x v="1"/>
    <x v="1"/>
    <n v="1263880800"/>
    <d v="2010-01-19T06:00:00"/>
    <x v="6"/>
    <n v="1267509600"/>
    <d v="2010-03-02T06:00:00"/>
    <b v="0"/>
    <b v="0"/>
    <s v="music/electric music"/>
    <s v="music"/>
    <s v="electric music"/>
  </r>
  <r>
    <n v="743"/>
    <s v="Clark-Conrad"/>
    <s v="Exclusive bandwidth-monitored orchestration"/>
    <n v="3900"/>
    <n v="504"/>
    <x v="243"/>
    <x v="0"/>
    <n v="17"/>
    <x v="617"/>
    <x v="1"/>
    <x v="1"/>
    <n v="1445403600"/>
    <d v="2015-10-21T05:00:00"/>
    <x v="0"/>
    <n v="1445922000"/>
    <d v="2015-10-27T05:00:00"/>
    <b v="0"/>
    <b v="1"/>
    <s v="theater/plays"/>
    <s v="theater"/>
    <s v="plays"/>
  </r>
  <r>
    <n v="744"/>
    <s v="Fitzgerald Group"/>
    <s v="Intuitive exuding initiative"/>
    <n v="2000"/>
    <n v="14240"/>
    <x v="357"/>
    <x v="1"/>
    <n v="140"/>
    <x v="618"/>
    <x v="1"/>
    <x v="1"/>
    <n v="1533877200"/>
    <d v="2018-08-10T05:00:00"/>
    <x v="9"/>
    <n v="1534050000"/>
    <d v="2018-08-12T05:00:00"/>
    <b v="0"/>
    <b v="1"/>
    <s v="theater/plays"/>
    <s v="theater"/>
    <s v="plays"/>
  </r>
  <r>
    <n v="745"/>
    <s v="Hill, Mccann and Moore"/>
    <s v="Streamlined needs-based knowledge user"/>
    <n v="6900"/>
    <n v="2091"/>
    <x v="286"/>
    <x v="0"/>
    <n v="34"/>
    <x v="619"/>
    <x v="1"/>
    <x v="1"/>
    <n v="1275195600"/>
    <d v="2010-05-30T05:00:00"/>
    <x v="6"/>
    <n v="1277528400"/>
    <d v="2010-06-26T05:00:00"/>
    <b v="0"/>
    <b v="0"/>
    <s v="technology/wearables"/>
    <s v="technology"/>
    <s v="wearables"/>
  </r>
  <r>
    <n v="746"/>
    <s v="Edwards LLC"/>
    <s v="Automated system-worthy structure"/>
    <n v="55800"/>
    <n v="118580"/>
    <x v="39"/>
    <x v="1"/>
    <n v="3388"/>
    <x v="33"/>
    <x v="1"/>
    <x v="1"/>
    <n v="1318136400"/>
    <d v="2011-10-09T05:00:00"/>
    <x v="8"/>
    <n v="1318568400"/>
    <d v="2011-10-14T05:00:00"/>
    <b v="0"/>
    <b v="0"/>
    <s v="technology/web"/>
    <s v="technology"/>
    <s v="web"/>
  </r>
  <r>
    <n v="747"/>
    <s v="Greer and Sons"/>
    <s v="Secured clear-thinking intranet"/>
    <n v="4900"/>
    <n v="11214"/>
    <x v="252"/>
    <x v="1"/>
    <n v="280"/>
    <x v="620"/>
    <x v="1"/>
    <x v="1"/>
    <n v="1283403600"/>
    <d v="2010-09-02T05:00:00"/>
    <x v="6"/>
    <n v="1284354000"/>
    <d v="2010-09-13T05:00:00"/>
    <b v="0"/>
    <b v="0"/>
    <s v="theater/plays"/>
    <s v="theater"/>
    <s v="plays"/>
  </r>
  <r>
    <n v="748"/>
    <s v="Martinez PLC"/>
    <s v="Cloned actuating architecture"/>
    <n v="194900"/>
    <n v="68137"/>
    <x v="230"/>
    <x v="3"/>
    <n v="614"/>
    <x v="606"/>
    <x v="1"/>
    <x v="1"/>
    <n v="1267423200"/>
    <d v="2010-03-01T06:00:00"/>
    <x v="6"/>
    <n v="1269579600"/>
    <d v="2010-03-26T05:00:00"/>
    <b v="0"/>
    <b v="1"/>
    <s v="film &amp; video/animation"/>
    <s v="film &amp; video"/>
    <s v="animation"/>
  </r>
  <r>
    <n v="749"/>
    <s v="Hunter-Logan"/>
    <s v="Down-sized needs-based task-force"/>
    <n v="8600"/>
    <n v="13527"/>
    <x v="34"/>
    <x v="1"/>
    <n v="366"/>
    <x v="621"/>
    <x v="6"/>
    <x v="6"/>
    <n v="1412744400"/>
    <d v="2014-10-08T05:00:00"/>
    <x v="1"/>
    <n v="1413781200"/>
    <d v="2014-10-20T05:00:00"/>
    <b v="0"/>
    <b v="1"/>
    <s v="technology/wearables"/>
    <s v="technology"/>
    <s v="wearables"/>
  </r>
  <r>
    <n v="750"/>
    <s v="Ramos and Sons"/>
    <s v="Extended responsive Internet solution"/>
    <n v="100"/>
    <n v="1"/>
    <x v="89"/>
    <x v="0"/>
    <n v="1"/>
    <x v="98"/>
    <x v="4"/>
    <x v="4"/>
    <n v="1277960400"/>
    <d v="2010-07-01T05:00:00"/>
    <x v="6"/>
    <n v="1280120400"/>
    <d v="2010-07-26T05:00:00"/>
    <b v="0"/>
    <b v="0"/>
    <s v="music/electric music"/>
    <s v="music"/>
    <s v="electric music"/>
  </r>
  <r>
    <n v="751"/>
    <s v="Lane-Barber"/>
    <s v="Universal value-added moderator"/>
    <n v="3600"/>
    <n v="8363"/>
    <x v="358"/>
    <x v="1"/>
    <n v="270"/>
    <x v="622"/>
    <x v="1"/>
    <x v="1"/>
    <n v="1458190800"/>
    <d v="2016-03-17T05:00:00"/>
    <x v="7"/>
    <n v="1459486800"/>
    <d v="2016-04-01T05:00:00"/>
    <b v="1"/>
    <b v="1"/>
    <s v="publishing/nonfiction"/>
    <s v="publishing"/>
    <s v="nonfiction"/>
  </r>
  <r>
    <n v="752"/>
    <s v="Lowery Group"/>
    <s v="Sharable motivating emulation"/>
    <n v="5800"/>
    <n v="5362"/>
    <x v="48"/>
    <x v="3"/>
    <n v="114"/>
    <x v="307"/>
    <x v="1"/>
    <x v="1"/>
    <n v="1280984400"/>
    <d v="2010-08-05T05:00:00"/>
    <x v="6"/>
    <n v="1282539600"/>
    <d v="2010-08-23T05:00:00"/>
    <b v="0"/>
    <b v="1"/>
    <s v="theater/plays"/>
    <s v="theater"/>
    <s v="plays"/>
  </r>
  <r>
    <n v="753"/>
    <s v="Guerrero-Griffin"/>
    <s v="Networked web-enabled product"/>
    <n v="4700"/>
    <n v="12065"/>
    <x v="359"/>
    <x v="1"/>
    <n v="137"/>
    <x v="623"/>
    <x v="1"/>
    <x v="1"/>
    <n v="1274590800"/>
    <d v="2010-05-23T05:00:00"/>
    <x v="6"/>
    <n v="1275886800"/>
    <d v="2010-06-07T05:00:00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x v="78"/>
    <x v="1"/>
    <n v="3205"/>
    <x v="624"/>
    <x v="1"/>
    <x v="1"/>
    <n v="1351400400"/>
    <d v="2012-10-28T05:00:00"/>
    <x v="4"/>
    <n v="1355983200"/>
    <d v="2012-12-20T06:00:00"/>
    <b v="0"/>
    <b v="0"/>
    <s v="theater/plays"/>
    <s v="theater"/>
    <s v="plays"/>
  </r>
  <r>
    <n v="755"/>
    <s v="Chen, Pollard and Clarke"/>
    <s v="Stand-alone multi-state project"/>
    <n v="4500"/>
    <n v="7496"/>
    <x v="221"/>
    <x v="1"/>
    <n v="288"/>
    <x v="625"/>
    <x v="3"/>
    <x v="3"/>
    <n v="1514354400"/>
    <d v="2017-12-27T06:00:00"/>
    <x v="5"/>
    <n v="1515391200"/>
    <d v="2018-01-08T06:00:00"/>
    <b v="0"/>
    <b v="1"/>
    <s v="theater/plays"/>
    <s v="theater"/>
    <s v="plays"/>
  </r>
  <r>
    <n v="756"/>
    <s v="Serrano, Gallagher and Griffith"/>
    <s v="Customizable bi-directional monitoring"/>
    <n v="1300"/>
    <n v="10037"/>
    <x v="360"/>
    <x v="1"/>
    <n v="148"/>
    <x v="626"/>
    <x v="1"/>
    <x v="1"/>
    <n v="1421733600"/>
    <d v="2015-01-20T06:00:00"/>
    <x v="0"/>
    <n v="1422252000"/>
    <d v="2015-01-26T06:00:00"/>
    <b v="0"/>
    <b v="0"/>
    <s v="theater/plays"/>
    <s v="theater"/>
    <s v="plays"/>
  </r>
  <r>
    <n v="757"/>
    <s v="Callahan-Gilbert"/>
    <s v="Profit-focused motivating function"/>
    <n v="1400"/>
    <n v="5696"/>
    <x v="361"/>
    <x v="1"/>
    <n v="114"/>
    <x v="627"/>
    <x v="1"/>
    <x v="1"/>
    <n v="1305176400"/>
    <d v="2011-05-12T05:00:00"/>
    <x v="8"/>
    <n v="1305522000"/>
    <d v="2011-05-16T05:00:00"/>
    <b v="0"/>
    <b v="0"/>
    <s v="film &amp; video/drama"/>
    <s v="film &amp; video"/>
    <s v="drama"/>
  </r>
  <r>
    <n v="758"/>
    <s v="Logan-Miranda"/>
    <s v="Proactive systemic firmware"/>
    <n v="29600"/>
    <n v="167005"/>
    <x v="362"/>
    <x v="1"/>
    <n v="1518"/>
    <x v="628"/>
    <x v="0"/>
    <x v="0"/>
    <n v="1414126800"/>
    <d v="2014-10-24T05:00:00"/>
    <x v="1"/>
    <n v="1414904400"/>
    <d v="2014-11-02T05:00:00"/>
    <b v="0"/>
    <b v="0"/>
    <s v="music/rock"/>
    <s v="music"/>
    <s v="rock"/>
  </r>
  <r>
    <n v="759"/>
    <s v="Rodriguez PLC"/>
    <s v="Grass-roots upward-trending installation"/>
    <n v="167500"/>
    <n v="114615"/>
    <x v="240"/>
    <x v="0"/>
    <n v="1274"/>
    <x v="629"/>
    <x v="1"/>
    <x v="1"/>
    <n v="1517810400"/>
    <d v="2018-02-05T06:00:00"/>
    <x v="9"/>
    <n v="1520402400"/>
    <d v="2018-03-07T06:00:00"/>
    <b v="0"/>
    <b v="0"/>
    <s v="music/electric music"/>
    <s v="music"/>
    <s v="electric music"/>
  </r>
  <r>
    <n v="760"/>
    <s v="Smith-Kennedy"/>
    <s v="Virtual heuristic hub"/>
    <n v="48300"/>
    <n v="16592"/>
    <x v="49"/>
    <x v="0"/>
    <n v="210"/>
    <x v="630"/>
    <x v="6"/>
    <x v="6"/>
    <n v="1564635600"/>
    <d v="2019-08-01T05:00:00"/>
    <x v="3"/>
    <n v="1567141200"/>
    <d v="2019-08-30T05:00:00"/>
    <b v="0"/>
    <b v="1"/>
    <s v="games/video games"/>
    <s v="games"/>
    <s v="video games"/>
  </r>
  <r>
    <n v="761"/>
    <s v="Mitchell-Lee"/>
    <s v="Customizable leadingedge model"/>
    <n v="2200"/>
    <n v="14420"/>
    <x v="363"/>
    <x v="1"/>
    <n v="166"/>
    <x v="631"/>
    <x v="1"/>
    <x v="1"/>
    <n v="1500699600"/>
    <d v="2017-07-22T05:00:00"/>
    <x v="5"/>
    <n v="1501131600"/>
    <d v="2017-07-27T05:00:00"/>
    <b v="0"/>
    <b v="0"/>
    <s v="music/rock"/>
    <s v="music"/>
    <s v="rock"/>
  </r>
  <r>
    <n v="762"/>
    <s v="Davis Ltd"/>
    <s v="Upgradable uniform service-desk"/>
    <n v="3500"/>
    <n v="6204"/>
    <x v="364"/>
    <x v="1"/>
    <n v="100"/>
    <x v="470"/>
    <x v="2"/>
    <x v="2"/>
    <n v="1354082400"/>
    <d v="2012-11-28T06:00:00"/>
    <x v="4"/>
    <n v="1355032800"/>
    <d v="2012-12-09T06:00:00"/>
    <b v="0"/>
    <b v="0"/>
    <s v="music/jazz"/>
    <s v="music"/>
    <s v="jazz"/>
  </r>
  <r>
    <n v="763"/>
    <s v="Rowland PLC"/>
    <s v="Inverse client-driven product"/>
    <n v="5600"/>
    <n v="6338"/>
    <x v="23"/>
    <x v="1"/>
    <n v="235"/>
    <x v="632"/>
    <x v="1"/>
    <x v="1"/>
    <n v="1336453200"/>
    <d v="2012-05-08T05:00:00"/>
    <x v="4"/>
    <n v="1339477200"/>
    <d v="2012-06-12T05:00:00"/>
    <b v="0"/>
    <b v="1"/>
    <s v="theater/plays"/>
    <s v="theater"/>
    <s v="plays"/>
  </r>
  <r>
    <n v="764"/>
    <s v="Shaffer-Mason"/>
    <s v="Managed bandwidth-monitored system engine"/>
    <n v="1100"/>
    <n v="8010"/>
    <x v="365"/>
    <x v="1"/>
    <n v="148"/>
    <x v="486"/>
    <x v="1"/>
    <x v="1"/>
    <n v="1305262800"/>
    <d v="2011-05-13T05:00:00"/>
    <x v="8"/>
    <n v="1305954000"/>
    <d v="2011-05-21T05:00:00"/>
    <b v="0"/>
    <b v="0"/>
    <s v="music/rock"/>
    <s v="music"/>
    <s v="rock"/>
  </r>
  <r>
    <n v="765"/>
    <s v="Matthews LLC"/>
    <s v="Advanced transitional help-desk"/>
    <n v="3900"/>
    <n v="8125"/>
    <x v="366"/>
    <x v="1"/>
    <n v="198"/>
    <x v="633"/>
    <x v="1"/>
    <x v="1"/>
    <n v="1492232400"/>
    <d v="2017-04-15T05:00:00"/>
    <x v="5"/>
    <n v="1494392400"/>
    <d v="2017-05-10T05:00:00"/>
    <b v="1"/>
    <b v="1"/>
    <s v="music/indie rock"/>
    <s v="music"/>
    <s v="indie rock"/>
  </r>
  <r>
    <n v="766"/>
    <s v="Montgomery-Castro"/>
    <s v="De-engineered disintermediate encryption"/>
    <n v="43800"/>
    <n v="13653"/>
    <x v="137"/>
    <x v="0"/>
    <n v="248"/>
    <x v="634"/>
    <x v="2"/>
    <x v="2"/>
    <n v="1537333200"/>
    <d v="2018-09-19T05:00:00"/>
    <x v="9"/>
    <n v="1537419600"/>
    <d v="2018-09-20T05:00:00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x v="263"/>
    <x v="0"/>
    <n v="513"/>
    <x v="635"/>
    <x v="1"/>
    <x v="1"/>
    <n v="1444107600"/>
    <d v="2015-10-06T05:00:00"/>
    <x v="0"/>
    <n v="1447999200"/>
    <d v="2015-11-20T06:00:00"/>
    <b v="0"/>
    <b v="0"/>
    <s v="publishing/translations"/>
    <s v="publishing"/>
    <s v="translations"/>
  </r>
  <r>
    <n v="768"/>
    <s v="Ramirez-Calderon"/>
    <s v="Fundamental zero tolerance alliance"/>
    <n v="4800"/>
    <n v="11088"/>
    <x v="367"/>
    <x v="1"/>
    <n v="150"/>
    <x v="636"/>
    <x v="1"/>
    <x v="1"/>
    <n v="1386741600"/>
    <d v="2013-12-11T06:00:00"/>
    <x v="2"/>
    <n v="1388037600"/>
    <d v="2013-12-26T06:00:00"/>
    <b v="0"/>
    <b v="0"/>
    <s v="theater/plays"/>
    <s v="theater"/>
    <s v="plays"/>
  </r>
  <r>
    <n v="769"/>
    <s v="Johnson-Morales"/>
    <s v="Devolved 24hour forecast"/>
    <n v="125600"/>
    <n v="109106"/>
    <x v="30"/>
    <x v="0"/>
    <n v="3410"/>
    <x v="637"/>
    <x v="1"/>
    <x v="1"/>
    <n v="1376542800"/>
    <d v="2013-08-15T05:00:00"/>
    <x v="2"/>
    <n v="1378789200"/>
    <d v="2013-09-10T05:00:00"/>
    <b v="0"/>
    <b v="0"/>
    <s v="games/video games"/>
    <s v="games"/>
    <s v="video games"/>
  </r>
  <r>
    <n v="770"/>
    <s v="Mathis-Rodriguez"/>
    <s v="User-centric attitude-oriented intranet"/>
    <n v="4300"/>
    <n v="11642"/>
    <x v="306"/>
    <x v="1"/>
    <n v="216"/>
    <x v="638"/>
    <x v="6"/>
    <x v="6"/>
    <n v="1397451600"/>
    <d v="2014-04-14T05:00:00"/>
    <x v="1"/>
    <n v="1398056400"/>
    <d v="2014-04-21T05:00:00"/>
    <b v="0"/>
    <b v="1"/>
    <s v="theater/plays"/>
    <s v="theater"/>
    <s v="plays"/>
  </r>
  <r>
    <n v="771"/>
    <s v="Smith, Mack and Williams"/>
    <s v="Self-enabling 5thgeneration paradigm"/>
    <n v="5600"/>
    <n v="2769"/>
    <x v="18"/>
    <x v="3"/>
    <n v="26"/>
    <x v="639"/>
    <x v="1"/>
    <x v="1"/>
    <n v="1548482400"/>
    <d v="2019-01-26T06:00:00"/>
    <x v="3"/>
    <n v="1550815200"/>
    <d v="2019-02-22T06:00:00"/>
    <b v="0"/>
    <b v="0"/>
    <s v="theater/plays"/>
    <s v="theater"/>
    <s v="plays"/>
  </r>
  <r>
    <n v="772"/>
    <s v="Johnson-Pace"/>
    <s v="Persistent 3rdgeneration moratorium"/>
    <n v="149600"/>
    <n v="169586"/>
    <x v="23"/>
    <x v="1"/>
    <n v="5139"/>
    <x v="640"/>
    <x v="1"/>
    <x v="1"/>
    <n v="1549692000"/>
    <d v="2019-02-09T06:00:00"/>
    <x v="3"/>
    <n v="1550037600"/>
    <d v="2019-02-13T06:00:00"/>
    <b v="0"/>
    <b v="0"/>
    <s v="music/indie rock"/>
    <s v="music"/>
    <s v="indie rock"/>
  </r>
  <r>
    <n v="773"/>
    <s v="Meza, Kirby and Patel"/>
    <s v="Cross-platform empowering project"/>
    <n v="53100"/>
    <n v="101185"/>
    <x v="332"/>
    <x v="1"/>
    <n v="2353"/>
    <x v="194"/>
    <x v="1"/>
    <x v="1"/>
    <n v="1492059600"/>
    <d v="2017-04-13T05:00:00"/>
    <x v="5"/>
    <n v="1492923600"/>
    <d v="2017-04-23T05:00:00"/>
    <b v="0"/>
    <b v="0"/>
    <s v="theater/plays"/>
    <s v="theater"/>
    <s v="plays"/>
  </r>
  <r>
    <n v="774"/>
    <s v="Gonzalez-Snow"/>
    <s v="Polarized user-facing interface"/>
    <n v="5000"/>
    <n v="6775"/>
    <x v="123"/>
    <x v="1"/>
    <n v="78"/>
    <x v="641"/>
    <x v="6"/>
    <x v="6"/>
    <n v="1463979600"/>
    <d v="2016-05-23T05:00:00"/>
    <x v="7"/>
    <n v="1467522000"/>
    <d v="2016-07-03T05:00:00"/>
    <b v="0"/>
    <b v="0"/>
    <s v="technology/web"/>
    <s v="technology"/>
    <s v="web"/>
  </r>
  <r>
    <n v="775"/>
    <s v="Murphy LLC"/>
    <s v="Customer-focused non-volatile framework"/>
    <n v="9400"/>
    <n v="968"/>
    <x v="156"/>
    <x v="0"/>
    <n v="10"/>
    <x v="642"/>
    <x v="1"/>
    <x v="1"/>
    <n v="1415253600"/>
    <d v="2014-11-06T06:00:00"/>
    <x v="1"/>
    <n v="1416117600"/>
    <d v="2014-11-16T06:00:00"/>
    <b v="0"/>
    <b v="0"/>
    <s v="music/rock"/>
    <s v="music"/>
    <s v="rock"/>
  </r>
  <r>
    <n v="776"/>
    <s v="Taylor-Rowe"/>
    <s v="Synchronized multimedia frame"/>
    <n v="110800"/>
    <n v="72623"/>
    <x v="251"/>
    <x v="0"/>
    <n v="2201"/>
    <x v="640"/>
    <x v="1"/>
    <x v="1"/>
    <n v="1562216400"/>
    <d v="2019-07-04T05:00:00"/>
    <x v="3"/>
    <n v="1563771600"/>
    <d v="2019-07-22T05:00:00"/>
    <b v="0"/>
    <b v="0"/>
    <s v="theater/plays"/>
    <s v="theater"/>
    <s v="plays"/>
  </r>
  <r>
    <n v="777"/>
    <s v="Henderson Ltd"/>
    <s v="Open-architected stable algorithm"/>
    <n v="93800"/>
    <n v="45987"/>
    <x v="18"/>
    <x v="0"/>
    <n v="676"/>
    <x v="643"/>
    <x v="1"/>
    <x v="1"/>
    <n v="1316754000"/>
    <d v="2011-09-23T05:00:00"/>
    <x v="8"/>
    <n v="1319259600"/>
    <d v="2011-10-22T05:00:00"/>
    <b v="0"/>
    <b v="0"/>
    <s v="theater/plays"/>
    <s v="theater"/>
    <s v="plays"/>
  </r>
  <r>
    <n v="778"/>
    <s v="Moss-Guzman"/>
    <s v="Cross-platform optimizing website"/>
    <n v="1300"/>
    <n v="10243"/>
    <x v="368"/>
    <x v="1"/>
    <n v="174"/>
    <x v="644"/>
    <x v="5"/>
    <x v="5"/>
    <n v="1313211600"/>
    <d v="2011-08-13T05:00:00"/>
    <x v="8"/>
    <n v="1313643600"/>
    <d v="2011-08-18T05:00:00"/>
    <b v="0"/>
    <b v="0"/>
    <s v="film &amp; video/animation"/>
    <s v="film &amp; video"/>
    <s v="animation"/>
  </r>
  <r>
    <n v="779"/>
    <s v="Webb Group"/>
    <s v="Public-key actuating projection"/>
    <n v="108700"/>
    <n v="87293"/>
    <x v="25"/>
    <x v="0"/>
    <n v="831"/>
    <x v="13"/>
    <x v="1"/>
    <x v="1"/>
    <n v="1439528400"/>
    <d v="2015-08-14T05:00:00"/>
    <x v="0"/>
    <n v="1440306000"/>
    <d v="2015-08-23T05:00:00"/>
    <b v="0"/>
    <b v="1"/>
    <s v="theater/plays"/>
    <s v="theater"/>
    <s v="plays"/>
  </r>
  <r>
    <n v="780"/>
    <s v="Brooks-Rodriguez"/>
    <s v="Implemented intangible instruction set"/>
    <n v="5100"/>
    <n v="5421"/>
    <x v="369"/>
    <x v="1"/>
    <n v="164"/>
    <x v="645"/>
    <x v="1"/>
    <x v="1"/>
    <n v="1469163600"/>
    <d v="2016-07-22T05:00:00"/>
    <x v="7"/>
    <n v="1470805200"/>
    <d v="2016-08-10T05:00:00"/>
    <b v="0"/>
    <b v="1"/>
    <s v="film &amp; video/drama"/>
    <s v="film &amp; video"/>
    <s v="drama"/>
  </r>
  <r>
    <n v="781"/>
    <s v="Thomas Ltd"/>
    <s v="Cross-group interactive architecture"/>
    <n v="8700"/>
    <n v="4414"/>
    <x v="37"/>
    <x v="3"/>
    <n v="56"/>
    <x v="646"/>
    <x v="5"/>
    <x v="5"/>
    <n v="1288501200"/>
    <d v="2010-10-31T05:00:00"/>
    <x v="6"/>
    <n v="1292911200"/>
    <d v="2010-12-21T06:00:00"/>
    <b v="0"/>
    <b v="0"/>
    <s v="theater/plays"/>
    <s v="theater"/>
    <s v="plays"/>
  </r>
  <r>
    <n v="782"/>
    <s v="Williams and Sons"/>
    <s v="Centralized asymmetric framework"/>
    <n v="5100"/>
    <n v="10981"/>
    <x v="53"/>
    <x v="1"/>
    <n v="161"/>
    <x v="647"/>
    <x v="1"/>
    <x v="1"/>
    <n v="1298959200"/>
    <d v="2011-03-01T06:00:00"/>
    <x v="8"/>
    <n v="1301374800"/>
    <d v="2011-03-29T05:00:00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x v="280"/>
    <x v="1"/>
    <n v="138"/>
    <x v="523"/>
    <x v="1"/>
    <x v="1"/>
    <n v="1387260000"/>
    <d v="2013-12-17T06:00:00"/>
    <x v="2"/>
    <n v="1387864800"/>
    <d v="2013-12-24T06:00:00"/>
    <b v="0"/>
    <b v="0"/>
    <s v="music/rock"/>
    <s v="music"/>
    <s v="rock"/>
  </r>
  <r>
    <n v="784"/>
    <s v="Byrd Group"/>
    <s v="Profound fault-tolerant model"/>
    <n v="88900"/>
    <n v="102535"/>
    <x v="43"/>
    <x v="1"/>
    <n v="3308"/>
    <x v="8"/>
    <x v="1"/>
    <x v="1"/>
    <n v="1457244000"/>
    <d v="2016-03-06T06:00:00"/>
    <x v="7"/>
    <n v="1458190800"/>
    <d v="2016-03-17T05:00:00"/>
    <b v="0"/>
    <b v="0"/>
    <s v="technology/web"/>
    <s v="technology"/>
    <s v="web"/>
  </r>
  <r>
    <n v="785"/>
    <s v="Peterson, Fletcher and Sanchez"/>
    <s v="Multi-channeled bi-directional moratorium"/>
    <n v="6700"/>
    <n v="12939"/>
    <x v="370"/>
    <x v="1"/>
    <n v="127"/>
    <x v="648"/>
    <x v="2"/>
    <x v="2"/>
    <n v="1556341200"/>
    <d v="2019-04-27T05:00:00"/>
    <x v="3"/>
    <n v="1559278800"/>
    <d v="2019-05-31T05:00:00"/>
    <b v="0"/>
    <b v="1"/>
    <s v="film &amp; video/animation"/>
    <s v="film &amp; video"/>
    <s v="animation"/>
  </r>
  <r>
    <n v="786"/>
    <s v="Smith-Brown"/>
    <s v="Object-based content-based ability"/>
    <n v="1500"/>
    <n v="10946"/>
    <x v="242"/>
    <x v="1"/>
    <n v="207"/>
    <x v="649"/>
    <x v="6"/>
    <x v="6"/>
    <n v="1522126800"/>
    <d v="2018-03-27T05:00:00"/>
    <x v="9"/>
    <n v="1522731600"/>
    <d v="2018-04-03T05:00:00"/>
    <b v="0"/>
    <b v="1"/>
    <s v="music/jazz"/>
    <s v="music"/>
    <s v="jazz"/>
  </r>
  <r>
    <n v="787"/>
    <s v="Vance-Glover"/>
    <s v="Progressive coherent secured line"/>
    <n v="61200"/>
    <n v="60994"/>
    <x v="134"/>
    <x v="0"/>
    <n v="859"/>
    <x v="150"/>
    <x v="0"/>
    <x v="0"/>
    <n v="1305954000"/>
    <d v="2011-05-21T05:00:00"/>
    <x v="8"/>
    <n v="1306731600"/>
    <d v="2011-05-30T05:00:00"/>
    <b v="0"/>
    <b v="0"/>
    <s v="music/rock"/>
    <s v="music"/>
    <s v="rock"/>
  </r>
  <r>
    <n v="788"/>
    <s v="Joyce PLC"/>
    <s v="Synchronized directional capability"/>
    <n v="3600"/>
    <n v="3174"/>
    <x v="102"/>
    <x v="2"/>
    <n v="31"/>
    <x v="650"/>
    <x v="1"/>
    <x v="1"/>
    <n v="1350709200"/>
    <d v="2012-10-20T05:00:00"/>
    <x v="4"/>
    <n v="1352527200"/>
    <d v="2012-11-10T06:00:00"/>
    <b v="0"/>
    <b v="0"/>
    <s v="film &amp; video/animation"/>
    <s v="film &amp; video"/>
    <s v="animation"/>
  </r>
  <r>
    <n v="789"/>
    <s v="Kennedy-Miller"/>
    <s v="Cross-platform composite migration"/>
    <n v="9000"/>
    <n v="3351"/>
    <x v="232"/>
    <x v="0"/>
    <n v="45"/>
    <x v="651"/>
    <x v="1"/>
    <x v="1"/>
    <n v="1401166800"/>
    <d v="2014-05-27T05:00:00"/>
    <x v="1"/>
    <n v="1404363600"/>
    <d v="2014-07-03T05:00:00"/>
    <b v="0"/>
    <b v="0"/>
    <s v="theater/plays"/>
    <s v="theater"/>
    <s v="plays"/>
  </r>
  <r>
    <n v="790"/>
    <s v="White-Obrien"/>
    <s v="Operative local pricing structure"/>
    <n v="185900"/>
    <n v="56774"/>
    <x v="137"/>
    <x v="3"/>
    <n v="1113"/>
    <x v="652"/>
    <x v="1"/>
    <x v="1"/>
    <n v="1266127200"/>
    <d v="2010-02-14T06:00:00"/>
    <x v="6"/>
    <n v="1266645600"/>
    <d v="2010-02-20T06:00:00"/>
    <b v="0"/>
    <b v="0"/>
    <s v="theater/plays"/>
    <s v="theater"/>
    <s v="plays"/>
  </r>
  <r>
    <n v="791"/>
    <s v="Stafford, Hess and Raymond"/>
    <s v="Optional web-enabled extranet"/>
    <n v="2100"/>
    <n v="540"/>
    <x v="143"/>
    <x v="0"/>
    <n v="6"/>
    <x v="594"/>
    <x v="1"/>
    <x v="1"/>
    <n v="1481436000"/>
    <d v="2016-12-11T06:00:00"/>
    <x v="7"/>
    <n v="1482818400"/>
    <d v="2016-12-27T06:00:00"/>
    <b v="0"/>
    <b v="0"/>
    <s v="food/food trucks"/>
    <s v="food"/>
    <s v="food trucks"/>
  </r>
  <r>
    <n v="792"/>
    <s v="Jordan, Schneider and Hall"/>
    <s v="Reduced 6thgeneration intranet"/>
    <n v="2000"/>
    <n v="680"/>
    <x v="49"/>
    <x v="0"/>
    <n v="7"/>
    <x v="653"/>
    <x v="1"/>
    <x v="1"/>
    <n v="1372222800"/>
    <d v="2013-06-26T05:00:00"/>
    <x v="2"/>
    <n v="1374642000"/>
    <d v="2013-07-24T05:00:00"/>
    <b v="0"/>
    <b v="1"/>
    <s v="theater/plays"/>
    <s v="theater"/>
    <s v="plays"/>
  </r>
  <r>
    <n v="793"/>
    <s v="Rodriguez, Cox and Rodriguez"/>
    <s v="Networked disintermediate leverage"/>
    <n v="1100"/>
    <n v="13045"/>
    <x v="371"/>
    <x v="1"/>
    <n v="181"/>
    <x v="654"/>
    <x v="5"/>
    <x v="5"/>
    <n v="1372136400"/>
    <d v="2013-06-25T05:00:00"/>
    <x v="2"/>
    <n v="1372482000"/>
    <d v="2013-06-29T05:00:00"/>
    <b v="0"/>
    <b v="0"/>
    <s v="publishing/nonfiction"/>
    <s v="publishing"/>
    <s v="nonfiction"/>
  </r>
  <r>
    <n v="794"/>
    <s v="Welch Inc"/>
    <s v="Optional optimal website"/>
    <n v="6600"/>
    <n v="8276"/>
    <x v="372"/>
    <x v="1"/>
    <n v="110"/>
    <x v="655"/>
    <x v="1"/>
    <x v="1"/>
    <n v="1513922400"/>
    <d v="2017-12-22T06:00:00"/>
    <x v="5"/>
    <n v="1514959200"/>
    <d v="2018-01-03T06:00:00"/>
    <b v="0"/>
    <b v="0"/>
    <s v="music/rock"/>
    <s v="music"/>
    <s v="rock"/>
  </r>
  <r>
    <n v="795"/>
    <s v="Vasquez Inc"/>
    <s v="Stand-alone asynchronous functionalities"/>
    <n v="7100"/>
    <n v="1022"/>
    <x v="245"/>
    <x v="0"/>
    <n v="31"/>
    <x v="607"/>
    <x v="1"/>
    <x v="1"/>
    <n v="1477976400"/>
    <d v="2016-11-01T05:00:00"/>
    <x v="7"/>
    <n v="1478235600"/>
    <d v="2016-11-04T05:00:00"/>
    <b v="0"/>
    <b v="0"/>
    <s v="film &amp; video/drama"/>
    <s v="film &amp; video"/>
    <s v="drama"/>
  </r>
  <r>
    <n v="796"/>
    <s v="Freeman-Ferguson"/>
    <s v="Profound full-range open system"/>
    <n v="7800"/>
    <n v="4275"/>
    <x v="213"/>
    <x v="0"/>
    <n v="78"/>
    <x v="656"/>
    <x v="1"/>
    <x v="1"/>
    <n v="1407474000"/>
    <d v="2014-08-08T05:00:00"/>
    <x v="1"/>
    <n v="1408078800"/>
    <d v="2014-08-15T05:00:00"/>
    <b v="0"/>
    <b v="1"/>
    <s v="games/mobile games"/>
    <s v="games"/>
    <s v="mobile games"/>
  </r>
  <r>
    <n v="797"/>
    <s v="Houston, Moore and Rogers"/>
    <s v="Optional tangible utilization"/>
    <n v="7600"/>
    <n v="8332"/>
    <x v="373"/>
    <x v="1"/>
    <n v="185"/>
    <x v="657"/>
    <x v="1"/>
    <x v="1"/>
    <n v="1546149600"/>
    <d v="2018-12-30T06:00:00"/>
    <x v="9"/>
    <n v="1548136800"/>
    <d v="2019-01-22T06:00:00"/>
    <b v="0"/>
    <b v="0"/>
    <s v="technology/web"/>
    <s v="technology"/>
    <s v="web"/>
  </r>
  <r>
    <n v="798"/>
    <s v="Small-Fuentes"/>
    <s v="Seamless maximized product"/>
    <n v="3400"/>
    <n v="6408"/>
    <x v="282"/>
    <x v="1"/>
    <n v="121"/>
    <x v="658"/>
    <x v="1"/>
    <x v="1"/>
    <n v="1338440400"/>
    <d v="2012-05-31T05:00:00"/>
    <x v="4"/>
    <n v="1340859600"/>
    <d v="2012-06-28T05:00:00"/>
    <b v="0"/>
    <b v="1"/>
    <s v="theater/plays"/>
    <s v="theater"/>
    <s v="plays"/>
  </r>
  <r>
    <n v="799"/>
    <s v="Reid-Day"/>
    <s v="Devolved tertiary time-frame"/>
    <n v="84500"/>
    <n v="73522"/>
    <x v="30"/>
    <x v="0"/>
    <n v="1225"/>
    <x v="659"/>
    <x v="4"/>
    <x v="4"/>
    <n v="1454133600"/>
    <d v="2016-01-30T06:00:00"/>
    <x v="7"/>
    <n v="1454479200"/>
    <d v="2016-02-03T06:00:00"/>
    <b v="0"/>
    <b v="0"/>
    <s v="theater/plays"/>
    <s v="theater"/>
    <s v="plays"/>
  </r>
  <r>
    <n v="800"/>
    <s v="Wallace LLC"/>
    <s v="Centralized regional function"/>
    <n v="100"/>
    <n v="1"/>
    <x v="89"/>
    <x v="0"/>
    <n v="1"/>
    <x v="98"/>
    <x v="5"/>
    <x v="5"/>
    <n v="1434085200"/>
    <d v="2015-06-12T05:00:00"/>
    <x v="0"/>
    <n v="1434430800"/>
    <d v="2015-06-16T05:00:00"/>
    <b v="0"/>
    <b v="0"/>
    <s v="music/rock"/>
    <s v="music"/>
    <s v="rock"/>
  </r>
  <r>
    <n v="801"/>
    <s v="Olson-Bishop"/>
    <s v="User-friendly high-level initiative"/>
    <n v="2300"/>
    <n v="4667"/>
    <x v="218"/>
    <x v="1"/>
    <n v="106"/>
    <x v="660"/>
    <x v="1"/>
    <x v="1"/>
    <n v="1577772000"/>
    <d v="2019-12-31T06:00:00"/>
    <x v="3"/>
    <n v="1579672800"/>
    <d v="2020-01-22T06:00:00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x v="88"/>
    <x v="1"/>
    <n v="142"/>
    <x v="661"/>
    <x v="1"/>
    <x v="1"/>
    <n v="1562216400"/>
    <d v="2019-07-04T05:00:00"/>
    <x v="3"/>
    <n v="1562389200"/>
    <d v="2019-07-06T05:00:00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x v="374"/>
    <x v="1"/>
    <n v="233"/>
    <x v="662"/>
    <x v="1"/>
    <x v="1"/>
    <n v="1548568800"/>
    <d v="2019-01-27T06:00:00"/>
    <x v="3"/>
    <n v="1551506400"/>
    <d v="2019-03-02T06:00:00"/>
    <b v="0"/>
    <b v="0"/>
    <s v="theater/plays"/>
    <s v="theater"/>
    <s v="plays"/>
  </r>
  <r>
    <n v="804"/>
    <s v="English-Mccullough"/>
    <s v="Business-focused discrete software"/>
    <n v="2600"/>
    <n v="6987"/>
    <x v="99"/>
    <x v="1"/>
    <n v="218"/>
    <x v="663"/>
    <x v="1"/>
    <x v="1"/>
    <n v="1514872800"/>
    <d v="2018-01-02T06:00:00"/>
    <x v="9"/>
    <n v="1516600800"/>
    <d v="2018-01-22T06:00:00"/>
    <b v="0"/>
    <b v="0"/>
    <s v="music/rock"/>
    <s v="music"/>
    <s v="rock"/>
  </r>
  <r>
    <n v="805"/>
    <s v="Smith-Nguyen"/>
    <s v="Advanced intermediate Graphic Interface"/>
    <n v="9700"/>
    <n v="4932"/>
    <x v="37"/>
    <x v="0"/>
    <n v="67"/>
    <x v="664"/>
    <x v="2"/>
    <x v="2"/>
    <n v="1416031200"/>
    <d v="2014-11-15T06:00:00"/>
    <x v="1"/>
    <n v="1420437600"/>
    <d v="2015-01-05T06:00:00"/>
    <b v="0"/>
    <b v="0"/>
    <s v="film &amp; video/documentary"/>
    <s v="film &amp; video"/>
    <s v="documentary"/>
  </r>
  <r>
    <n v="806"/>
    <s v="Harmon-Madden"/>
    <s v="Adaptive holistic hub"/>
    <n v="700"/>
    <n v="8262"/>
    <x v="375"/>
    <x v="1"/>
    <n v="76"/>
    <x v="665"/>
    <x v="1"/>
    <x v="1"/>
    <n v="1330927200"/>
    <d v="2012-03-05T06:00:00"/>
    <x v="4"/>
    <n v="1332997200"/>
    <d v="2012-03-29T05:00:00"/>
    <b v="0"/>
    <b v="1"/>
    <s v="film &amp; video/drama"/>
    <s v="film &amp; video"/>
    <s v="drama"/>
  </r>
  <r>
    <n v="807"/>
    <s v="Walker-Taylor"/>
    <s v="Automated uniform concept"/>
    <n v="700"/>
    <n v="1848"/>
    <x v="376"/>
    <x v="1"/>
    <n v="43"/>
    <x v="666"/>
    <x v="1"/>
    <x v="1"/>
    <n v="1571115600"/>
    <d v="2019-10-15T05:00:00"/>
    <x v="3"/>
    <n v="1574920800"/>
    <d v="2019-11-28T06:00:00"/>
    <b v="0"/>
    <b v="1"/>
    <s v="theater/plays"/>
    <s v="theater"/>
    <s v="plays"/>
  </r>
  <r>
    <n v="808"/>
    <s v="Harris, Medina and Mitchell"/>
    <s v="Enhanced regional flexibility"/>
    <n v="5200"/>
    <n v="1583"/>
    <x v="286"/>
    <x v="0"/>
    <n v="19"/>
    <x v="667"/>
    <x v="1"/>
    <x v="1"/>
    <n v="1463461200"/>
    <d v="2016-05-17T05:00:00"/>
    <x v="7"/>
    <n v="1464930000"/>
    <d v="2016-06-03T05:00:00"/>
    <b v="0"/>
    <b v="0"/>
    <s v="food/food trucks"/>
    <s v="food"/>
    <s v="food trucks"/>
  </r>
  <r>
    <n v="809"/>
    <s v="Williams and Sons"/>
    <s v="Public-key bottom-line algorithm"/>
    <n v="140800"/>
    <n v="88536"/>
    <x v="154"/>
    <x v="0"/>
    <n v="2108"/>
    <x v="162"/>
    <x v="5"/>
    <x v="5"/>
    <n v="1344920400"/>
    <d v="2012-08-14T05:00:00"/>
    <x v="4"/>
    <n v="1345006800"/>
    <d v="2012-08-15T05:00:00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x v="370"/>
    <x v="1"/>
    <n v="221"/>
    <x v="668"/>
    <x v="1"/>
    <x v="1"/>
    <n v="1511848800"/>
    <d v="2017-11-28T06:00:00"/>
    <x v="5"/>
    <n v="1512712800"/>
    <d v="2017-12-08T06:00:00"/>
    <b v="0"/>
    <b v="1"/>
    <s v="theater/plays"/>
    <s v="theater"/>
    <s v="plays"/>
  </r>
  <r>
    <n v="811"/>
    <s v="Page, Holt and Mack"/>
    <s v="Fundamental methodical emulation"/>
    <n v="92500"/>
    <n v="71320"/>
    <x v="176"/>
    <x v="0"/>
    <n v="679"/>
    <x v="669"/>
    <x v="1"/>
    <x v="1"/>
    <n v="1452319200"/>
    <d v="2016-01-09T06:00:00"/>
    <x v="7"/>
    <n v="1452492000"/>
    <d v="2016-01-11T06:00:00"/>
    <b v="0"/>
    <b v="1"/>
    <s v="games/video games"/>
    <s v="games"/>
    <s v="video games"/>
  </r>
  <r>
    <n v="812"/>
    <s v="Landry Group"/>
    <s v="Expanded value-added hardware"/>
    <n v="59700"/>
    <n v="134640"/>
    <x v="234"/>
    <x v="1"/>
    <n v="2805"/>
    <x v="77"/>
    <x v="0"/>
    <x v="0"/>
    <n v="1523854800"/>
    <d v="2018-04-16T05:00:00"/>
    <x v="9"/>
    <n v="1524286800"/>
    <d v="2018-04-21T05:00:00"/>
    <b v="0"/>
    <b v="0"/>
    <s v="publishing/nonfiction"/>
    <s v="publishing"/>
    <s v="nonfiction"/>
  </r>
  <r>
    <n v="813"/>
    <s v="Buckley Group"/>
    <s v="Diverse high-level attitude"/>
    <n v="3200"/>
    <n v="7661"/>
    <x v="377"/>
    <x v="1"/>
    <n v="68"/>
    <x v="670"/>
    <x v="1"/>
    <x v="1"/>
    <n v="1346043600"/>
    <d v="2012-08-27T05:00:00"/>
    <x v="4"/>
    <n v="1346907600"/>
    <d v="2012-09-06T05:00:00"/>
    <b v="0"/>
    <b v="0"/>
    <s v="games/video games"/>
    <s v="games"/>
    <s v="video games"/>
  </r>
  <r>
    <n v="814"/>
    <s v="Vincent PLC"/>
    <s v="Visionary 24hour analyzer"/>
    <n v="3200"/>
    <n v="2950"/>
    <x v="48"/>
    <x v="0"/>
    <n v="36"/>
    <x v="671"/>
    <x v="3"/>
    <x v="3"/>
    <n v="1464325200"/>
    <d v="2016-05-27T05:00:00"/>
    <x v="7"/>
    <n v="1464498000"/>
    <d v="2016-05-29T05:00:00"/>
    <b v="0"/>
    <b v="1"/>
    <s v="music/rock"/>
    <s v="music"/>
    <s v="rock"/>
  </r>
  <r>
    <n v="815"/>
    <s v="Watson-Douglas"/>
    <s v="Centralized bandwidth-monitored leverage"/>
    <n v="9000"/>
    <n v="11721"/>
    <x v="254"/>
    <x v="1"/>
    <n v="183"/>
    <x v="672"/>
    <x v="0"/>
    <x v="0"/>
    <n v="1511935200"/>
    <d v="2017-11-29T06:00:00"/>
    <x v="5"/>
    <n v="1514181600"/>
    <d v="2017-12-25T06:00:00"/>
    <b v="0"/>
    <b v="0"/>
    <s v="music/rock"/>
    <s v="music"/>
    <s v="rock"/>
  </r>
  <r>
    <n v="816"/>
    <s v="Jones, Casey and Jones"/>
    <s v="Ergonomic mission-critical moratorium"/>
    <n v="2300"/>
    <n v="14150"/>
    <x v="378"/>
    <x v="1"/>
    <n v="133"/>
    <x v="673"/>
    <x v="1"/>
    <x v="1"/>
    <n v="1392012000"/>
    <d v="2014-02-10T06:00:00"/>
    <x v="1"/>
    <n v="1392184800"/>
    <d v="2014-02-12T06:00:00"/>
    <b v="1"/>
    <b v="1"/>
    <s v="theater/plays"/>
    <s v="theater"/>
    <s v="plays"/>
  </r>
  <r>
    <n v="817"/>
    <s v="Alvarez-Bauer"/>
    <s v="Front-line intermediate moderator"/>
    <n v="51300"/>
    <n v="189192"/>
    <x v="314"/>
    <x v="1"/>
    <n v="2489"/>
    <x v="555"/>
    <x v="6"/>
    <x v="6"/>
    <n v="1556946000"/>
    <d v="2019-05-04T05:00:00"/>
    <x v="3"/>
    <n v="1559365200"/>
    <d v="2019-06-01T05:00:00"/>
    <b v="0"/>
    <b v="1"/>
    <s v="publishing/nonfiction"/>
    <s v="publishing"/>
    <s v="nonfiction"/>
  </r>
  <r>
    <n v="818"/>
    <s v="Martinez LLC"/>
    <s v="Automated local secured line"/>
    <n v="700"/>
    <n v="7664"/>
    <x v="379"/>
    <x v="1"/>
    <n v="69"/>
    <x v="674"/>
    <x v="1"/>
    <x v="1"/>
    <n v="1548050400"/>
    <d v="2019-01-21T06:00:00"/>
    <x v="3"/>
    <n v="1549173600"/>
    <d v="2019-02-03T06:00:00"/>
    <b v="0"/>
    <b v="1"/>
    <s v="theater/plays"/>
    <s v="theater"/>
    <s v="plays"/>
  </r>
  <r>
    <n v="819"/>
    <s v="Buck-Khan"/>
    <s v="Integrated bandwidth-monitored alliance"/>
    <n v="8900"/>
    <n v="4509"/>
    <x v="37"/>
    <x v="0"/>
    <n v="47"/>
    <x v="675"/>
    <x v="1"/>
    <x v="1"/>
    <n v="1353736800"/>
    <d v="2012-11-24T06:00:00"/>
    <x v="4"/>
    <n v="1355032800"/>
    <d v="2012-12-09T06:00:00"/>
    <b v="1"/>
    <b v="0"/>
    <s v="games/video games"/>
    <s v="games"/>
    <s v="video games"/>
  </r>
  <r>
    <n v="820"/>
    <s v="Valdez, Williams and Meyer"/>
    <s v="Cross-group heuristic forecast"/>
    <n v="1500"/>
    <n v="12009"/>
    <x v="380"/>
    <x v="1"/>
    <n v="279"/>
    <x v="676"/>
    <x v="4"/>
    <x v="4"/>
    <n v="1532840400"/>
    <d v="2018-07-29T05:00:00"/>
    <x v="9"/>
    <n v="1533963600"/>
    <d v="2018-08-11T05:00:00"/>
    <b v="0"/>
    <b v="1"/>
    <s v="music/rock"/>
    <s v="music"/>
    <s v="rock"/>
  </r>
  <r>
    <n v="821"/>
    <s v="Alvarez-Andrews"/>
    <s v="Extended impactful secured line"/>
    <n v="4900"/>
    <n v="14273"/>
    <x v="381"/>
    <x v="1"/>
    <n v="210"/>
    <x v="677"/>
    <x v="1"/>
    <x v="1"/>
    <n v="1488261600"/>
    <d v="2017-02-28T06:00:00"/>
    <x v="5"/>
    <n v="1489381200"/>
    <d v="2017-03-13T05:00:00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x v="382"/>
    <x v="1"/>
    <n v="2100"/>
    <x v="208"/>
    <x v="1"/>
    <x v="1"/>
    <n v="1393567200"/>
    <d v="2014-02-28T06:00:00"/>
    <x v="1"/>
    <n v="1395032400"/>
    <d v="2014-03-17T05:00:00"/>
    <b v="0"/>
    <b v="0"/>
    <s v="music/rock"/>
    <s v="music"/>
    <s v="rock"/>
  </r>
  <r>
    <n v="823"/>
    <s v="Dyer Inc"/>
    <s v="Secured well-modulated system engine"/>
    <n v="4100"/>
    <n v="14640"/>
    <x v="383"/>
    <x v="1"/>
    <n v="252"/>
    <x v="678"/>
    <x v="1"/>
    <x v="1"/>
    <n v="1410325200"/>
    <d v="2014-09-10T05:00:00"/>
    <x v="1"/>
    <n v="1412485200"/>
    <d v="2014-10-05T05:00:00"/>
    <b v="1"/>
    <b v="1"/>
    <s v="music/rock"/>
    <s v="music"/>
    <s v="rock"/>
  </r>
  <r>
    <n v="824"/>
    <s v="Anderson, Williams and Cox"/>
    <s v="Streamlined national benchmark"/>
    <n v="85000"/>
    <n v="107516"/>
    <x v="384"/>
    <x v="1"/>
    <n v="1280"/>
    <x v="679"/>
    <x v="1"/>
    <x v="1"/>
    <n v="1276923600"/>
    <d v="2010-06-19T05:00:00"/>
    <x v="6"/>
    <n v="1279688400"/>
    <d v="2010-07-21T05:00:00"/>
    <b v="0"/>
    <b v="1"/>
    <s v="publishing/nonfiction"/>
    <s v="publishing"/>
    <s v="nonfiction"/>
  </r>
  <r>
    <n v="825"/>
    <s v="Solomon PLC"/>
    <s v="Open-architected 24/7 infrastructure"/>
    <n v="3600"/>
    <n v="13950"/>
    <x v="385"/>
    <x v="1"/>
    <n v="157"/>
    <x v="680"/>
    <x v="4"/>
    <x v="4"/>
    <n v="1500958800"/>
    <d v="2017-07-25T05:00:00"/>
    <x v="5"/>
    <n v="1501995600"/>
    <d v="2017-08-06T05:00:00"/>
    <b v="0"/>
    <b v="0"/>
    <s v="film &amp; video/shorts"/>
    <s v="film &amp; video"/>
    <s v="shorts"/>
  </r>
  <r>
    <n v="826"/>
    <s v="Miller-Hubbard"/>
    <s v="Digitized 6thgeneration Local Area Network"/>
    <n v="2800"/>
    <n v="12797"/>
    <x v="209"/>
    <x v="1"/>
    <n v="194"/>
    <x v="681"/>
    <x v="1"/>
    <x v="1"/>
    <n v="1292220000"/>
    <d v="2010-12-13T06:00:00"/>
    <x v="6"/>
    <n v="1294639200"/>
    <d v="2011-01-10T06:00:00"/>
    <b v="0"/>
    <b v="1"/>
    <s v="theater/plays"/>
    <s v="theater"/>
    <s v="plays"/>
  </r>
  <r>
    <n v="827"/>
    <s v="Miranda, Martinez and Lowery"/>
    <s v="Innovative actuating artificial intelligence"/>
    <n v="2300"/>
    <n v="6134"/>
    <x v="386"/>
    <x v="1"/>
    <n v="82"/>
    <x v="682"/>
    <x v="2"/>
    <x v="2"/>
    <n v="1304398800"/>
    <d v="2011-05-03T05:00:00"/>
    <x v="8"/>
    <n v="1305435600"/>
    <d v="2011-05-15T05:00:0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x v="4"/>
    <x v="0"/>
    <n v="70"/>
    <x v="390"/>
    <x v="1"/>
    <x v="1"/>
    <n v="1535432400"/>
    <d v="2018-08-28T05:00:00"/>
    <x v="9"/>
    <n v="1537592400"/>
    <d v="2018-09-22T05:00:00"/>
    <b v="0"/>
    <b v="0"/>
    <s v="theater/plays"/>
    <s v="theater"/>
    <s v="plays"/>
  </r>
  <r>
    <n v="829"/>
    <s v="Baker-Higgins"/>
    <s v="Vision-oriented scalable portal"/>
    <n v="9600"/>
    <n v="4929"/>
    <x v="37"/>
    <x v="0"/>
    <n v="154"/>
    <x v="178"/>
    <x v="1"/>
    <x v="1"/>
    <n v="1433826000"/>
    <d v="2015-06-09T05:00:00"/>
    <x v="0"/>
    <n v="1435122000"/>
    <d v="2015-06-24T05:00:00"/>
    <b v="0"/>
    <b v="0"/>
    <s v="theater/plays"/>
    <s v="theater"/>
    <s v="plays"/>
  </r>
  <r>
    <n v="830"/>
    <s v="Johnson, Turner and Carroll"/>
    <s v="Persevering zero administration knowledge user"/>
    <n v="121600"/>
    <n v="1424"/>
    <x v="89"/>
    <x v="0"/>
    <n v="22"/>
    <x v="683"/>
    <x v="1"/>
    <x v="1"/>
    <n v="1514959200"/>
    <d v="2018-01-03T06:00:00"/>
    <x v="9"/>
    <n v="1520056800"/>
    <d v="2018-03-03T06:00:00"/>
    <b v="0"/>
    <b v="0"/>
    <s v="theater/plays"/>
    <s v="theater"/>
    <s v="plays"/>
  </r>
  <r>
    <n v="831"/>
    <s v="Ward PLC"/>
    <s v="Front-line bottom-line Graphic Interface"/>
    <n v="97100"/>
    <n v="105817"/>
    <x v="179"/>
    <x v="1"/>
    <n v="4233"/>
    <x v="372"/>
    <x v="1"/>
    <x v="1"/>
    <n v="1332738000"/>
    <d v="2012-03-26T05:00:00"/>
    <x v="4"/>
    <n v="1335675600"/>
    <d v="2012-04-29T05:00:00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x v="387"/>
    <x v="1"/>
    <n v="1297"/>
    <x v="471"/>
    <x v="3"/>
    <x v="3"/>
    <n v="1445490000"/>
    <d v="2015-10-22T05:00:00"/>
    <x v="0"/>
    <n v="1448431200"/>
    <d v="2015-11-25T06:00:00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x v="178"/>
    <x v="1"/>
    <n v="165"/>
    <x v="218"/>
    <x v="3"/>
    <x v="3"/>
    <n v="1297663200"/>
    <d v="2011-02-14T06:00:00"/>
    <x v="8"/>
    <n v="1298613600"/>
    <d v="2011-02-25T06:00:00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x v="388"/>
    <x v="1"/>
    <n v="119"/>
    <x v="326"/>
    <x v="1"/>
    <x v="1"/>
    <n v="1371963600"/>
    <d v="2013-06-23T05:00:00"/>
    <x v="2"/>
    <n v="1372482000"/>
    <d v="2013-06-29T05:00:00"/>
    <b v="0"/>
    <b v="0"/>
    <s v="theater/plays"/>
    <s v="theater"/>
    <s v="plays"/>
  </r>
  <r>
    <n v="835"/>
    <s v="Hodges, Smith and Kelly"/>
    <s v="Future-proofed 24hour model"/>
    <n v="86200"/>
    <n v="77355"/>
    <x v="50"/>
    <x v="0"/>
    <n v="1758"/>
    <x v="112"/>
    <x v="1"/>
    <x v="1"/>
    <n v="1425103200"/>
    <d v="2015-02-28T06:00:00"/>
    <x v="0"/>
    <n v="1425621600"/>
    <d v="2015-03-06T06:00:00"/>
    <b v="0"/>
    <b v="0"/>
    <s v="technology/web"/>
    <s v="technology"/>
    <s v="web"/>
  </r>
  <r>
    <n v="836"/>
    <s v="Macias Inc"/>
    <s v="Optimized didactic intranet"/>
    <n v="8100"/>
    <n v="6086"/>
    <x v="144"/>
    <x v="0"/>
    <n v="94"/>
    <x v="684"/>
    <x v="1"/>
    <x v="1"/>
    <n v="1265349600"/>
    <d v="2010-02-05T06:00:00"/>
    <x v="6"/>
    <n v="1266300000"/>
    <d v="2010-02-16T06:00:00"/>
    <b v="0"/>
    <b v="0"/>
    <s v="music/indie rock"/>
    <s v="music"/>
    <s v="indie rock"/>
  </r>
  <r>
    <n v="837"/>
    <s v="Cook-Ortiz"/>
    <s v="Right-sized dedicated standardization"/>
    <n v="17700"/>
    <n v="150960"/>
    <x v="389"/>
    <x v="1"/>
    <n v="1797"/>
    <x v="685"/>
    <x v="1"/>
    <x v="1"/>
    <n v="1301202000"/>
    <d v="2011-03-27T05:00:00"/>
    <x v="8"/>
    <n v="1305867600"/>
    <d v="2011-05-20T05:00:00"/>
    <b v="0"/>
    <b v="0"/>
    <s v="music/jazz"/>
    <s v="music"/>
    <s v="jazz"/>
  </r>
  <r>
    <n v="838"/>
    <s v="Jordan-Fischer"/>
    <s v="Vision-oriented high-level extranet"/>
    <n v="6400"/>
    <n v="8890"/>
    <x v="296"/>
    <x v="1"/>
    <n v="261"/>
    <x v="686"/>
    <x v="1"/>
    <x v="1"/>
    <n v="1538024400"/>
    <d v="2018-09-27T05:00:00"/>
    <x v="9"/>
    <n v="1538802000"/>
    <d v="2018-10-06T05:00:00"/>
    <b v="0"/>
    <b v="0"/>
    <s v="theater/plays"/>
    <s v="theater"/>
    <s v="plays"/>
  </r>
  <r>
    <n v="839"/>
    <s v="Pierce-Ramirez"/>
    <s v="Organized scalable initiative"/>
    <n v="7700"/>
    <n v="14644"/>
    <x v="46"/>
    <x v="1"/>
    <n v="157"/>
    <x v="687"/>
    <x v="1"/>
    <x v="1"/>
    <n v="1395032400"/>
    <d v="2014-03-17T05:00:00"/>
    <x v="1"/>
    <n v="1398920400"/>
    <d v="2014-05-01T05:00:00"/>
    <b v="0"/>
    <b v="1"/>
    <s v="film &amp; video/documentary"/>
    <s v="film &amp; video"/>
    <s v="documentary"/>
  </r>
  <r>
    <n v="840"/>
    <s v="Howell and Sons"/>
    <s v="Enhanced regional moderator"/>
    <n v="116300"/>
    <n v="116583"/>
    <x v="134"/>
    <x v="1"/>
    <n v="3533"/>
    <x v="640"/>
    <x v="1"/>
    <x v="1"/>
    <n v="1405486800"/>
    <d v="2014-07-16T05:00:00"/>
    <x v="1"/>
    <n v="1405659600"/>
    <d v="2014-07-18T05:00:00"/>
    <b v="0"/>
    <b v="1"/>
    <s v="theater/plays"/>
    <s v="theater"/>
    <s v="plays"/>
  </r>
  <r>
    <n v="841"/>
    <s v="Garcia, Dunn and Richardson"/>
    <s v="Automated even-keeled emulation"/>
    <n v="9100"/>
    <n v="12991"/>
    <x v="93"/>
    <x v="1"/>
    <n v="155"/>
    <x v="688"/>
    <x v="1"/>
    <x v="1"/>
    <n v="1455861600"/>
    <d v="2016-02-19T06:00:00"/>
    <x v="7"/>
    <n v="1457244000"/>
    <d v="2016-03-06T06:00:00"/>
    <b v="0"/>
    <b v="0"/>
    <s v="technology/web"/>
    <s v="technology"/>
    <s v="web"/>
  </r>
  <r>
    <n v="842"/>
    <s v="Lawson and Sons"/>
    <s v="Reverse-engineered multi-tasking product"/>
    <n v="1500"/>
    <n v="8447"/>
    <x v="390"/>
    <x v="1"/>
    <n v="132"/>
    <x v="310"/>
    <x v="6"/>
    <x v="6"/>
    <n v="1529038800"/>
    <d v="2018-06-15T05:00:00"/>
    <x v="9"/>
    <n v="1529298000"/>
    <d v="2018-06-18T05:00:00"/>
    <b v="0"/>
    <b v="0"/>
    <s v="technology/wearables"/>
    <s v="technology"/>
    <s v="wearables"/>
  </r>
  <r>
    <n v="843"/>
    <s v="Porter-Hicks"/>
    <s v="De-engineered next generation parallelism"/>
    <n v="8800"/>
    <n v="2703"/>
    <x v="137"/>
    <x v="0"/>
    <n v="33"/>
    <x v="689"/>
    <x v="1"/>
    <x v="1"/>
    <n v="1535259600"/>
    <d v="2018-08-26T05:00:00"/>
    <x v="9"/>
    <n v="1535778000"/>
    <d v="2018-09-01T05:00:00"/>
    <b v="0"/>
    <b v="0"/>
    <s v="photography/photography books"/>
    <s v="photography"/>
    <s v="photography books"/>
  </r>
  <r>
    <n v="844"/>
    <s v="Rodriguez-Hansen"/>
    <s v="Intuitive cohesive groupware"/>
    <n v="8800"/>
    <n v="8747"/>
    <x v="168"/>
    <x v="3"/>
    <n v="94"/>
    <x v="690"/>
    <x v="1"/>
    <x v="1"/>
    <n v="1327212000"/>
    <d v="2012-01-22T06:00:00"/>
    <x v="4"/>
    <n v="1327471200"/>
    <d v="2012-01-25T06:00:00"/>
    <b v="0"/>
    <b v="0"/>
    <s v="film &amp; video/documentary"/>
    <s v="film &amp; video"/>
    <s v="documentary"/>
  </r>
  <r>
    <n v="845"/>
    <s v="Williams LLC"/>
    <s v="Up-sized high-level access"/>
    <n v="69900"/>
    <n v="138087"/>
    <x v="391"/>
    <x v="1"/>
    <n v="1354"/>
    <x v="230"/>
    <x v="4"/>
    <x v="4"/>
    <n v="1526360400"/>
    <d v="2018-05-15T05:00:00"/>
    <x v="9"/>
    <n v="1529557200"/>
    <d v="2018-06-21T05:00:00"/>
    <b v="0"/>
    <b v="0"/>
    <s v="technology/web"/>
    <s v="technology"/>
    <s v="web"/>
  </r>
  <r>
    <n v="846"/>
    <s v="Cooper, Stanley and Bryant"/>
    <s v="Phased empowering success"/>
    <n v="1000"/>
    <n v="5085"/>
    <x v="185"/>
    <x v="1"/>
    <n v="48"/>
    <x v="691"/>
    <x v="1"/>
    <x v="1"/>
    <n v="1532149200"/>
    <d v="2018-07-21T05:00:00"/>
    <x v="9"/>
    <n v="1535259600"/>
    <d v="2018-08-26T05:00:00"/>
    <b v="1"/>
    <b v="1"/>
    <s v="technology/web"/>
    <s v="technology"/>
    <s v="web"/>
  </r>
  <r>
    <n v="847"/>
    <s v="Miller, Glenn and Adams"/>
    <s v="Distributed actuating project"/>
    <n v="4700"/>
    <n v="11174"/>
    <x v="392"/>
    <x v="1"/>
    <n v="110"/>
    <x v="692"/>
    <x v="1"/>
    <x v="1"/>
    <n v="1515304800"/>
    <d v="2018-01-07T06:00:00"/>
    <x v="9"/>
    <n v="1515564000"/>
    <d v="2018-01-10T06:00:00"/>
    <b v="0"/>
    <b v="0"/>
    <s v="food/food trucks"/>
    <s v="food"/>
    <s v="food trucks"/>
  </r>
  <r>
    <n v="848"/>
    <s v="Cole, Salazar and Moreno"/>
    <s v="Robust motivating orchestration"/>
    <n v="3200"/>
    <n v="10831"/>
    <x v="393"/>
    <x v="1"/>
    <n v="172"/>
    <x v="387"/>
    <x v="1"/>
    <x v="1"/>
    <n v="1276318800"/>
    <d v="2010-06-12T05:00:00"/>
    <x v="6"/>
    <n v="1277096400"/>
    <d v="2010-06-21T05:00:00"/>
    <b v="0"/>
    <b v="0"/>
    <s v="film &amp; video/drama"/>
    <s v="film &amp; video"/>
    <s v="drama"/>
  </r>
  <r>
    <n v="849"/>
    <s v="Jones-Ryan"/>
    <s v="Vision-oriented uniform instruction set"/>
    <n v="6700"/>
    <n v="8917"/>
    <x v="281"/>
    <x v="1"/>
    <n v="307"/>
    <x v="693"/>
    <x v="1"/>
    <x v="1"/>
    <n v="1328767200"/>
    <d v="2012-02-09T06:00:00"/>
    <x v="4"/>
    <n v="1329026400"/>
    <d v="2012-02-12T06:00:00"/>
    <b v="0"/>
    <b v="1"/>
    <s v="music/indie rock"/>
    <s v="music"/>
    <s v="indie rock"/>
  </r>
  <r>
    <n v="850"/>
    <s v="Hood, Perez and Meadows"/>
    <s v="Cross-group upward-trending hierarchy"/>
    <n v="100"/>
    <n v="1"/>
    <x v="89"/>
    <x v="0"/>
    <n v="1"/>
    <x v="98"/>
    <x v="1"/>
    <x v="1"/>
    <n v="1321682400"/>
    <d v="2011-11-19T06:00:00"/>
    <x v="8"/>
    <n v="1322978400"/>
    <d v="2011-12-04T06:00:00"/>
    <b v="1"/>
    <b v="0"/>
    <s v="music/rock"/>
    <s v="music"/>
    <s v="rock"/>
  </r>
  <r>
    <n v="851"/>
    <s v="Bright and Sons"/>
    <s v="Object-based needs-based info-mediaries"/>
    <n v="6000"/>
    <n v="12468"/>
    <x v="366"/>
    <x v="1"/>
    <n v="160"/>
    <x v="244"/>
    <x v="1"/>
    <x v="1"/>
    <n v="1335934800"/>
    <d v="2012-05-02T05:00:00"/>
    <x v="4"/>
    <n v="1338786000"/>
    <d v="2012-06-04T05:00:00"/>
    <b v="0"/>
    <b v="0"/>
    <s v="music/electric music"/>
    <s v="music"/>
    <s v="electric music"/>
  </r>
  <r>
    <n v="852"/>
    <s v="Brady Ltd"/>
    <s v="Open-source reciprocal standardization"/>
    <n v="4900"/>
    <n v="2505"/>
    <x v="37"/>
    <x v="0"/>
    <n v="31"/>
    <x v="694"/>
    <x v="1"/>
    <x v="1"/>
    <n v="1310792400"/>
    <d v="2011-07-16T05:00:00"/>
    <x v="8"/>
    <n v="1311656400"/>
    <d v="2011-07-26T05:00:00"/>
    <b v="0"/>
    <b v="1"/>
    <s v="games/video games"/>
    <s v="games"/>
    <s v="video games"/>
  </r>
  <r>
    <n v="853"/>
    <s v="Collier LLC"/>
    <s v="Secured well-modulated projection"/>
    <n v="17100"/>
    <n v="111502"/>
    <x v="394"/>
    <x v="1"/>
    <n v="1467"/>
    <x v="555"/>
    <x v="0"/>
    <x v="0"/>
    <n v="1308546000"/>
    <d v="2011-06-20T05:00:00"/>
    <x v="8"/>
    <n v="1308978000"/>
    <d v="2011-06-25T05:00:00"/>
    <b v="0"/>
    <b v="1"/>
    <s v="music/indie rock"/>
    <s v="music"/>
    <s v="indie rock"/>
  </r>
  <r>
    <n v="854"/>
    <s v="Campbell, Thomas and Obrien"/>
    <s v="Multi-channeled secondary middleware"/>
    <n v="171000"/>
    <n v="194309"/>
    <x v="226"/>
    <x v="1"/>
    <n v="2662"/>
    <x v="695"/>
    <x v="0"/>
    <x v="0"/>
    <n v="1574056800"/>
    <d v="2019-11-18T06:00:00"/>
    <x v="3"/>
    <n v="1576389600"/>
    <d v="2019-12-15T06:00:00"/>
    <b v="0"/>
    <b v="0"/>
    <s v="publishing/fiction"/>
    <s v="publishing"/>
    <s v="fiction"/>
  </r>
  <r>
    <n v="855"/>
    <s v="Moses-Terry"/>
    <s v="Horizontal clear-thinking framework"/>
    <n v="23400"/>
    <n v="23956"/>
    <x v="121"/>
    <x v="1"/>
    <n v="452"/>
    <x v="395"/>
    <x v="2"/>
    <x v="2"/>
    <n v="1308373200"/>
    <d v="2011-06-18T05:00:00"/>
    <x v="8"/>
    <n v="1311051600"/>
    <d v="2011-07-19T05:00:00"/>
    <b v="0"/>
    <b v="0"/>
    <s v="theater/plays"/>
    <s v="theater"/>
    <s v="plays"/>
  </r>
  <r>
    <n v="856"/>
    <s v="Williams and Sons"/>
    <s v="Profound composite core"/>
    <n v="2400"/>
    <n v="8558"/>
    <x v="383"/>
    <x v="1"/>
    <n v="158"/>
    <x v="696"/>
    <x v="1"/>
    <x v="1"/>
    <n v="1335243600"/>
    <d v="2012-04-24T05:00:00"/>
    <x v="4"/>
    <n v="1336712400"/>
    <d v="2012-05-11T05:00:00"/>
    <b v="0"/>
    <b v="0"/>
    <s v="food/food trucks"/>
    <s v="food"/>
    <s v="food trucks"/>
  </r>
  <r>
    <n v="857"/>
    <s v="Miranda, Gray and Hale"/>
    <s v="Programmable disintermediate matrices"/>
    <n v="5300"/>
    <n v="7413"/>
    <x v="35"/>
    <x v="1"/>
    <n v="225"/>
    <x v="697"/>
    <x v="5"/>
    <x v="5"/>
    <n v="1328421600"/>
    <d v="2012-02-05T06:00:00"/>
    <x v="4"/>
    <n v="1330408800"/>
    <d v="2012-02-28T06:00:00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x v="4"/>
    <x v="0"/>
    <n v="35"/>
    <x v="698"/>
    <x v="1"/>
    <x v="1"/>
    <n v="1524286800"/>
    <d v="2018-04-21T05:00:00"/>
    <x v="9"/>
    <n v="1524891600"/>
    <d v="2018-04-28T05:00:00"/>
    <b v="1"/>
    <b v="0"/>
    <s v="food/food trucks"/>
    <s v="food"/>
    <s v="food trucks"/>
  </r>
  <r>
    <n v="859"/>
    <s v="Martinez Ltd"/>
    <s v="Multi-layered upward-trending groupware"/>
    <n v="7300"/>
    <n v="2594"/>
    <x v="212"/>
    <x v="0"/>
    <n v="63"/>
    <x v="699"/>
    <x v="1"/>
    <x v="1"/>
    <n v="1362117600"/>
    <d v="2013-03-01T06:00:00"/>
    <x v="2"/>
    <n v="1363669200"/>
    <d v="2013-03-19T05:00:00"/>
    <b v="0"/>
    <b v="1"/>
    <s v="theater/plays"/>
    <s v="theater"/>
    <s v="plays"/>
  </r>
  <r>
    <n v="860"/>
    <s v="Lee PLC"/>
    <s v="Re-contextualized leadingedge firmware"/>
    <n v="2000"/>
    <n v="5033"/>
    <x v="395"/>
    <x v="1"/>
    <n v="65"/>
    <x v="700"/>
    <x v="1"/>
    <x v="1"/>
    <n v="1550556000"/>
    <d v="2019-02-19T06:00:00"/>
    <x v="3"/>
    <n v="1551420000"/>
    <d v="2019-03-01T06:00:00"/>
    <b v="0"/>
    <b v="1"/>
    <s v="technology/wearables"/>
    <s v="technology"/>
    <s v="wearables"/>
  </r>
  <r>
    <n v="861"/>
    <s v="Young, Ramsey and Powell"/>
    <s v="Devolved disintermediate analyzer"/>
    <n v="8800"/>
    <n v="9317"/>
    <x v="369"/>
    <x v="1"/>
    <n v="163"/>
    <x v="701"/>
    <x v="1"/>
    <x v="1"/>
    <n v="1269147600"/>
    <d v="2010-03-21T05:00:00"/>
    <x v="6"/>
    <n v="1269838800"/>
    <d v="2010-03-29T05:00:00"/>
    <b v="0"/>
    <b v="0"/>
    <s v="theater/plays"/>
    <s v="theater"/>
    <s v="plays"/>
  </r>
  <r>
    <n v="862"/>
    <s v="Lewis and Sons"/>
    <s v="Profound disintermediate open system"/>
    <n v="3500"/>
    <n v="6560"/>
    <x v="225"/>
    <x v="1"/>
    <n v="85"/>
    <x v="702"/>
    <x v="1"/>
    <x v="1"/>
    <n v="1312174800"/>
    <d v="2011-08-01T05:00:00"/>
    <x v="8"/>
    <n v="1312520400"/>
    <d v="2011-08-05T05:00:00"/>
    <b v="0"/>
    <b v="0"/>
    <s v="theater/plays"/>
    <s v="theater"/>
    <s v="plays"/>
  </r>
  <r>
    <n v="863"/>
    <s v="Davis-Johnson"/>
    <s v="Automated reciprocal protocol"/>
    <n v="1400"/>
    <n v="5415"/>
    <x v="45"/>
    <x v="1"/>
    <n v="217"/>
    <x v="703"/>
    <x v="1"/>
    <x v="1"/>
    <n v="1434517200"/>
    <d v="2015-06-17T05:00:00"/>
    <x v="0"/>
    <n v="1436504400"/>
    <d v="2015-07-10T05:00:00"/>
    <b v="0"/>
    <b v="1"/>
    <s v="film &amp; video/television"/>
    <s v="film &amp; video"/>
    <s v="television"/>
  </r>
  <r>
    <n v="864"/>
    <s v="Stevenson-Thompson"/>
    <s v="Automated static workforce"/>
    <n v="4200"/>
    <n v="14577"/>
    <x v="396"/>
    <x v="1"/>
    <n v="150"/>
    <x v="704"/>
    <x v="1"/>
    <x v="1"/>
    <n v="1471582800"/>
    <d v="2016-08-19T05:00:00"/>
    <x v="7"/>
    <n v="1472014800"/>
    <d v="2016-08-24T05:00:0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x v="41"/>
    <x v="1"/>
    <n v="3272"/>
    <x v="705"/>
    <x v="1"/>
    <x v="1"/>
    <n v="1410757200"/>
    <d v="2014-09-15T05:00:00"/>
    <x v="1"/>
    <n v="1411534800"/>
    <d v="2014-09-24T05:00:00"/>
    <b v="0"/>
    <b v="0"/>
    <s v="theater/plays"/>
    <s v="theater"/>
    <s v="plays"/>
  </r>
  <r>
    <n v="866"/>
    <s v="Jackson-Brown"/>
    <s v="Versatile 5thgeneration matrices"/>
    <n v="182800"/>
    <n v="79045"/>
    <x v="298"/>
    <x v="3"/>
    <n v="898"/>
    <x v="706"/>
    <x v="1"/>
    <x v="1"/>
    <n v="1304830800"/>
    <d v="2011-05-08T05:00:00"/>
    <x v="8"/>
    <n v="1304917200"/>
    <d v="2011-05-09T05:00:00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x v="62"/>
    <x v="1"/>
    <n v="300"/>
    <x v="707"/>
    <x v="1"/>
    <x v="1"/>
    <n v="1539061200"/>
    <d v="2018-10-09T05:00:00"/>
    <x v="9"/>
    <n v="1539579600"/>
    <d v="2018-10-15T05:00:00"/>
    <b v="0"/>
    <b v="0"/>
    <s v="food/food trucks"/>
    <s v="food"/>
    <s v="food trucks"/>
  </r>
  <r>
    <n v="868"/>
    <s v="Wood, Buckley and Meza"/>
    <s v="Front-line web-enabled installation"/>
    <n v="7000"/>
    <n v="12939"/>
    <x v="191"/>
    <x v="1"/>
    <n v="126"/>
    <x v="708"/>
    <x v="1"/>
    <x v="1"/>
    <n v="1381554000"/>
    <d v="2013-10-12T05:00:00"/>
    <x v="2"/>
    <n v="1382504400"/>
    <d v="2013-10-23T05:00:00"/>
    <b v="0"/>
    <b v="0"/>
    <s v="theater/plays"/>
    <s v="theater"/>
    <s v="plays"/>
  </r>
  <r>
    <n v="869"/>
    <s v="Brown-Williams"/>
    <s v="Multi-channeled responsive product"/>
    <n v="161900"/>
    <n v="38376"/>
    <x v="64"/>
    <x v="0"/>
    <n v="526"/>
    <x v="709"/>
    <x v="1"/>
    <x v="1"/>
    <n v="1277096400"/>
    <d v="2010-06-21T05:00:00"/>
    <x v="6"/>
    <n v="1278306000"/>
    <d v="2010-07-05T05:00:00"/>
    <b v="0"/>
    <b v="0"/>
    <s v="film &amp; video/drama"/>
    <s v="film &amp; video"/>
    <s v="drama"/>
  </r>
  <r>
    <n v="870"/>
    <s v="Hansen-Austin"/>
    <s v="Adaptive demand-driven encryption"/>
    <n v="7700"/>
    <n v="6920"/>
    <x v="50"/>
    <x v="0"/>
    <n v="121"/>
    <x v="710"/>
    <x v="1"/>
    <x v="1"/>
    <n v="1440392400"/>
    <d v="2015-08-24T05:00:00"/>
    <x v="0"/>
    <n v="1442552400"/>
    <d v="2015-09-18T05:00:00"/>
    <b v="0"/>
    <b v="0"/>
    <s v="theater/plays"/>
    <s v="theater"/>
    <s v="plays"/>
  </r>
  <r>
    <n v="871"/>
    <s v="Santana-George"/>
    <s v="Re-engineered client-driven knowledge user"/>
    <n v="71500"/>
    <n v="194912"/>
    <x v="189"/>
    <x v="1"/>
    <n v="2320"/>
    <x v="685"/>
    <x v="1"/>
    <x v="1"/>
    <n v="1509512400"/>
    <d v="2017-11-01T05:00:00"/>
    <x v="5"/>
    <n v="1511071200"/>
    <d v="2017-11-19T06:00:00"/>
    <b v="0"/>
    <b v="1"/>
    <s v="theater/plays"/>
    <s v="theater"/>
    <s v="plays"/>
  </r>
  <r>
    <n v="872"/>
    <s v="Davis LLC"/>
    <s v="Compatible logistical paradigm"/>
    <n v="4700"/>
    <n v="7992"/>
    <x v="323"/>
    <x v="1"/>
    <n v="81"/>
    <x v="711"/>
    <x v="2"/>
    <x v="2"/>
    <n v="1535950800"/>
    <d v="2018-09-03T05:00:00"/>
    <x v="9"/>
    <n v="1536382800"/>
    <d v="2018-09-08T05:00:0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x v="282"/>
    <x v="1"/>
    <n v="1887"/>
    <x v="362"/>
    <x v="1"/>
    <x v="1"/>
    <n v="1389160800"/>
    <d v="2014-01-08T06:00:00"/>
    <x v="1"/>
    <n v="1389592800"/>
    <d v="2014-01-13T06:00:00"/>
    <b v="0"/>
    <b v="0"/>
    <s v="photography/photography books"/>
    <s v="photography"/>
    <s v="photography books"/>
  </r>
  <r>
    <n v="874"/>
    <s v="Chung-Nguyen"/>
    <s v="Managed discrete parallelism"/>
    <n v="40200"/>
    <n v="139468"/>
    <x v="396"/>
    <x v="1"/>
    <n v="4358"/>
    <x v="637"/>
    <x v="1"/>
    <x v="1"/>
    <n v="1271998800"/>
    <d v="2010-04-23T05:00:00"/>
    <x v="6"/>
    <n v="1275282000"/>
    <d v="2010-05-31T05:00:00"/>
    <b v="0"/>
    <b v="1"/>
    <s v="photography/photography books"/>
    <s v="photography"/>
    <s v="photography books"/>
  </r>
  <r>
    <n v="875"/>
    <s v="Mueller-Harmon"/>
    <s v="Implemented tangible approach"/>
    <n v="7900"/>
    <n v="5465"/>
    <x v="4"/>
    <x v="0"/>
    <n v="67"/>
    <x v="712"/>
    <x v="1"/>
    <x v="1"/>
    <n v="1294898400"/>
    <d v="2011-01-13T06:00:00"/>
    <x v="8"/>
    <n v="1294984800"/>
    <d v="2011-01-14T06:00:00"/>
    <b v="0"/>
    <b v="0"/>
    <s v="music/rock"/>
    <s v="music"/>
    <s v="rock"/>
  </r>
  <r>
    <n v="876"/>
    <s v="Dixon, Perez and Banks"/>
    <s v="Re-engineered encompassing definition"/>
    <n v="8300"/>
    <n v="2111"/>
    <x v="92"/>
    <x v="0"/>
    <n v="57"/>
    <x v="444"/>
    <x v="0"/>
    <x v="0"/>
    <n v="1559970000"/>
    <d v="2019-06-08T05:00:00"/>
    <x v="3"/>
    <n v="1562043600"/>
    <d v="2019-07-02T05:00:00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x v="176"/>
    <x v="0"/>
    <n v="1229"/>
    <x v="713"/>
    <x v="1"/>
    <x v="1"/>
    <n v="1469509200"/>
    <d v="2016-07-26T05:00:00"/>
    <x v="7"/>
    <n v="1469595600"/>
    <d v="2016-07-27T05:00:00"/>
    <b v="0"/>
    <b v="0"/>
    <s v="food/food trucks"/>
    <s v="food"/>
    <s v="food trucks"/>
  </r>
  <r>
    <n v="878"/>
    <s v="Lutz Group"/>
    <s v="Enterprise-wide foreground paradigm"/>
    <n v="2700"/>
    <n v="1012"/>
    <x v="232"/>
    <x v="0"/>
    <n v="12"/>
    <x v="714"/>
    <x v="6"/>
    <x v="6"/>
    <n v="1579068000"/>
    <d v="2020-01-15T06:00:00"/>
    <x v="10"/>
    <n v="1581141600"/>
    <d v="2020-02-08T06:00:00"/>
    <b v="0"/>
    <b v="0"/>
    <s v="music/metal"/>
    <s v="music"/>
    <s v="metal"/>
  </r>
  <r>
    <n v="879"/>
    <s v="Ortiz Inc"/>
    <s v="Stand-alone incremental parallelism"/>
    <n v="1000"/>
    <n v="5438"/>
    <x v="397"/>
    <x v="1"/>
    <n v="53"/>
    <x v="715"/>
    <x v="1"/>
    <x v="1"/>
    <n v="1487743200"/>
    <d v="2017-02-22T06:00:00"/>
    <x v="5"/>
    <n v="1488520800"/>
    <d v="2017-03-03T06:00:00"/>
    <b v="0"/>
    <b v="0"/>
    <s v="publishing/nonfiction"/>
    <s v="publishing"/>
    <s v="nonfiction"/>
  </r>
  <r>
    <n v="880"/>
    <s v="Craig, Ellis and Miller"/>
    <s v="Persevering 5thgeneration throughput"/>
    <n v="84500"/>
    <n v="193101"/>
    <x v="252"/>
    <x v="1"/>
    <n v="2414"/>
    <x v="442"/>
    <x v="1"/>
    <x v="1"/>
    <n v="1563685200"/>
    <d v="2019-07-21T05:00:00"/>
    <x v="3"/>
    <n v="1563858000"/>
    <d v="2019-07-23T05:00:00"/>
    <b v="0"/>
    <b v="0"/>
    <s v="music/electric music"/>
    <s v="music"/>
    <s v="electric music"/>
  </r>
  <r>
    <n v="881"/>
    <s v="Charles Inc"/>
    <s v="Implemented object-oriented synergy"/>
    <n v="81300"/>
    <n v="31665"/>
    <x v="110"/>
    <x v="0"/>
    <n v="452"/>
    <x v="716"/>
    <x v="1"/>
    <x v="1"/>
    <n v="1436418000"/>
    <d v="2015-07-09T05:00:00"/>
    <x v="0"/>
    <n v="1438923600"/>
    <d v="2015-08-07T05:00:00"/>
    <b v="0"/>
    <b v="1"/>
    <s v="theater/plays"/>
    <s v="theater"/>
    <s v="plays"/>
  </r>
  <r>
    <n v="882"/>
    <s v="White-Rosario"/>
    <s v="Balanced demand-driven definition"/>
    <n v="800"/>
    <n v="2960"/>
    <x v="311"/>
    <x v="1"/>
    <n v="80"/>
    <x v="408"/>
    <x v="1"/>
    <x v="1"/>
    <n v="1421820000"/>
    <d v="2015-01-21T06:00:00"/>
    <x v="0"/>
    <n v="1422165600"/>
    <d v="2015-01-25T06:00:00"/>
    <b v="0"/>
    <b v="0"/>
    <s v="theater/plays"/>
    <s v="theater"/>
    <s v="plays"/>
  </r>
  <r>
    <n v="883"/>
    <s v="Simmons-Villarreal"/>
    <s v="Customer-focused mobile Graphic Interface"/>
    <n v="3400"/>
    <n v="8089"/>
    <x v="392"/>
    <x v="1"/>
    <n v="193"/>
    <x v="717"/>
    <x v="1"/>
    <x v="1"/>
    <n v="1274763600"/>
    <d v="2010-05-25T05:00:00"/>
    <x v="6"/>
    <n v="1277874000"/>
    <d v="2010-06-30T05:00:00"/>
    <b v="0"/>
    <b v="0"/>
    <s v="film &amp; video/shorts"/>
    <s v="film &amp; video"/>
    <s v="shorts"/>
  </r>
  <r>
    <n v="884"/>
    <s v="Strickland Group"/>
    <s v="Horizontal secondary interface"/>
    <n v="170800"/>
    <n v="109374"/>
    <x v="106"/>
    <x v="0"/>
    <n v="1886"/>
    <x v="718"/>
    <x v="1"/>
    <x v="1"/>
    <n v="1399179600"/>
    <d v="2014-05-04T05:00:00"/>
    <x v="1"/>
    <n v="1399352400"/>
    <d v="2014-05-06T05:00:00"/>
    <b v="0"/>
    <b v="1"/>
    <s v="theater/plays"/>
    <s v="theater"/>
    <s v="plays"/>
  </r>
  <r>
    <n v="885"/>
    <s v="Lynch Ltd"/>
    <s v="Virtual analyzing collaboration"/>
    <n v="1800"/>
    <n v="2129"/>
    <x v="103"/>
    <x v="1"/>
    <n v="52"/>
    <x v="719"/>
    <x v="1"/>
    <x v="1"/>
    <n v="1275800400"/>
    <d v="2010-06-06T05:00:00"/>
    <x v="6"/>
    <n v="1279083600"/>
    <d v="2010-07-14T05:00:00"/>
    <b v="0"/>
    <b v="0"/>
    <s v="theater/plays"/>
    <s v="theater"/>
    <s v="plays"/>
  </r>
  <r>
    <n v="886"/>
    <s v="Sanders LLC"/>
    <s v="Multi-tiered explicit focus group"/>
    <n v="150600"/>
    <n v="127745"/>
    <x v="228"/>
    <x v="0"/>
    <n v="1825"/>
    <x v="720"/>
    <x v="1"/>
    <x v="1"/>
    <n v="1282798800"/>
    <d v="2010-08-26T05:00:00"/>
    <x v="6"/>
    <n v="1284354000"/>
    <d v="2010-09-13T05:00:00"/>
    <b v="0"/>
    <b v="0"/>
    <s v="music/indie rock"/>
    <s v="music"/>
    <s v="indie rock"/>
  </r>
  <r>
    <n v="887"/>
    <s v="Cooper LLC"/>
    <s v="Multi-layered systematic knowledgebase"/>
    <n v="7800"/>
    <n v="2289"/>
    <x v="398"/>
    <x v="0"/>
    <n v="31"/>
    <x v="721"/>
    <x v="1"/>
    <x v="1"/>
    <n v="1437109200"/>
    <d v="2015-07-17T05:00:00"/>
    <x v="0"/>
    <n v="1441170000"/>
    <d v="2015-09-02T05:00:00"/>
    <b v="0"/>
    <b v="1"/>
    <s v="theater/plays"/>
    <s v="theater"/>
    <s v="plays"/>
  </r>
  <r>
    <n v="888"/>
    <s v="Palmer Ltd"/>
    <s v="Reverse-engineered uniform knowledge user"/>
    <n v="5800"/>
    <n v="12174"/>
    <x v="207"/>
    <x v="1"/>
    <n v="290"/>
    <x v="722"/>
    <x v="1"/>
    <x v="1"/>
    <n v="1491886800"/>
    <d v="2017-04-11T05:00:00"/>
    <x v="5"/>
    <n v="1493528400"/>
    <d v="2017-04-30T05:00:00"/>
    <b v="0"/>
    <b v="0"/>
    <s v="theater/plays"/>
    <s v="theater"/>
    <s v="plays"/>
  </r>
  <r>
    <n v="889"/>
    <s v="Santos Group"/>
    <s v="Secured dynamic capacity"/>
    <n v="5600"/>
    <n v="9508"/>
    <x v="323"/>
    <x v="1"/>
    <n v="122"/>
    <x v="244"/>
    <x v="1"/>
    <x v="1"/>
    <n v="1394600400"/>
    <d v="2014-03-12T05:00:00"/>
    <x v="1"/>
    <n v="1395205200"/>
    <d v="2014-03-19T05:00:00"/>
    <b v="0"/>
    <b v="1"/>
    <s v="music/electric music"/>
    <s v="music"/>
    <s v="electric music"/>
  </r>
  <r>
    <n v="890"/>
    <s v="Christian, Kim and Jimenez"/>
    <s v="Devolved foreground throughput"/>
    <n v="134400"/>
    <n v="155849"/>
    <x v="115"/>
    <x v="1"/>
    <n v="1470"/>
    <x v="723"/>
    <x v="1"/>
    <x v="1"/>
    <n v="1561352400"/>
    <d v="2019-06-24T05:00:00"/>
    <x v="3"/>
    <n v="1561438800"/>
    <d v="2019-06-25T05:00:00"/>
    <b v="0"/>
    <b v="0"/>
    <s v="music/indie rock"/>
    <s v="music"/>
    <s v="indie rock"/>
  </r>
  <r>
    <n v="891"/>
    <s v="Williams, Price and Hurley"/>
    <s v="Synchronized demand-driven infrastructure"/>
    <n v="3000"/>
    <n v="7758"/>
    <x v="83"/>
    <x v="1"/>
    <n v="165"/>
    <x v="724"/>
    <x v="0"/>
    <x v="0"/>
    <n v="1322892000"/>
    <d v="2011-12-03T06:00:00"/>
    <x v="8"/>
    <n v="1326693600"/>
    <d v="2012-01-16T06:00:00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x v="367"/>
    <x v="1"/>
    <n v="182"/>
    <x v="725"/>
    <x v="1"/>
    <x v="1"/>
    <n v="1274418000"/>
    <d v="2010-05-21T05:00:00"/>
    <x v="6"/>
    <n v="1277960400"/>
    <d v="2010-07-01T05:00:00"/>
    <b v="0"/>
    <b v="0"/>
    <s v="publishing/translations"/>
    <s v="publishing"/>
    <s v="translations"/>
  </r>
  <r>
    <n v="893"/>
    <s v="Collins-Martinez"/>
    <s v="Progressive grid-enabled website"/>
    <n v="8400"/>
    <n v="10770"/>
    <x v="21"/>
    <x v="1"/>
    <n v="199"/>
    <x v="486"/>
    <x v="6"/>
    <x v="6"/>
    <n v="1434344400"/>
    <d v="2015-06-15T05:00:00"/>
    <x v="0"/>
    <n v="1434690000"/>
    <d v="2015-06-19T05:00:00"/>
    <b v="0"/>
    <b v="1"/>
    <s v="film &amp; video/documentary"/>
    <s v="film &amp; video"/>
    <s v="documentary"/>
  </r>
  <r>
    <n v="894"/>
    <s v="Barrett Inc"/>
    <s v="Organic cohesive neural-net"/>
    <n v="1700"/>
    <n v="3208"/>
    <x v="399"/>
    <x v="1"/>
    <n v="56"/>
    <x v="726"/>
    <x v="4"/>
    <x v="4"/>
    <n v="1373518800"/>
    <d v="2013-07-11T05:00:00"/>
    <x v="2"/>
    <n v="1376110800"/>
    <d v="2013-08-10T05:00:00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x v="250"/>
    <x v="0"/>
    <n v="107"/>
    <x v="727"/>
    <x v="1"/>
    <x v="1"/>
    <n v="1517637600"/>
    <d v="2018-02-03T06:00:00"/>
    <x v="9"/>
    <n v="1518415200"/>
    <d v="2018-02-12T06:00:00"/>
    <b v="0"/>
    <b v="0"/>
    <s v="theater/plays"/>
    <s v="theater"/>
    <s v="plays"/>
  </r>
  <r>
    <n v="896"/>
    <s v="Wright-Bryant"/>
    <s v="Reverse-engineered client-server extranet"/>
    <n v="19800"/>
    <n v="153338"/>
    <x v="400"/>
    <x v="1"/>
    <n v="1460"/>
    <x v="728"/>
    <x v="2"/>
    <x v="2"/>
    <n v="1310619600"/>
    <d v="2011-07-14T05:00:00"/>
    <x v="8"/>
    <n v="1310878800"/>
    <d v="2011-07-17T05:00:00"/>
    <b v="0"/>
    <b v="1"/>
    <s v="food/food trucks"/>
    <s v="food"/>
    <s v="food trucks"/>
  </r>
  <r>
    <n v="897"/>
    <s v="Berry-Cannon"/>
    <s v="Organized discrete encoding"/>
    <n v="8800"/>
    <n v="2437"/>
    <x v="325"/>
    <x v="0"/>
    <n v="27"/>
    <x v="729"/>
    <x v="1"/>
    <x v="1"/>
    <n v="1556427600"/>
    <d v="2019-04-28T05:00:00"/>
    <x v="3"/>
    <n v="1556600400"/>
    <d v="2019-04-30T05:00:00"/>
    <b v="0"/>
    <b v="0"/>
    <s v="theater/plays"/>
    <s v="theater"/>
    <s v="plays"/>
  </r>
  <r>
    <n v="898"/>
    <s v="Davis-Gonzalez"/>
    <s v="Balanced regional flexibility"/>
    <n v="179100"/>
    <n v="93991"/>
    <x v="9"/>
    <x v="0"/>
    <n v="1221"/>
    <x v="730"/>
    <x v="1"/>
    <x v="1"/>
    <n v="1576476000"/>
    <d v="2019-12-16T06:00:00"/>
    <x v="3"/>
    <n v="1576994400"/>
    <d v="2019-12-22T06:00:00"/>
    <b v="0"/>
    <b v="0"/>
    <s v="film &amp; video/documentary"/>
    <s v="film &amp; video"/>
    <s v="documentary"/>
  </r>
  <r>
    <n v="899"/>
    <s v="Best-Young"/>
    <s v="Implemented multimedia time-frame"/>
    <n v="3100"/>
    <n v="12620"/>
    <x v="361"/>
    <x v="1"/>
    <n v="123"/>
    <x v="715"/>
    <x v="5"/>
    <x v="5"/>
    <n v="1381122000"/>
    <d v="2013-10-07T05:00:00"/>
    <x v="2"/>
    <n v="1382677200"/>
    <d v="2013-10-25T05:00:00"/>
    <b v="0"/>
    <b v="0"/>
    <s v="music/jazz"/>
    <s v="music"/>
    <s v="jazz"/>
  </r>
  <r>
    <n v="900"/>
    <s v="Powers, Smith and Deleon"/>
    <s v="Enhanced uniform service-desk"/>
    <n v="100"/>
    <n v="2"/>
    <x v="47"/>
    <x v="0"/>
    <n v="1"/>
    <x v="49"/>
    <x v="1"/>
    <x v="1"/>
    <n v="1411102800"/>
    <d v="2014-09-19T05:00:00"/>
    <x v="1"/>
    <n v="1411189200"/>
    <d v="2014-09-20T05:00:00"/>
    <b v="0"/>
    <b v="1"/>
    <s v="technology/web"/>
    <s v="technology"/>
    <s v="web"/>
  </r>
  <r>
    <n v="901"/>
    <s v="Hogan Group"/>
    <s v="Versatile bottom-line definition"/>
    <n v="5600"/>
    <n v="8746"/>
    <x v="301"/>
    <x v="1"/>
    <n v="159"/>
    <x v="731"/>
    <x v="1"/>
    <x v="1"/>
    <n v="1531803600"/>
    <d v="2018-07-17T05:00:00"/>
    <x v="9"/>
    <n v="1534654800"/>
    <d v="2018-08-19T05:00:00"/>
    <b v="0"/>
    <b v="1"/>
    <s v="music/rock"/>
    <s v="music"/>
    <s v="rock"/>
  </r>
  <r>
    <n v="902"/>
    <s v="Wang, Silva and Byrd"/>
    <s v="Integrated bifurcated software"/>
    <n v="1400"/>
    <n v="3534"/>
    <x v="395"/>
    <x v="1"/>
    <n v="110"/>
    <x v="732"/>
    <x v="1"/>
    <x v="1"/>
    <n v="1454133600"/>
    <d v="2016-01-30T06:00:00"/>
    <x v="7"/>
    <n v="1457762400"/>
    <d v="2016-03-12T06:00:00"/>
    <b v="0"/>
    <b v="0"/>
    <s v="technology/web"/>
    <s v="technology"/>
    <s v="web"/>
  </r>
  <r>
    <n v="903"/>
    <s v="Parker-Morris"/>
    <s v="Assimilated next generation instruction set"/>
    <n v="41000"/>
    <n v="709"/>
    <x v="47"/>
    <x v="2"/>
    <n v="14"/>
    <x v="733"/>
    <x v="1"/>
    <x v="1"/>
    <n v="1336194000"/>
    <d v="2012-05-05T05:00:00"/>
    <x v="4"/>
    <n v="1337490000"/>
    <d v="2012-05-20T05:00:00"/>
    <b v="0"/>
    <b v="1"/>
    <s v="publishing/nonfiction"/>
    <s v="publishing"/>
    <s v="nonfiction"/>
  </r>
  <r>
    <n v="904"/>
    <s v="Rodriguez, Johnson and Jackson"/>
    <s v="Digitized foreground array"/>
    <n v="6500"/>
    <n v="795"/>
    <x v="58"/>
    <x v="0"/>
    <n v="16"/>
    <x v="734"/>
    <x v="1"/>
    <x v="1"/>
    <n v="1349326800"/>
    <d v="2012-10-04T05:00:00"/>
    <x v="4"/>
    <n v="1349672400"/>
    <d v="2012-10-08T05:00:00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x v="222"/>
    <x v="1"/>
    <n v="236"/>
    <x v="735"/>
    <x v="1"/>
    <x v="1"/>
    <n v="1379566800"/>
    <d v="2013-09-19T05:00:00"/>
    <x v="2"/>
    <n v="1379826000"/>
    <d v="2013-09-22T05:00:00"/>
    <b v="0"/>
    <b v="0"/>
    <s v="theater/plays"/>
    <s v="theater"/>
    <s v="plays"/>
  </r>
  <r>
    <n v="906"/>
    <s v="Hayes Group"/>
    <s v="Implemented even-keeled standardization"/>
    <n v="5500"/>
    <n v="8964"/>
    <x v="141"/>
    <x v="1"/>
    <n v="191"/>
    <x v="736"/>
    <x v="1"/>
    <x v="1"/>
    <n v="1494651600"/>
    <d v="2017-05-13T05:00:00"/>
    <x v="5"/>
    <n v="1497762000"/>
    <d v="2017-06-18T05:00:00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x v="8"/>
    <x v="0"/>
    <n v="41"/>
    <x v="737"/>
    <x v="1"/>
    <x v="1"/>
    <n v="1303880400"/>
    <d v="2011-04-27T05:00:00"/>
    <x v="8"/>
    <n v="1304485200"/>
    <d v="2011-05-04T05:00:00"/>
    <b v="0"/>
    <b v="0"/>
    <s v="theater/plays"/>
    <s v="theater"/>
    <s v="plays"/>
  </r>
  <r>
    <n v="908"/>
    <s v="Bryant-Pope"/>
    <s v="Networked intangible help-desk"/>
    <n v="38200"/>
    <n v="121950"/>
    <x v="284"/>
    <x v="1"/>
    <n v="3934"/>
    <x v="8"/>
    <x v="1"/>
    <x v="1"/>
    <n v="1335934800"/>
    <d v="2012-05-02T05:00:00"/>
    <x v="4"/>
    <n v="1336885200"/>
    <d v="2012-05-13T05:00:00"/>
    <b v="0"/>
    <b v="0"/>
    <s v="games/video games"/>
    <s v="games"/>
    <s v="video games"/>
  </r>
  <r>
    <n v="909"/>
    <s v="Gates, Li and Thompson"/>
    <s v="Synchronized attitude-oriented frame"/>
    <n v="1800"/>
    <n v="8621"/>
    <x v="401"/>
    <x v="1"/>
    <n v="80"/>
    <x v="738"/>
    <x v="0"/>
    <x v="0"/>
    <n v="1528088400"/>
    <d v="2018-06-04T05:00:00"/>
    <x v="9"/>
    <n v="1530421200"/>
    <d v="2018-07-01T05:00:00"/>
    <b v="0"/>
    <b v="1"/>
    <s v="theater/plays"/>
    <s v="theater"/>
    <s v="plays"/>
  </r>
  <r>
    <n v="910"/>
    <s v="King-Morris"/>
    <s v="Proactive incremental architecture"/>
    <n v="154500"/>
    <n v="30215"/>
    <x v="8"/>
    <x v="3"/>
    <n v="296"/>
    <x v="739"/>
    <x v="1"/>
    <x v="1"/>
    <n v="1421906400"/>
    <d v="2015-01-22T06:00:00"/>
    <x v="0"/>
    <n v="1421992800"/>
    <d v="2015-01-23T06:00:00"/>
    <b v="0"/>
    <b v="0"/>
    <s v="theater/plays"/>
    <s v="theater"/>
    <s v="plays"/>
  </r>
  <r>
    <n v="911"/>
    <s v="Carter, Cole and Curtis"/>
    <s v="Cloned responsive standardization"/>
    <n v="5800"/>
    <n v="11539"/>
    <x v="271"/>
    <x v="1"/>
    <n v="462"/>
    <x v="740"/>
    <x v="1"/>
    <x v="1"/>
    <n v="1568005200"/>
    <d v="2019-09-09T05:00:00"/>
    <x v="3"/>
    <n v="1568178000"/>
    <d v="2019-09-11T05:00:00"/>
    <b v="1"/>
    <b v="0"/>
    <s v="technology/web"/>
    <s v="technology"/>
    <s v="web"/>
  </r>
  <r>
    <n v="912"/>
    <s v="Sanchez-Parsons"/>
    <s v="Reduced bifurcated pricing structure"/>
    <n v="1800"/>
    <n v="14310"/>
    <x v="402"/>
    <x v="1"/>
    <n v="179"/>
    <x v="741"/>
    <x v="1"/>
    <x v="1"/>
    <n v="1346821200"/>
    <d v="2012-09-05T05:00:00"/>
    <x v="4"/>
    <n v="1347944400"/>
    <d v="2012-09-18T05:00:00"/>
    <b v="1"/>
    <b v="0"/>
    <s v="film &amp; video/drama"/>
    <s v="film &amp; video"/>
    <s v="drama"/>
  </r>
  <r>
    <n v="913"/>
    <s v="Rivera-Pearson"/>
    <s v="Re-engineered asymmetric challenge"/>
    <n v="70200"/>
    <n v="35536"/>
    <x v="37"/>
    <x v="0"/>
    <n v="523"/>
    <x v="742"/>
    <x v="2"/>
    <x v="2"/>
    <n v="1557637200"/>
    <d v="2019-05-12T05:00:00"/>
    <x v="3"/>
    <n v="1558760400"/>
    <d v="2019-05-25T05:00:00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x v="263"/>
    <x v="0"/>
    <n v="141"/>
    <x v="743"/>
    <x v="4"/>
    <x v="4"/>
    <n v="1375592400"/>
    <d v="2013-08-04T05:00:00"/>
    <x v="2"/>
    <n v="1376629200"/>
    <d v="2013-08-16T05:00:00"/>
    <b v="0"/>
    <b v="0"/>
    <s v="theater/plays"/>
    <s v="theater"/>
    <s v="plays"/>
  </r>
  <r>
    <n v="915"/>
    <s v="Riggs Group"/>
    <s v="Configurable upward-trending solution"/>
    <n v="125900"/>
    <n v="195936"/>
    <x v="301"/>
    <x v="1"/>
    <n v="1866"/>
    <x v="744"/>
    <x v="4"/>
    <x v="4"/>
    <n v="1503982800"/>
    <d v="2017-08-29T05:00:00"/>
    <x v="5"/>
    <n v="1504760400"/>
    <d v="2017-09-07T05:00:00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x v="212"/>
    <x v="0"/>
    <n v="52"/>
    <x v="745"/>
    <x v="1"/>
    <x v="1"/>
    <n v="1418882400"/>
    <d v="2014-12-18T06:00:00"/>
    <x v="1"/>
    <n v="1419660000"/>
    <d v="2014-12-27T06:00:00"/>
    <b v="0"/>
    <b v="0"/>
    <s v="photography/photography books"/>
    <s v="photography"/>
    <s v="photography books"/>
  </r>
  <r>
    <n v="917"/>
    <s v="Cooper Inc"/>
    <s v="Polarized discrete product"/>
    <n v="3600"/>
    <n v="2097"/>
    <x v="403"/>
    <x v="2"/>
    <n v="27"/>
    <x v="746"/>
    <x v="4"/>
    <x v="4"/>
    <n v="1309237200"/>
    <d v="2011-06-28T05:00:00"/>
    <x v="8"/>
    <n v="1311310800"/>
    <d v="2011-07-22T05:00:00"/>
    <b v="0"/>
    <b v="1"/>
    <s v="film &amp; video/shorts"/>
    <s v="film &amp; video"/>
    <s v="shorts"/>
  </r>
  <r>
    <n v="918"/>
    <s v="Jones-Gonzalez"/>
    <s v="Seamless dynamic website"/>
    <n v="3800"/>
    <n v="9021"/>
    <x v="125"/>
    <x v="1"/>
    <n v="156"/>
    <x v="747"/>
    <x v="5"/>
    <x v="5"/>
    <n v="1343365200"/>
    <d v="2012-07-27T05:00:00"/>
    <x v="4"/>
    <n v="1344315600"/>
    <d v="2012-08-07T05:00:00"/>
    <b v="0"/>
    <b v="0"/>
    <s v="publishing/radio &amp; podcasts"/>
    <s v="publishing"/>
    <s v="radio &amp; podcasts"/>
  </r>
  <r>
    <n v="919"/>
    <s v="Fox Ltd"/>
    <s v="Extended multimedia firmware"/>
    <n v="35600"/>
    <n v="20915"/>
    <x v="3"/>
    <x v="0"/>
    <n v="225"/>
    <x v="748"/>
    <x v="2"/>
    <x v="2"/>
    <n v="1507957200"/>
    <d v="2017-10-14T05:00:00"/>
    <x v="5"/>
    <n v="1510725600"/>
    <d v="2017-11-15T06:00:00"/>
    <b v="0"/>
    <b v="1"/>
    <s v="theater/plays"/>
    <s v="theater"/>
    <s v="plays"/>
  </r>
  <r>
    <n v="920"/>
    <s v="Green, Murphy and Webb"/>
    <s v="Versatile directional project"/>
    <n v="5300"/>
    <n v="9676"/>
    <x v="404"/>
    <x v="1"/>
    <n v="255"/>
    <x v="749"/>
    <x v="1"/>
    <x v="1"/>
    <n v="1549519200"/>
    <d v="2019-02-07T06:00:00"/>
    <x v="3"/>
    <n v="1551247200"/>
    <d v="2019-02-27T06:00:00"/>
    <b v="1"/>
    <b v="0"/>
    <s v="film &amp; video/animation"/>
    <s v="film &amp; video"/>
    <s v="animation"/>
  </r>
  <r>
    <n v="921"/>
    <s v="Stevenson PLC"/>
    <s v="Profound directional knowledge user"/>
    <n v="160400"/>
    <n v="1210"/>
    <x v="89"/>
    <x v="0"/>
    <n v="38"/>
    <x v="750"/>
    <x v="1"/>
    <x v="1"/>
    <n v="1329026400"/>
    <d v="2012-02-12T06:00:00"/>
    <x v="4"/>
    <n v="1330236000"/>
    <d v="2012-02-26T06:00:00"/>
    <b v="0"/>
    <b v="0"/>
    <s v="technology/web"/>
    <s v="technology"/>
    <s v="web"/>
  </r>
  <r>
    <n v="922"/>
    <s v="Soto-Anthony"/>
    <s v="Ameliorated logistical capability"/>
    <n v="51400"/>
    <n v="90440"/>
    <x v="272"/>
    <x v="1"/>
    <n v="2261"/>
    <x v="81"/>
    <x v="1"/>
    <x v="1"/>
    <n v="1544335200"/>
    <d v="2018-12-09T06:00:00"/>
    <x v="9"/>
    <n v="1545112800"/>
    <d v="2018-12-18T06:00:00"/>
    <b v="0"/>
    <b v="1"/>
    <s v="music/world music"/>
    <s v="music"/>
    <s v="world music"/>
  </r>
  <r>
    <n v="923"/>
    <s v="Wise and Sons"/>
    <s v="Sharable discrete definition"/>
    <n v="1700"/>
    <n v="4044"/>
    <x v="392"/>
    <x v="1"/>
    <n v="40"/>
    <x v="751"/>
    <x v="1"/>
    <x v="1"/>
    <n v="1279083600"/>
    <d v="2010-07-14T05:00:00"/>
    <x v="6"/>
    <n v="1279170000"/>
    <d v="2010-07-15T05:00:00"/>
    <b v="0"/>
    <b v="0"/>
    <s v="theater/plays"/>
    <s v="theater"/>
    <s v="plays"/>
  </r>
  <r>
    <n v="924"/>
    <s v="Butler-Barr"/>
    <s v="User-friendly next generation core"/>
    <n v="39400"/>
    <n v="192292"/>
    <x v="405"/>
    <x v="1"/>
    <n v="2289"/>
    <x v="685"/>
    <x v="6"/>
    <x v="6"/>
    <n v="1572498000"/>
    <d v="2019-10-31T05:00:00"/>
    <x v="3"/>
    <n v="1573452000"/>
    <d v="2019-11-11T06:00:00"/>
    <b v="0"/>
    <b v="0"/>
    <s v="theater/plays"/>
    <s v="theater"/>
    <s v="plays"/>
  </r>
  <r>
    <n v="925"/>
    <s v="Wilson, Jefferson and Anderson"/>
    <s v="Profit-focused empowering system engine"/>
    <n v="3000"/>
    <n v="6722"/>
    <x v="308"/>
    <x v="1"/>
    <n v="65"/>
    <x v="752"/>
    <x v="1"/>
    <x v="1"/>
    <n v="1506056400"/>
    <d v="2017-09-22T05:00:00"/>
    <x v="5"/>
    <n v="1507093200"/>
    <d v="2017-10-04T05:00:00"/>
    <b v="0"/>
    <b v="0"/>
    <s v="theater/plays"/>
    <s v="theater"/>
    <s v="plays"/>
  </r>
  <r>
    <n v="926"/>
    <s v="Brown-Oliver"/>
    <s v="Synchronized cohesive encoding"/>
    <n v="8700"/>
    <n v="1577"/>
    <x v="334"/>
    <x v="0"/>
    <n v="15"/>
    <x v="753"/>
    <x v="1"/>
    <x v="1"/>
    <n v="1463029200"/>
    <d v="2016-05-12T05:00:00"/>
    <x v="7"/>
    <n v="1463374800"/>
    <d v="2016-05-16T05:00:00"/>
    <b v="0"/>
    <b v="0"/>
    <s v="food/food trucks"/>
    <s v="food"/>
    <s v="food trucks"/>
  </r>
  <r>
    <n v="927"/>
    <s v="Davis-Gardner"/>
    <s v="Synergistic dynamic utilization"/>
    <n v="7200"/>
    <n v="3301"/>
    <x v="151"/>
    <x v="0"/>
    <n v="37"/>
    <x v="754"/>
    <x v="1"/>
    <x v="1"/>
    <n v="1342069200"/>
    <d v="2012-07-12T05:00:00"/>
    <x v="4"/>
    <n v="1344574800"/>
    <d v="2012-08-10T05:00:00"/>
    <b v="0"/>
    <b v="0"/>
    <s v="theater/plays"/>
    <s v="theater"/>
    <s v="plays"/>
  </r>
  <r>
    <n v="928"/>
    <s v="Dawson Group"/>
    <s v="Triple-buffered bi-directional model"/>
    <n v="167400"/>
    <n v="196386"/>
    <x v="268"/>
    <x v="1"/>
    <n v="3777"/>
    <x v="213"/>
    <x v="6"/>
    <x v="6"/>
    <n v="1388296800"/>
    <d v="2013-12-29T06:00:00"/>
    <x v="2"/>
    <n v="1389074400"/>
    <d v="2014-01-07T06:00:00"/>
    <b v="0"/>
    <b v="0"/>
    <s v="technology/web"/>
    <s v="technology"/>
    <s v="web"/>
  </r>
  <r>
    <n v="929"/>
    <s v="Turner-Terrell"/>
    <s v="Polarized tertiary function"/>
    <n v="5500"/>
    <n v="11952"/>
    <x v="86"/>
    <x v="1"/>
    <n v="184"/>
    <x v="418"/>
    <x v="4"/>
    <x v="4"/>
    <n v="1493787600"/>
    <d v="2017-05-03T05:00:00"/>
    <x v="5"/>
    <n v="1494997200"/>
    <d v="2017-05-17T05:00:00"/>
    <b v="0"/>
    <b v="0"/>
    <s v="theater/plays"/>
    <s v="theater"/>
    <s v="plays"/>
  </r>
  <r>
    <n v="930"/>
    <s v="Hall, Buchanan and Benton"/>
    <s v="Configurable fault-tolerant structure"/>
    <n v="3500"/>
    <n v="3930"/>
    <x v="19"/>
    <x v="1"/>
    <n v="85"/>
    <x v="755"/>
    <x v="1"/>
    <x v="1"/>
    <n v="1424844000"/>
    <d v="2015-02-25T06:00:00"/>
    <x v="0"/>
    <n v="1425448800"/>
    <d v="2015-03-04T06:00:00"/>
    <b v="0"/>
    <b v="1"/>
    <s v="theater/plays"/>
    <s v="theater"/>
    <s v="plays"/>
  </r>
  <r>
    <n v="931"/>
    <s v="Lowery, Hayden and Cruz"/>
    <s v="Digitized 24/7 budgetary management"/>
    <n v="7900"/>
    <n v="5729"/>
    <x v="304"/>
    <x v="0"/>
    <n v="112"/>
    <x v="756"/>
    <x v="1"/>
    <x v="1"/>
    <n v="1403931600"/>
    <d v="2014-06-28T05:00:00"/>
    <x v="1"/>
    <n v="1404104400"/>
    <d v="2014-06-30T05:00:00"/>
    <b v="0"/>
    <b v="1"/>
    <s v="theater/plays"/>
    <s v="theater"/>
    <s v="plays"/>
  </r>
  <r>
    <n v="932"/>
    <s v="Mora, Miller and Harper"/>
    <s v="Stand-alone zero tolerance algorithm"/>
    <n v="2300"/>
    <n v="4883"/>
    <x v="406"/>
    <x v="1"/>
    <n v="144"/>
    <x v="757"/>
    <x v="1"/>
    <x v="1"/>
    <n v="1394514000"/>
    <d v="2014-03-11T05:00:00"/>
    <x v="1"/>
    <n v="1394773200"/>
    <d v="2014-03-14T05:00:00"/>
    <b v="0"/>
    <b v="0"/>
    <s v="music/rock"/>
    <s v="music"/>
    <s v="rock"/>
  </r>
  <r>
    <n v="933"/>
    <s v="Espinoza Group"/>
    <s v="Implemented tangible support"/>
    <n v="73000"/>
    <n v="175015"/>
    <x v="309"/>
    <x v="1"/>
    <n v="1902"/>
    <x v="758"/>
    <x v="1"/>
    <x v="1"/>
    <n v="1365397200"/>
    <d v="2013-04-08T05:00:00"/>
    <x v="2"/>
    <n v="1366520400"/>
    <d v="2013-04-21T05:00:00"/>
    <b v="0"/>
    <b v="0"/>
    <s v="theater/plays"/>
    <s v="theater"/>
    <s v="plays"/>
  </r>
  <r>
    <n v="934"/>
    <s v="Davis, Crawford and Lopez"/>
    <s v="Reactive radical framework"/>
    <n v="6200"/>
    <n v="11280"/>
    <x v="259"/>
    <x v="1"/>
    <n v="105"/>
    <x v="759"/>
    <x v="1"/>
    <x v="1"/>
    <n v="1456120800"/>
    <d v="2016-02-22T06:00:00"/>
    <x v="7"/>
    <n v="1456639200"/>
    <d v="2016-02-28T06:00:00"/>
    <b v="0"/>
    <b v="0"/>
    <s v="theater/plays"/>
    <s v="theater"/>
    <s v="plays"/>
  </r>
  <r>
    <n v="935"/>
    <s v="Richards, Stevens and Fleming"/>
    <s v="Object-based full-range knowledge user"/>
    <n v="6100"/>
    <n v="10012"/>
    <x v="222"/>
    <x v="1"/>
    <n v="132"/>
    <x v="760"/>
    <x v="1"/>
    <x v="1"/>
    <n v="1437714000"/>
    <d v="2015-07-24T05:00:00"/>
    <x v="0"/>
    <n v="1438318800"/>
    <d v="2015-07-31T05:00:00"/>
    <b v="0"/>
    <b v="0"/>
    <s v="theater/plays"/>
    <s v="theater"/>
    <s v="plays"/>
  </r>
  <r>
    <n v="936"/>
    <s v="Brown Ltd"/>
    <s v="Enhanced composite contingency"/>
    <n v="103200"/>
    <n v="1690"/>
    <x v="47"/>
    <x v="0"/>
    <n v="21"/>
    <x v="761"/>
    <x v="1"/>
    <x v="1"/>
    <n v="1563771600"/>
    <d v="2019-07-22T05:00:00"/>
    <x v="3"/>
    <n v="1564030800"/>
    <d v="2019-07-25T05:00:00"/>
    <b v="1"/>
    <b v="0"/>
    <s v="theater/plays"/>
    <s v="theater"/>
    <s v="plays"/>
  </r>
  <r>
    <n v="937"/>
    <s v="Tapia, Sandoval and Hurley"/>
    <s v="Cloned fresh-thinking model"/>
    <n v="171000"/>
    <n v="84891"/>
    <x v="275"/>
    <x v="3"/>
    <n v="976"/>
    <x v="762"/>
    <x v="1"/>
    <x v="1"/>
    <n v="1448517600"/>
    <d v="2015-11-26T06:00:00"/>
    <x v="0"/>
    <n v="1449295200"/>
    <d v="2015-12-05T06:00:00"/>
    <b v="0"/>
    <b v="0"/>
    <s v="film &amp; video/documentary"/>
    <s v="film &amp; video"/>
    <s v="documentary"/>
  </r>
  <r>
    <n v="938"/>
    <s v="Allen Inc"/>
    <s v="Total dedicated benchmark"/>
    <n v="9200"/>
    <n v="10093"/>
    <x v="373"/>
    <x v="1"/>
    <n v="96"/>
    <x v="763"/>
    <x v="1"/>
    <x v="1"/>
    <n v="1528779600"/>
    <d v="2018-06-12T05:00:00"/>
    <x v="9"/>
    <n v="1531890000"/>
    <d v="2018-07-18T05:00:00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x v="18"/>
    <x v="0"/>
    <n v="67"/>
    <x v="764"/>
    <x v="1"/>
    <x v="1"/>
    <n v="1304744400"/>
    <d v="2011-05-07T05:00:00"/>
    <x v="8"/>
    <n v="1306213200"/>
    <d v="2011-05-24T05:00:00"/>
    <b v="0"/>
    <b v="1"/>
    <s v="games/video games"/>
    <s v="games"/>
    <s v="video games"/>
  </r>
  <r>
    <n v="940"/>
    <s v="Wiggins Ltd"/>
    <s v="Upgradable analyzing core"/>
    <n v="9900"/>
    <n v="6161"/>
    <x v="79"/>
    <x v="2"/>
    <n v="66"/>
    <x v="765"/>
    <x v="0"/>
    <x v="0"/>
    <n v="1354341600"/>
    <d v="2012-12-01T06:00:00"/>
    <x v="4"/>
    <n v="1356242400"/>
    <d v="2012-12-23T06:00:00"/>
    <b v="0"/>
    <b v="0"/>
    <s v="technology/web"/>
    <s v="technology"/>
    <s v="web"/>
  </r>
  <r>
    <n v="941"/>
    <s v="Luna-Horne"/>
    <s v="Profound exuding pricing structure"/>
    <n v="43000"/>
    <n v="5615"/>
    <x v="243"/>
    <x v="0"/>
    <n v="78"/>
    <x v="766"/>
    <x v="1"/>
    <x v="1"/>
    <n v="1294552800"/>
    <d v="2011-01-09T06:00:00"/>
    <x v="8"/>
    <n v="1297576800"/>
    <d v="2011-02-13T06:00:00"/>
    <b v="1"/>
    <b v="0"/>
    <s v="theater/plays"/>
    <s v="theater"/>
    <s v="plays"/>
  </r>
  <r>
    <n v="942"/>
    <s v="Allen Inc"/>
    <s v="Horizontal optimizing model"/>
    <n v="9600"/>
    <n v="6205"/>
    <x v="130"/>
    <x v="0"/>
    <n v="67"/>
    <x v="767"/>
    <x v="2"/>
    <x v="2"/>
    <n v="1295935200"/>
    <d v="2011-01-25T06:00:00"/>
    <x v="8"/>
    <n v="1296194400"/>
    <d v="2011-01-28T06:00:00"/>
    <b v="0"/>
    <b v="0"/>
    <s v="theater/plays"/>
    <s v="theater"/>
    <s v="plays"/>
  </r>
  <r>
    <n v="943"/>
    <s v="Peterson, Gonzalez and Spencer"/>
    <s v="Synchronized fault-tolerant algorithm"/>
    <n v="7500"/>
    <n v="11969"/>
    <x v="109"/>
    <x v="1"/>
    <n v="114"/>
    <x v="768"/>
    <x v="1"/>
    <x v="1"/>
    <n v="1411534800"/>
    <d v="2014-09-24T05:00:00"/>
    <x v="1"/>
    <n v="1414558800"/>
    <d v="2014-10-29T05:00:00"/>
    <b v="0"/>
    <b v="0"/>
    <s v="food/food trucks"/>
    <s v="food"/>
    <s v="food trucks"/>
  </r>
  <r>
    <n v="944"/>
    <s v="Walter Inc"/>
    <s v="Streamlined 5thgeneration intranet"/>
    <n v="10000"/>
    <n v="8142"/>
    <x v="288"/>
    <x v="0"/>
    <n v="263"/>
    <x v="769"/>
    <x v="2"/>
    <x v="2"/>
    <n v="1486706400"/>
    <d v="2017-02-10T06:00:00"/>
    <x v="5"/>
    <n v="1488348000"/>
    <d v="2017-03-01T06:00:00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x v="150"/>
    <x v="0"/>
    <n v="1691"/>
    <x v="640"/>
    <x v="1"/>
    <x v="1"/>
    <n v="1333602000"/>
    <d v="2012-04-05T05:00:00"/>
    <x v="4"/>
    <n v="1334898000"/>
    <d v="2012-04-20T05:00:00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x v="156"/>
    <x v="0"/>
    <n v="181"/>
    <x v="770"/>
    <x v="1"/>
    <x v="1"/>
    <n v="1308200400"/>
    <d v="2011-06-16T05:00:00"/>
    <x v="8"/>
    <n v="1308373200"/>
    <d v="2011-06-18T05:00:00"/>
    <b v="0"/>
    <b v="0"/>
    <s v="theater/plays"/>
    <s v="theater"/>
    <s v="plays"/>
  </r>
  <r>
    <n v="947"/>
    <s v="Smith-Powell"/>
    <s v="Upgradable clear-thinking hardware"/>
    <n v="3600"/>
    <n v="961"/>
    <x v="201"/>
    <x v="0"/>
    <n v="13"/>
    <x v="636"/>
    <x v="1"/>
    <x v="1"/>
    <n v="1411707600"/>
    <d v="2014-09-26T05:00:00"/>
    <x v="1"/>
    <n v="1412312400"/>
    <d v="2014-10-03T05:00:00"/>
    <b v="0"/>
    <b v="0"/>
    <s v="theater/plays"/>
    <s v="theater"/>
    <s v="plays"/>
  </r>
  <r>
    <n v="948"/>
    <s v="Smith-Hill"/>
    <s v="Integrated holistic paradigm"/>
    <n v="9400"/>
    <n v="5918"/>
    <x v="154"/>
    <x v="3"/>
    <n v="160"/>
    <x v="261"/>
    <x v="1"/>
    <x v="1"/>
    <n v="1418364000"/>
    <d v="2014-12-12T06:00:00"/>
    <x v="1"/>
    <n v="1419228000"/>
    <d v="2014-12-22T06:00:00"/>
    <b v="1"/>
    <b v="1"/>
    <s v="film &amp; video/documentary"/>
    <s v="film &amp; video"/>
    <s v="documentary"/>
  </r>
  <r>
    <n v="949"/>
    <s v="Wright LLC"/>
    <s v="Seamless clear-thinking conglomeration"/>
    <n v="5900"/>
    <n v="9520"/>
    <x v="28"/>
    <x v="1"/>
    <n v="203"/>
    <x v="771"/>
    <x v="1"/>
    <x v="1"/>
    <n v="1429333200"/>
    <d v="2015-04-18T05:00:00"/>
    <x v="0"/>
    <n v="1430974800"/>
    <d v="2015-05-07T05:00:00"/>
    <b v="0"/>
    <b v="0"/>
    <s v="technology/web"/>
    <s v="technology"/>
    <s v="web"/>
  </r>
  <r>
    <n v="950"/>
    <s v="Williams, Orozco and Gomez"/>
    <s v="Persistent content-based methodology"/>
    <n v="100"/>
    <n v="5"/>
    <x v="214"/>
    <x v="0"/>
    <n v="1"/>
    <x v="280"/>
    <x v="1"/>
    <x v="1"/>
    <n v="1555390800"/>
    <d v="2019-04-16T05:00:00"/>
    <x v="3"/>
    <n v="1555822800"/>
    <d v="2019-04-21T05:00:00"/>
    <b v="0"/>
    <b v="1"/>
    <s v="theater/plays"/>
    <s v="theater"/>
    <s v="plays"/>
  </r>
  <r>
    <n v="951"/>
    <s v="Peterson Ltd"/>
    <s v="Re-engineered 24hour matrix"/>
    <n v="14500"/>
    <n v="159056"/>
    <x v="407"/>
    <x v="1"/>
    <n v="1559"/>
    <x v="772"/>
    <x v="1"/>
    <x v="1"/>
    <n v="1482732000"/>
    <d v="2016-12-26T06:00:00"/>
    <x v="7"/>
    <n v="1482818400"/>
    <d v="2016-12-27T06:00:00"/>
    <b v="0"/>
    <b v="1"/>
    <s v="music/rock"/>
    <s v="music"/>
    <s v="rock"/>
  </r>
  <r>
    <n v="952"/>
    <s v="Cummings-Hayes"/>
    <s v="Virtual multi-tasking core"/>
    <n v="145500"/>
    <n v="101987"/>
    <x v="72"/>
    <x v="3"/>
    <n v="2266"/>
    <x v="172"/>
    <x v="1"/>
    <x v="1"/>
    <n v="1470718800"/>
    <d v="2016-08-09T05:00:00"/>
    <x v="7"/>
    <n v="1471928400"/>
    <d v="2016-08-23T05:00:00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x v="111"/>
    <x v="0"/>
    <n v="21"/>
    <x v="773"/>
    <x v="1"/>
    <x v="1"/>
    <n v="1450591200"/>
    <d v="2015-12-20T06:00:00"/>
    <x v="0"/>
    <n v="1453701600"/>
    <d v="2016-01-25T06:00:00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x v="173"/>
    <x v="1"/>
    <n v="1548"/>
    <x v="271"/>
    <x v="2"/>
    <x v="2"/>
    <n v="1348290000"/>
    <d v="2012-09-22T05:00:00"/>
    <x v="4"/>
    <n v="1350363600"/>
    <d v="2012-10-16T05:00:00"/>
    <b v="0"/>
    <b v="0"/>
    <s v="technology/web"/>
    <s v="technology"/>
    <s v="web"/>
  </r>
  <r>
    <n v="955"/>
    <s v="Moss-Obrien"/>
    <s v="Function-based next generation emulation"/>
    <n v="700"/>
    <n v="7763"/>
    <x v="408"/>
    <x v="1"/>
    <n v="80"/>
    <x v="774"/>
    <x v="1"/>
    <x v="1"/>
    <n v="1353823200"/>
    <d v="2012-11-25T06:00:00"/>
    <x v="4"/>
    <n v="1353996000"/>
    <d v="2012-11-27T06:00:00"/>
    <b v="0"/>
    <b v="0"/>
    <s v="theater/plays"/>
    <s v="theater"/>
    <s v="plays"/>
  </r>
  <r>
    <n v="956"/>
    <s v="Wood Inc"/>
    <s v="Re-engineered composite focus group"/>
    <n v="187600"/>
    <n v="35698"/>
    <x v="107"/>
    <x v="0"/>
    <n v="830"/>
    <x v="775"/>
    <x v="1"/>
    <x v="1"/>
    <n v="1450764000"/>
    <d v="2015-12-22T06:00:00"/>
    <x v="0"/>
    <n v="1451109600"/>
    <d v="2015-12-26T06:00:00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x v="264"/>
    <x v="1"/>
    <n v="131"/>
    <x v="776"/>
    <x v="1"/>
    <x v="1"/>
    <n v="1329372000"/>
    <d v="2012-02-16T06:00:00"/>
    <x v="4"/>
    <n v="1329631200"/>
    <d v="2012-02-19T06:00:00"/>
    <b v="0"/>
    <b v="0"/>
    <s v="theater/plays"/>
    <s v="theater"/>
    <s v="plays"/>
  </r>
  <r>
    <n v="958"/>
    <s v="Green, Robinson and Ho"/>
    <s v="De-engineered zero-defect open system"/>
    <n v="1100"/>
    <n v="8081"/>
    <x v="409"/>
    <x v="1"/>
    <n v="112"/>
    <x v="777"/>
    <x v="1"/>
    <x v="1"/>
    <n v="1277096400"/>
    <d v="2010-06-21T05:00:00"/>
    <x v="6"/>
    <n v="1278997200"/>
    <d v="2010-07-13T05:00:00"/>
    <b v="0"/>
    <b v="0"/>
    <s v="film &amp; video/animation"/>
    <s v="film &amp; video"/>
    <s v="animation"/>
  </r>
  <r>
    <n v="959"/>
    <s v="Black-Graham"/>
    <s v="Operative hybrid utilization"/>
    <n v="145000"/>
    <n v="6631"/>
    <x v="214"/>
    <x v="0"/>
    <n v="130"/>
    <x v="652"/>
    <x v="1"/>
    <x v="1"/>
    <n v="1277701200"/>
    <d v="2010-06-28T05:00:00"/>
    <x v="6"/>
    <n v="1280120400"/>
    <d v="2010-07-26T05:00:00"/>
    <b v="0"/>
    <b v="0"/>
    <s v="publishing/translations"/>
    <s v="publishing"/>
    <s v="translations"/>
  </r>
  <r>
    <n v="960"/>
    <s v="Robbins Group"/>
    <s v="Function-based interactive matrix"/>
    <n v="5500"/>
    <n v="4678"/>
    <x v="228"/>
    <x v="0"/>
    <n v="55"/>
    <x v="778"/>
    <x v="1"/>
    <x v="1"/>
    <n v="1454911200"/>
    <d v="2016-02-08T06:00:00"/>
    <x v="7"/>
    <n v="1458104400"/>
    <d v="2016-03-16T05:00:00"/>
    <b v="0"/>
    <b v="0"/>
    <s v="technology/web"/>
    <s v="technology"/>
    <s v="web"/>
  </r>
  <r>
    <n v="961"/>
    <s v="Mason, Case and May"/>
    <s v="Optimized content-based collaboration"/>
    <n v="5700"/>
    <n v="6800"/>
    <x v="295"/>
    <x v="1"/>
    <n v="155"/>
    <x v="779"/>
    <x v="1"/>
    <x v="1"/>
    <n v="1297922400"/>
    <d v="2011-02-17T06:00:00"/>
    <x v="8"/>
    <n v="1298268000"/>
    <d v="2011-02-21T06:00:00"/>
    <b v="0"/>
    <b v="0"/>
    <s v="publishing/translations"/>
    <s v="publishing"/>
    <s v="translations"/>
  </r>
  <r>
    <n v="962"/>
    <s v="Harris, Russell and Mitchell"/>
    <s v="User-centric cohesive policy"/>
    <n v="3600"/>
    <n v="10657"/>
    <x v="410"/>
    <x v="1"/>
    <n v="266"/>
    <x v="780"/>
    <x v="1"/>
    <x v="1"/>
    <n v="1384408800"/>
    <d v="2013-11-14T06:00:00"/>
    <x v="2"/>
    <n v="1386223200"/>
    <d v="2013-12-05T06:00:00"/>
    <b v="0"/>
    <b v="0"/>
    <s v="food/food trucks"/>
    <s v="food"/>
    <s v="food trucks"/>
  </r>
  <r>
    <n v="963"/>
    <s v="Rodriguez-Robinson"/>
    <s v="Ergonomic methodical hub"/>
    <n v="5900"/>
    <n v="4997"/>
    <x v="228"/>
    <x v="0"/>
    <n v="114"/>
    <x v="781"/>
    <x v="6"/>
    <x v="6"/>
    <n v="1299304800"/>
    <d v="2011-03-05T06:00:00"/>
    <x v="8"/>
    <n v="1299823200"/>
    <d v="2011-03-11T06:00:00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x v="260"/>
    <x v="1"/>
    <n v="155"/>
    <x v="782"/>
    <x v="1"/>
    <x v="1"/>
    <n v="1431320400"/>
    <d v="2015-05-11T05:00:00"/>
    <x v="0"/>
    <n v="1431752400"/>
    <d v="2015-05-16T05:00:00"/>
    <b v="0"/>
    <b v="0"/>
    <s v="theater/plays"/>
    <s v="theater"/>
    <s v="plays"/>
  </r>
  <r>
    <n v="965"/>
    <s v="Nunez-King"/>
    <s v="Phased clear-thinking policy"/>
    <n v="2200"/>
    <n v="8501"/>
    <x v="411"/>
    <x v="1"/>
    <n v="207"/>
    <x v="783"/>
    <x v="4"/>
    <x v="4"/>
    <n v="1264399200"/>
    <d v="2010-01-25T06:00:00"/>
    <x v="6"/>
    <n v="1267855200"/>
    <d v="2010-03-06T06:00:00"/>
    <b v="0"/>
    <b v="0"/>
    <s v="music/rock"/>
    <s v="music"/>
    <s v="rock"/>
  </r>
  <r>
    <n v="966"/>
    <s v="Davis and Sons"/>
    <s v="Seamless solution-oriented capacity"/>
    <n v="1700"/>
    <n v="13468"/>
    <x v="412"/>
    <x v="1"/>
    <n v="245"/>
    <x v="784"/>
    <x v="1"/>
    <x v="1"/>
    <n v="1497502800"/>
    <d v="2017-06-15T05:00:00"/>
    <x v="5"/>
    <n v="1497675600"/>
    <d v="2017-06-17T05:00:00"/>
    <b v="0"/>
    <b v="0"/>
    <s v="theater/plays"/>
    <s v="theater"/>
    <s v="plays"/>
  </r>
  <r>
    <n v="967"/>
    <s v="Howard-Douglas"/>
    <s v="Organized human-resource attitude"/>
    <n v="88400"/>
    <n v="121138"/>
    <x v="135"/>
    <x v="1"/>
    <n v="1573"/>
    <x v="785"/>
    <x v="1"/>
    <x v="1"/>
    <n v="1333688400"/>
    <d v="2012-04-06T05:00:00"/>
    <x v="4"/>
    <n v="1336885200"/>
    <d v="2012-05-13T05:00:00"/>
    <b v="0"/>
    <b v="0"/>
    <s v="music/world music"/>
    <s v="music"/>
    <s v="world music"/>
  </r>
  <r>
    <n v="968"/>
    <s v="Gonzalez-White"/>
    <s v="Open-architected disintermediate budgetary management"/>
    <n v="2400"/>
    <n v="8117"/>
    <x v="393"/>
    <x v="1"/>
    <n v="114"/>
    <x v="786"/>
    <x v="1"/>
    <x v="1"/>
    <n v="1293861600"/>
    <d v="2011-01-01T06:00:00"/>
    <x v="8"/>
    <n v="1295157600"/>
    <d v="2011-01-16T06:00:00"/>
    <b v="0"/>
    <b v="0"/>
    <s v="food/food trucks"/>
    <s v="food"/>
    <s v="food trucks"/>
  </r>
  <r>
    <n v="969"/>
    <s v="Lopez-King"/>
    <s v="Multi-lateral radical solution"/>
    <n v="7900"/>
    <n v="8550"/>
    <x v="66"/>
    <x v="1"/>
    <n v="93"/>
    <x v="787"/>
    <x v="1"/>
    <x v="1"/>
    <n v="1576994400"/>
    <d v="2019-12-22T06:00:00"/>
    <x v="3"/>
    <n v="1577599200"/>
    <d v="2019-12-29T06:00:00"/>
    <b v="0"/>
    <b v="0"/>
    <s v="theater/plays"/>
    <s v="theater"/>
    <s v="plays"/>
  </r>
  <r>
    <n v="970"/>
    <s v="Glover-Nelson"/>
    <s v="Inverse context-sensitive info-mediaries"/>
    <n v="94900"/>
    <n v="57659"/>
    <x v="84"/>
    <x v="0"/>
    <n v="594"/>
    <x v="788"/>
    <x v="1"/>
    <x v="1"/>
    <n v="1304917200"/>
    <d v="2011-05-09T05:00:00"/>
    <x v="8"/>
    <n v="1305003600"/>
    <d v="2011-05-10T05:00:00"/>
    <b v="0"/>
    <b v="0"/>
    <s v="theater/plays"/>
    <s v="theater"/>
    <s v="plays"/>
  </r>
  <r>
    <n v="971"/>
    <s v="Garner and Sons"/>
    <s v="Versatile neutral workforce"/>
    <n v="5100"/>
    <n v="1414"/>
    <x v="325"/>
    <x v="0"/>
    <n v="24"/>
    <x v="789"/>
    <x v="1"/>
    <x v="1"/>
    <n v="1381208400"/>
    <d v="2013-10-08T05:00:00"/>
    <x v="2"/>
    <n v="1381726800"/>
    <d v="2013-10-14T05:00:00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x v="413"/>
    <x v="1"/>
    <n v="1681"/>
    <x v="790"/>
    <x v="1"/>
    <x v="1"/>
    <n v="1401685200"/>
    <d v="2014-06-02T05:00:00"/>
    <x v="1"/>
    <n v="1402462800"/>
    <d v="2014-06-11T05:00:00"/>
    <b v="0"/>
    <b v="1"/>
    <s v="technology/web"/>
    <s v="technology"/>
    <s v="web"/>
  </r>
  <r>
    <n v="973"/>
    <s v="Herrera, Bennett and Silva"/>
    <s v="Programmable multi-state algorithm"/>
    <n v="121100"/>
    <n v="26176"/>
    <x v="297"/>
    <x v="0"/>
    <n v="252"/>
    <x v="292"/>
    <x v="1"/>
    <x v="1"/>
    <n v="1291960800"/>
    <d v="2010-12-10T06:00:00"/>
    <x v="6"/>
    <n v="1292133600"/>
    <d v="2010-12-12T06:00:00"/>
    <b v="0"/>
    <b v="1"/>
    <s v="theater/plays"/>
    <s v="theater"/>
    <s v="plays"/>
  </r>
  <r>
    <n v="974"/>
    <s v="Thomas, Clay and Mendoza"/>
    <s v="Multi-channeled reciprocal interface"/>
    <n v="800"/>
    <n v="2991"/>
    <x v="414"/>
    <x v="1"/>
    <n v="32"/>
    <x v="791"/>
    <x v="1"/>
    <x v="1"/>
    <n v="1368853200"/>
    <d v="2013-05-18T05:00:00"/>
    <x v="2"/>
    <n v="1368939600"/>
    <d v="2013-05-19T05:00:00"/>
    <b v="0"/>
    <b v="0"/>
    <s v="music/indie rock"/>
    <s v="music"/>
    <s v="indie rock"/>
  </r>
  <r>
    <n v="975"/>
    <s v="Ayala Group"/>
    <s v="Right-sized maximized migration"/>
    <n v="5400"/>
    <n v="8366"/>
    <x v="113"/>
    <x v="1"/>
    <n v="135"/>
    <x v="792"/>
    <x v="1"/>
    <x v="1"/>
    <n v="1448776800"/>
    <d v="2015-11-29T06:00:00"/>
    <x v="0"/>
    <n v="1452146400"/>
    <d v="2016-01-07T06:00:00"/>
    <b v="0"/>
    <b v="1"/>
    <s v="theater/plays"/>
    <s v="theater"/>
    <s v="plays"/>
  </r>
  <r>
    <n v="976"/>
    <s v="Huerta, Roberts and Dickerson"/>
    <s v="Self-enabling value-added artificial intelligence"/>
    <n v="4000"/>
    <n v="12886"/>
    <x v="316"/>
    <x v="1"/>
    <n v="140"/>
    <x v="603"/>
    <x v="1"/>
    <x v="1"/>
    <n v="1296194400"/>
    <d v="2011-01-28T06:00:00"/>
    <x v="8"/>
    <n v="1296712800"/>
    <d v="2011-02-03T06:00:00"/>
    <b v="0"/>
    <b v="1"/>
    <s v="theater/plays"/>
    <s v="theater"/>
    <s v="plays"/>
  </r>
  <r>
    <n v="977"/>
    <s v="Johnson Group"/>
    <s v="Vision-oriented interactive solution"/>
    <n v="7000"/>
    <n v="5177"/>
    <x v="131"/>
    <x v="0"/>
    <n v="67"/>
    <x v="793"/>
    <x v="1"/>
    <x v="1"/>
    <n v="1517983200"/>
    <d v="2018-02-07T06:00:00"/>
    <x v="9"/>
    <n v="1520748000"/>
    <d v="2018-03-11T06:00:00"/>
    <b v="0"/>
    <b v="0"/>
    <s v="food/food trucks"/>
    <s v="food"/>
    <s v="food trucks"/>
  </r>
  <r>
    <n v="978"/>
    <s v="Bailey, Nguyen and Martinez"/>
    <s v="Fundamental user-facing productivity"/>
    <n v="1000"/>
    <n v="8641"/>
    <x v="415"/>
    <x v="1"/>
    <n v="92"/>
    <x v="794"/>
    <x v="1"/>
    <x v="1"/>
    <n v="1478930400"/>
    <d v="2016-11-12T06:00:00"/>
    <x v="7"/>
    <n v="1480831200"/>
    <d v="2016-12-04T06:00:00"/>
    <b v="0"/>
    <b v="0"/>
    <s v="games/video games"/>
    <s v="games"/>
    <s v="video games"/>
  </r>
  <r>
    <n v="979"/>
    <s v="Williams, Martin and Meyer"/>
    <s v="Innovative well-modulated capability"/>
    <n v="60200"/>
    <n v="86244"/>
    <x v="93"/>
    <x v="1"/>
    <n v="1015"/>
    <x v="609"/>
    <x v="4"/>
    <x v="4"/>
    <n v="1426395600"/>
    <d v="2015-03-15T05:00:00"/>
    <x v="0"/>
    <n v="1426914000"/>
    <d v="2015-03-21T05:00:00"/>
    <b v="0"/>
    <b v="0"/>
    <s v="theater/plays"/>
    <s v="theater"/>
    <s v="plays"/>
  </r>
  <r>
    <n v="980"/>
    <s v="Huff-Johnson"/>
    <s v="Universal fault-tolerant orchestration"/>
    <n v="195200"/>
    <n v="78630"/>
    <x v="246"/>
    <x v="0"/>
    <n v="742"/>
    <x v="20"/>
    <x v="1"/>
    <x v="1"/>
    <n v="1446181200"/>
    <d v="2015-10-30T05:00:00"/>
    <x v="0"/>
    <n v="1446616800"/>
    <d v="2015-11-04T06:00:00"/>
    <b v="1"/>
    <b v="0"/>
    <s v="publishing/nonfiction"/>
    <s v="publishing"/>
    <s v="nonfiction"/>
  </r>
  <r>
    <n v="981"/>
    <s v="Diaz-Little"/>
    <s v="Grass-roots executive synergy"/>
    <n v="6700"/>
    <n v="11941"/>
    <x v="51"/>
    <x v="1"/>
    <n v="323"/>
    <x v="795"/>
    <x v="1"/>
    <x v="1"/>
    <n v="1514181600"/>
    <d v="2017-12-25T06:00:00"/>
    <x v="5"/>
    <n v="1517032800"/>
    <d v="2018-01-27T06:00:00"/>
    <b v="0"/>
    <b v="0"/>
    <s v="technology/web"/>
    <s v="technology"/>
    <s v="web"/>
  </r>
  <r>
    <n v="982"/>
    <s v="Freeman-French"/>
    <s v="Multi-layered optimal application"/>
    <n v="7200"/>
    <n v="6115"/>
    <x v="228"/>
    <x v="0"/>
    <n v="75"/>
    <x v="796"/>
    <x v="1"/>
    <x v="1"/>
    <n v="1311051600"/>
    <d v="2011-07-19T05:00:00"/>
    <x v="8"/>
    <n v="1311224400"/>
    <d v="2011-07-21T05:00:00"/>
    <b v="0"/>
    <b v="1"/>
    <s v="film &amp; video/documentary"/>
    <s v="film &amp; video"/>
    <s v="documentary"/>
  </r>
  <r>
    <n v="983"/>
    <s v="Beck-Weber"/>
    <s v="Business-focused full-range core"/>
    <n v="129100"/>
    <n v="188404"/>
    <x v="193"/>
    <x v="1"/>
    <n v="2326"/>
    <x v="530"/>
    <x v="1"/>
    <x v="1"/>
    <n v="1564894800"/>
    <d v="2019-08-04T05:00:00"/>
    <x v="3"/>
    <n v="1566190800"/>
    <d v="2019-08-19T05:00:00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x v="163"/>
    <x v="1"/>
    <n v="381"/>
    <x v="483"/>
    <x v="1"/>
    <x v="1"/>
    <n v="1567918800"/>
    <d v="2019-09-08T05:00:00"/>
    <x v="3"/>
    <n v="1570165200"/>
    <d v="2019-10-04T05:00:00"/>
    <b v="0"/>
    <b v="0"/>
    <s v="theater/plays"/>
    <s v="theater"/>
    <s v="plays"/>
  </r>
  <r>
    <n v="985"/>
    <s v="Logan-Curtis"/>
    <s v="Enhanced optimal ability"/>
    <n v="170600"/>
    <n v="114523"/>
    <x v="14"/>
    <x v="0"/>
    <n v="4405"/>
    <x v="119"/>
    <x v="1"/>
    <x v="1"/>
    <n v="1386309600"/>
    <d v="2013-12-06T06:00:00"/>
    <x v="2"/>
    <n v="1388556000"/>
    <d v="2014-01-01T06:00:00"/>
    <b v="0"/>
    <b v="1"/>
    <s v="music/rock"/>
    <s v="music"/>
    <s v="rock"/>
  </r>
  <r>
    <n v="986"/>
    <s v="Chan, Washington and Callahan"/>
    <s v="Optional zero administration neural-net"/>
    <n v="7800"/>
    <n v="3144"/>
    <x v="246"/>
    <x v="0"/>
    <n v="92"/>
    <x v="797"/>
    <x v="1"/>
    <x v="1"/>
    <n v="1301979600"/>
    <d v="2011-04-05T05:00:00"/>
    <x v="8"/>
    <n v="1303189200"/>
    <d v="2011-04-19T05:00:00"/>
    <b v="0"/>
    <b v="0"/>
    <s v="music/rock"/>
    <s v="music"/>
    <s v="rock"/>
  </r>
  <r>
    <n v="987"/>
    <s v="Wilson Group"/>
    <s v="Ameliorated foreground focus group"/>
    <n v="6200"/>
    <n v="13441"/>
    <x v="86"/>
    <x v="1"/>
    <n v="480"/>
    <x v="127"/>
    <x v="1"/>
    <x v="1"/>
    <n v="1493269200"/>
    <d v="2017-04-27T05:00:00"/>
    <x v="5"/>
    <n v="1494478800"/>
    <d v="2017-05-11T05:00:00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x v="9"/>
    <x v="0"/>
    <n v="64"/>
    <x v="798"/>
    <x v="1"/>
    <x v="1"/>
    <n v="1478930400"/>
    <d v="2016-11-12T06:00:00"/>
    <x v="7"/>
    <n v="1480744800"/>
    <d v="2016-12-03T06:00:00"/>
    <b v="0"/>
    <b v="0"/>
    <s v="publishing/radio &amp; podcasts"/>
    <s v="publishing"/>
    <s v="radio &amp; podcasts"/>
  </r>
  <r>
    <n v="989"/>
    <s v="Hernandez Inc"/>
    <s v="Versatile dedicated migration"/>
    <n v="2400"/>
    <n v="11990"/>
    <x v="416"/>
    <x v="1"/>
    <n v="226"/>
    <x v="452"/>
    <x v="1"/>
    <x v="1"/>
    <n v="1555390800"/>
    <d v="2019-04-16T05:00:00"/>
    <x v="3"/>
    <n v="1555822800"/>
    <d v="2019-04-21T05:00:00"/>
    <b v="0"/>
    <b v="0"/>
    <s v="publishing/translations"/>
    <s v="publishing"/>
    <s v="translations"/>
  </r>
  <r>
    <n v="990"/>
    <s v="Ortiz-Roberts"/>
    <s v="Devolved foreground customer loyalty"/>
    <n v="7800"/>
    <n v="6839"/>
    <x v="102"/>
    <x v="0"/>
    <n v="64"/>
    <x v="799"/>
    <x v="1"/>
    <x v="1"/>
    <n v="1456984800"/>
    <d v="2016-03-03T06:00:00"/>
    <x v="7"/>
    <n v="1458882000"/>
    <d v="2016-03-25T05:00:00"/>
    <b v="0"/>
    <b v="1"/>
    <s v="film &amp; video/drama"/>
    <s v="film &amp; video"/>
    <s v="drama"/>
  </r>
  <r>
    <n v="991"/>
    <s v="Ramirez LLC"/>
    <s v="Reduced reciprocal focus group"/>
    <n v="9800"/>
    <n v="11091"/>
    <x v="23"/>
    <x v="1"/>
    <n v="241"/>
    <x v="800"/>
    <x v="1"/>
    <x v="1"/>
    <n v="1411621200"/>
    <d v="2014-09-25T05:00:00"/>
    <x v="1"/>
    <n v="1411966800"/>
    <d v="2014-09-29T05:00:00"/>
    <b v="0"/>
    <b v="1"/>
    <s v="music/rock"/>
    <s v="music"/>
    <s v="rock"/>
  </r>
  <r>
    <n v="992"/>
    <s v="Morrow Inc"/>
    <s v="Networked global migration"/>
    <n v="3100"/>
    <n v="13223"/>
    <x v="417"/>
    <x v="1"/>
    <n v="132"/>
    <x v="801"/>
    <x v="1"/>
    <x v="1"/>
    <n v="1525669200"/>
    <d v="2018-05-07T05:00:00"/>
    <x v="9"/>
    <n v="1526878800"/>
    <d v="2018-05-21T05:00:00"/>
    <b v="0"/>
    <b v="1"/>
    <s v="film &amp; video/drama"/>
    <s v="film &amp; video"/>
    <s v="drama"/>
  </r>
  <r>
    <n v="993"/>
    <s v="Erickson-Rogers"/>
    <s v="De-engineered even-keeled definition"/>
    <n v="9800"/>
    <n v="7608"/>
    <x v="70"/>
    <x v="3"/>
    <n v="75"/>
    <x v="802"/>
    <x v="6"/>
    <x v="6"/>
    <n v="1450936800"/>
    <d v="2015-12-24T06:00:00"/>
    <x v="0"/>
    <n v="1452405600"/>
    <d v="2016-01-10T06:00:0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x v="9"/>
    <x v="0"/>
    <n v="842"/>
    <x v="212"/>
    <x v="1"/>
    <x v="1"/>
    <n v="1413522000"/>
    <d v="2014-10-17T05:00:00"/>
    <x v="1"/>
    <n v="1414040400"/>
    <d v="2014-10-23T05:00:00"/>
    <b v="0"/>
    <b v="1"/>
    <s v="publishing/translations"/>
    <s v="publishing"/>
    <s v="translations"/>
  </r>
  <r>
    <n v="995"/>
    <s v="Manning-Hamilton"/>
    <s v="Vision-oriented scalable definition"/>
    <n v="97300"/>
    <n v="153216"/>
    <x v="34"/>
    <x v="1"/>
    <n v="2043"/>
    <x v="180"/>
    <x v="1"/>
    <x v="1"/>
    <n v="1541307600"/>
    <d v="2018-11-04T05:00:00"/>
    <x v="9"/>
    <n v="1543816800"/>
    <d v="2018-12-03T06:00:00"/>
    <b v="0"/>
    <b v="1"/>
    <s v="food/food trucks"/>
    <s v="food"/>
    <s v="food trucks"/>
  </r>
  <r>
    <n v="996"/>
    <s v="Butler LLC"/>
    <s v="Future-proofed upward-trending migration"/>
    <n v="6600"/>
    <n v="4814"/>
    <x v="304"/>
    <x v="0"/>
    <n v="112"/>
    <x v="666"/>
    <x v="1"/>
    <x v="1"/>
    <n v="1357106400"/>
    <d v="2013-01-02T06:00:00"/>
    <x v="2"/>
    <n v="1359698400"/>
    <d v="2013-02-01T06:00:00"/>
    <b v="0"/>
    <b v="0"/>
    <s v="theater/plays"/>
    <s v="theater"/>
    <s v="plays"/>
  </r>
  <r>
    <n v="997"/>
    <s v="Ball LLC"/>
    <s v="Right-sized full-range throughput"/>
    <n v="7600"/>
    <n v="4603"/>
    <x v="84"/>
    <x v="3"/>
    <n v="139"/>
    <x v="803"/>
    <x v="6"/>
    <x v="6"/>
    <n v="1390197600"/>
    <d v="2014-01-20T06:00:00"/>
    <x v="1"/>
    <n v="1390629600"/>
    <d v="2014-01-25T06:00:00"/>
    <b v="0"/>
    <b v="0"/>
    <s v="theater/plays"/>
    <s v="theater"/>
    <s v="plays"/>
  </r>
  <r>
    <n v="998"/>
    <s v="Taylor, Santiago and Flores"/>
    <s v="Polarized composite customer loyalty"/>
    <n v="66600"/>
    <n v="37823"/>
    <x v="263"/>
    <x v="0"/>
    <n v="374"/>
    <x v="804"/>
    <x v="1"/>
    <x v="1"/>
    <n v="1265868000"/>
    <d v="2010-02-11T06:00:00"/>
    <x v="6"/>
    <n v="1267077600"/>
    <d v="2010-02-25T06:00:00"/>
    <b v="0"/>
    <b v="1"/>
    <s v="music/indie rock"/>
    <s v="music"/>
    <s v="indie rock"/>
  </r>
  <r>
    <n v="999"/>
    <s v="Hernandez, Norton and Kelley"/>
    <s v="Expanded eco-centric policy"/>
    <n v="111100"/>
    <n v="62819"/>
    <x v="263"/>
    <x v="3"/>
    <n v="1122"/>
    <x v="369"/>
    <x v="1"/>
    <x v="1"/>
    <n v="1467176400"/>
    <d v="2016-06-29T05:00:00"/>
    <x v="7"/>
    <n v="1467781200"/>
    <d v="2016-07-06T05:00:00"/>
    <b v="0"/>
    <b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0CC09-5967-4ABF-8CEE-A3CD4542CF15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4A1ED-EF6A-4A37-BBD1-29BBB15A5AC7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BE3B3-511F-4B2E-A105-5ACDB6471A79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13" hier="-1"/>
  </pageFields>
  <dataFields count="1">
    <dataField name="Count of outcome" fld="6" subtotal="count" baseField="0" baseItem="0"/>
  </dataFields>
  <chartFormats count="3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F047B-CA7A-4602-8DE5-7D465F74ACD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M1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>
      <items count="419">
        <item x="0"/>
        <item x="89"/>
        <item x="47"/>
        <item x="112"/>
        <item x="166"/>
        <item x="214"/>
        <item x="250"/>
        <item x="167"/>
        <item x="156"/>
        <item x="139"/>
        <item x="58"/>
        <item x="243"/>
        <item x="245"/>
        <item x="97"/>
        <item x="210"/>
        <item x="126"/>
        <item x="334"/>
        <item x="107"/>
        <item x="8"/>
        <item x="6"/>
        <item x="297"/>
        <item x="192"/>
        <item x="64"/>
        <item x="92"/>
        <item x="143"/>
        <item x="201"/>
        <item x="325"/>
        <item x="398"/>
        <item x="286"/>
        <item x="137"/>
        <item x="150"/>
        <item x="333"/>
        <item x="49"/>
        <item x="230"/>
        <item x="212"/>
        <item x="232"/>
        <item x="76"/>
        <item x="110"/>
        <item x="246"/>
        <item x="20"/>
        <item x="180"/>
        <item x="298"/>
        <item x="262"/>
        <item x="61"/>
        <item x="151"/>
        <item x="15"/>
        <item x="11"/>
        <item x="18"/>
        <item x="275"/>
        <item x="37"/>
        <item x="9"/>
        <item x="132"/>
        <item x="157"/>
        <item x="213"/>
        <item x="277"/>
        <item x="263"/>
        <item x="403"/>
        <item x="3"/>
        <item x="111"/>
        <item x="84"/>
        <item x="79"/>
        <item x="154"/>
        <item x="106"/>
        <item x="130"/>
        <item x="251"/>
        <item x="14"/>
        <item x="240"/>
        <item x="4"/>
        <item x="72"/>
        <item x="117"/>
        <item x="149"/>
        <item x="304"/>
        <item x="131"/>
        <item x="144"/>
        <item x="249"/>
        <item x="176"/>
        <item x="70"/>
        <item x="82"/>
        <item x="25"/>
        <item x="288"/>
        <item x="274"/>
        <item x="140"/>
        <item x="300"/>
        <item x="228"/>
        <item x="257"/>
        <item x="30"/>
        <item x="102"/>
        <item x="12"/>
        <item x="50"/>
        <item x="223"/>
        <item x="48"/>
        <item x="56"/>
        <item x="170"/>
        <item x="162"/>
        <item x="119"/>
        <item x="203"/>
        <item x="59"/>
        <item x="168"/>
        <item x="134"/>
        <item x="114"/>
        <item x="121"/>
        <item x="278"/>
        <item x="26"/>
        <item x="369"/>
        <item x="374"/>
        <item x="66"/>
        <item x="179"/>
        <item x="373"/>
        <item x="19"/>
        <item x="23"/>
        <item x="226"/>
        <item x="43"/>
        <item x="115"/>
        <item x="268"/>
        <item x="103"/>
        <item x="295"/>
        <item x="98"/>
        <item x="127"/>
        <item x="69"/>
        <item x="152"/>
        <item x="65"/>
        <item x="372"/>
        <item x="384"/>
        <item x="264"/>
        <item x="21"/>
        <item x="124"/>
        <item x="254"/>
        <item x="2"/>
        <item x="77"/>
        <item x="281"/>
        <item x="159"/>
        <item x="123"/>
        <item x="135"/>
        <item x="169"/>
        <item x="296"/>
        <item x="35"/>
        <item x="280"/>
        <item x="339"/>
        <item x="93"/>
        <item x="52"/>
        <item x="94"/>
        <item x="193"/>
        <item x="317"/>
        <item x="345"/>
        <item x="104"/>
        <item x="33"/>
        <item x="32"/>
        <item x="163"/>
        <item x="340"/>
        <item x="388"/>
        <item x="113"/>
        <item x="301"/>
        <item x="34"/>
        <item x="178"/>
        <item x="17"/>
        <item x="109"/>
        <item x="28"/>
        <item x="62"/>
        <item x="141"/>
        <item x="222"/>
        <item x="351"/>
        <item x="221"/>
        <item x="78"/>
        <item x="38"/>
        <item x="323"/>
        <item x="177"/>
        <item x="248"/>
        <item x="5"/>
        <item x="342"/>
        <item x="272"/>
        <item x="364"/>
        <item x="51"/>
        <item x="227"/>
        <item x="294"/>
        <item x="200"/>
        <item x="259"/>
        <item x="404"/>
        <item x="247"/>
        <item x="191"/>
        <item x="41"/>
        <item x="225"/>
        <item x="282"/>
        <item x="399"/>
        <item x="46"/>
        <item x="332"/>
        <item x="267"/>
        <item x="370"/>
        <item x="174"/>
        <item x="164"/>
        <item x="88"/>
        <item x="391"/>
        <item x="271"/>
        <item x="224"/>
        <item x="321"/>
        <item x="218"/>
        <item x="312"/>
        <item x="328"/>
        <item x="322"/>
        <item x="366"/>
        <item x="320"/>
        <item x="207"/>
        <item x="188"/>
        <item x="406"/>
        <item x="39"/>
        <item x="53"/>
        <item x="24"/>
        <item x="86"/>
        <item x="105"/>
        <item x="128"/>
        <item x="133"/>
        <item x="120"/>
        <item x="308"/>
        <item x="74"/>
        <item x="234"/>
        <item x="54"/>
        <item x="413"/>
        <item x="252"/>
        <item x="122"/>
        <item x="367"/>
        <item x="358"/>
        <item x="199"/>
        <item x="60"/>
        <item x="125"/>
        <item x="392"/>
        <item x="377"/>
        <item x="309"/>
        <item x="202"/>
        <item x="13"/>
        <item x="349"/>
        <item x="324"/>
        <item x="395"/>
        <item x="81"/>
        <item x="63"/>
        <item x="359"/>
        <item x="83"/>
        <item x="172"/>
        <item x="80"/>
        <item x="118"/>
        <item x="376"/>
        <item x="10"/>
        <item x="386"/>
        <item x="194"/>
        <item x="99"/>
        <item x="350"/>
        <item x="306"/>
        <item x="189"/>
        <item x="55"/>
        <item x="239"/>
        <item x="327"/>
        <item x="91"/>
        <item x="307"/>
        <item x="217"/>
        <item x="265"/>
        <item x="381"/>
        <item x="148"/>
        <item x="220"/>
        <item x="410"/>
        <item x="155"/>
        <item x="233"/>
        <item x="71"/>
        <item x="85"/>
        <item x="289"/>
        <item x="313"/>
        <item x="146"/>
        <item x="29"/>
        <item x="116"/>
        <item x="343"/>
        <item x="196"/>
        <item x="387"/>
        <item x="258"/>
        <item x="284"/>
        <item x="316"/>
        <item x="36"/>
        <item x="186"/>
        <item x="7"/>
        <item x="27"/>
        <item x="22"/>
        <item x="393"/>
        <item x="315"/>
        <item x="396"/>
        <item x="382"/>
        <item x="279"/>
        <item x="354"/>
        <item x="270"/>
        <item x="260"/>
        <item x="383"/>
        <item x="145"/>
        <item x="95"/>
        <item x="244"/>
        <item x="153"/>
        <item x="198"/>
        <item x="285"/>
        <item x="173"/>
        <item x="108"/>
        <item x="314"/>
        <item x="311"/>
        <item x="197"/>
        <item x="235"/>
        <item x="414"/>
        <item x="100"/>
        <item x="31"/>
        <item x="411"/>
        <item x="45"/>
        <item x="385"/>
        <item x="219"/>
        <item x="171"/>
        <item x="361"/>
        <item x="231"/>
        <item x="352"/>
        <item x="292"/>
        <item x="136"/>
        <item x="182"/>
        <item x="175"/>
        <item x="181"/>
        <item x="129"/>
        <item x="138"/>
        <item x="161"/>
        <item x="417"/>
        <item x="338"/>
        <item x="160"/>
        <item x="40"/>
        <item x="183"/>
        <item x="341"/>
        <item x="209"/>
        <item x="253"/>
        <item x="347"/>
        <item x="44"/>
        <item x="401"/>
        <item x="303"/>
        <item x="405"/>
        <item x="416"/>
        <item x="302"/>
        <item x="331"/>
        <item x="185"/>
        <item x="273"/>
        <item x="287"/>
        <item x="348"/>
        <item x="353"/>
        <item x="293"/>
        <item x="336"/>
        <item x="397"/>
        <item x="216"/>
        <item x="291"/>
        <item x="390"/>
        <item x="362"/>
        <item x="184"/>
        <item x="266"/>
        <item x="283"/>
        <item x="205"/>
        <item x="238"/>
        <item x="96"/>
        <item x="195"/>
        <item x="378"/>
        <item x="326"/>
        <item x="190"/>
        <item x="73"/>
        <item x="16"/>
        <item x="394"/>
        <item x="363"/>
        <item x="42"/>
        <item x="68"/>
        <item x="261"/>
        <item x="67"/>
        <item x="158"/>
        <item x="329"/>
        <item x="299"/>
        <item x="206"/>
        <item x="344"/>
        <item x="357"/>
        <item x="255"/>
        <item x="147"/>
        <item x="57"/>
        <item x="290"/>
        <item x="101"/>
        <item x="365"/>
        <item x="242"/>
        <item x="237"/>
        <item x="409"/>
        <item x="360"/>
        <item x="400"/>
        <item x="368"/>
        <item x="412"/>
        <item x="310"/>
        <item x="402"/>
        <item x="380"/>
        <item x="389"/>
        <item x="415"/>
        <item x="142"/>
        <item x="87"/>
        <item x="337"/>
        <item x="187"/>
        <item x="318"/>
        <item x="276"/>
        <item x="305"/>
        <item x="90"/>
        <item x="165"/>
        <item x="335"/>
        <item x="319"/>
        <item x="1"/>
        <item x="269"/>
        <item x="204"/>
        <item x="379"/>
        <item x="407"/>
        <item x="408"/>
        <item x="356"/>
        <item x="355"/>
        <item x="375"/>
        <item x="371"/>
        <item x="211"/>
        <item x="215"/>
        <item x="229"/>
        <item x="75"/>
        <item x="256"/>
        <item x="241"/>
        <item x="236"/>
        <item x="208"/>
        <item x="346"/>
        <item x="330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dataField="1" numFmtId="2" showAll="0">
      <items count="806">
        <item x="0"/>
        <item x="98"/>
        <item x="49"/>
        <item x="236"/>
        <item x="405"/>
        <item x="280"/>
        <item x="383"/>
        <item x="339"/>
        <item x="703"/>
        <item x="740"/>
        <item x="499"/>
        <item x="372"/>
        <item x="253"/>
        <item x="266"/>
        <item x="166"/>
        <item x="745"/>
        <item x="301"/>
        <item x="707"/>
        <item x="119"/>
        <item x="483"/>
        <item x="625"/>
        <item x="327"/>
        <item x="743"/>
        <item x="632"/>
        <item x="42"/>
        <item x="96"/>
        <item x="441"/>
        <item x="612"/>
        <item x="127"/>
        <item x="662"/>
        <item x="201"/>
        <item x="463"/>
        <item x="410"/>
        <item x="65"/>
        <item x="562"/>
        <item x="693"/>
        <item x="57"/>
        <item x="361"/>
        <item x="324"/>
        <item x="617"/>
        <item x="142"/>
        <item x="460"/>
        <item x="401"/>
        <item x="214"/>
        <item x="377"/>
        <item x="539"/>
        <item x="58"/>
        <item x="302"/>
        <item x="440"/>
        <item x="769"/>
        <item x="622"/>
        <item x="114"/>
        <item x="8"/>
        <item x="207"/>
        <item x="100"/>
        <item x="176"/>
        <item x="56"/>
        <item x="750"/>
        <item x="434"/>
        <item x="614"/>
        <item x="637"/>
        <item x="178"/>
        <item x="254"/>
        <item x="663"/>
        <item x="732"/>
        <item x="51"/>
        <item x="697"/>
        <item x="607"/>
        <item x="536"/>
        <item x="171"/>
        <item x="640"/>
        <item x="316"/>
        <item x="645"/>
        <item x="803"/>
        <item x="274"/>
        <item x="430"/>
        <item x="757"/>
        <item x="686"/>
        <item x="797"/>
        <item x="33"/>
        <item x="26"/>
        <item x="184"/>
        <item x="398"/>
        <item x="190"/>
        <item x="41"/>
        <item x="447"/>
        <item x="157"/>
        <item x="567"/>
        <item x="455"/>
        <item x="399"/>
        <item x="621"/>
        <item x="795"/>
        <item x="261"/>
        <item x="408"/>
        <item x="624"/>
        <item x="444"/>
        <item x="183"/>
        <item x="93"/>
        <item x="177"/>
        <item x="299"/>
        <item x="749"/>
        <item x="256"/>
        <item x="32"/>
        <item x="237"/>
        <item x="245"/>
        <item x="24"/>
        <item x="224"/>
        <item x="174"/>
        <item x="209"/>
        <item x="475"/>
        <item x="279"/>
        <item x="569"/>
        <item x="422"/>
        <item x="269"/>
        <item x="270"/>
        <item x="81"/>
        <item x="259"/>
        <item x="620"/>
        <item x="780"/>
        <item x="348"/>
        <item x="423"/>
        <item x="719"/>
        <item x="175"/>
        <item x="354"/>
        <item x="321"/>
        <item x="76"/>
        <item x="633"/>
        <item x="783"/>
        <item x="288"/>
        <item x="699"/>
        <item x="503"/>
        <item x="717"/>
        <item x="722"/>
        <item x="364"/>
        <item x="162"/>
        <item x="362"/>
        <item x="205"/>
        <item x="566"/>
        <item x="294"/>
        <item x="231"/>
        <item x="579"/>
        <item x="429"/>
        <item x="666"/>
        <item x="194"/>
        <item x="775"/>
        <item x="232"/>
        <item x="676"/>
        <item x="129"/>
        <item x="781"/>
        <item x="779"/>
        <item x="275"/>
        <item x="112"/>
        <item x="159"/>
        <item x="660"/>
        <item x="448"/>
        <item x="560"/>
        <item x="53"/>
        <item x="737"/>
        <item x="551"/>
        <item x="19"/>
        <item x="172"/>
        <item x="524"/>
        <item x="657"/>
        <item x="226"/>
        <item x="48"/>
        <item x="18"/>
        <item x="407"/>
        <item x="705"/>
        <item x="800"/>
        <item x="367"/>
        <item x="45"/>
        <item x="755"/>
        <item x="185"/>
        <item x="771"/>
        <item x="132"/>
        <item x="143"/>
        <item x="736"/>
        <item x="332"/>
        <item x="323"/>
        <item x="724"/>
        <item x="307"/>
        <item x="122"/>
        <item x="385"/>
        <item x="351"/>
        <item x="46"/>
        <item x="211"/>
        <item x="77"/>
        <item x="31"/>
        <item x="490"/>
        <item x="92"/>
        <item x="467"/>
        <item x="291"/>
        <item x="734"/>
        <item x="247"/>
        <item x="330"/>
        <item x="627"/>
        <item x="120"/>
        <item x="355"/>
        <item x="345"/>
        <item x="512"/>
        <item x="733"/>
        <item x="296"/>
        <item x="593"/>
        <item x="528"/>
        <item x="380"/>
        <item x="200"/>
        <item x="652"/>
        <item x="438"/>
        <item x="756"/>
        <item x="510"/>
        <item x="107"/>
        <item x="257"/>
        <item x="188"/>
        <item x="393"/>
        <item x="576"/>
        <item x="250"/>
        <item x="213"/>
        <item x="147"/>
        <item x="498"/>
        <item x="264"/>
        <item x="649"/>
        <item x="658"/>
        <item x="395"/>
        <item x="47"/>
        <item x="543"/>
        <item x="452"/>
        <item x="295"/>
        <item x="638"/>
        <item x="493"/>
        <item x="303"/>
        <item x="381"/>
        <item x="411"/>
        <item x="248"/>
        <item x="505"/>
        <item x="486"/>
        <item x="696"/>
        <item x="396"/>
        <item x="656"/>
        <item x="735"/>
        <item x="223"/>
        <item x="392"/>
        <item x="784"/>
        <item x="210"/>
        <item x="731"/>
        <item x="634"/>
        <item x="160"/>
        <item x="78"/>
        <item x="668"/>
        <item x="369"/>
        <item x="535"/>
        <item x="489"/>
        <item x="99"/>
        <item x="573"/>
        <item x="72"/>
        <item x="251"/>
        <item x="585"/>
        <item x="526"/>
        <item x="74"/>
        <item x="474"/>
        <item x="38"/>
        <item x="701"/>
        <item x="710"/>
        <item x="726"/>
        <item x="764"/>
        <item x="155"/>
        <item x="521"/>
        <item x="747"/>
        <item x="88"/>
        <item x="246"/>
        <item x="718"/>
        <item x="790"/>
        <item x="60"/>
        <item x="678"/>
        <item x="547"/>
        <item x="156"/>
        <item x="554"/>
        <item x="644"/>
        <item x="789"/>
        <item x="454"/>
        <item x="66"/>
        <item x="170"/>
        <item x="342"/>
        <item x="135"/>
        <item x="52"/>
        <item x="346"/>
        <item x="293"/>
        <item x="335"/>
        <item x="552"/>
        <item x="443"/>
        <item x="146"/>
        <item x="659"/>
        <item x="394"/>
        <item x="491"/>
        <item x="235"/>
        <item x="6"/>
        <item x="495"/>
        <item x="202"/>
        <item x="137"/>
        <item x="478"/>
        <item x="63"/>
        <item x="84"/>
        <item x="197"/>
        <item x="619"/>
        <item x="265"/>
        <item x="792"/>
        <item x="28"/>
        <item x="470"/>
        <item x="520"/>
        <item x="458"/>
        <item x="517"/>
        <item x="378"/>
        <item x="10"/>
        <item x="387"/>
        <item x="117"/>
        <item x="456"/>
        <item x="400"/>
        <item x="487"/>
        <item x="195"/>
        <item x="221"/>
        <item x="529"/>
        <item x="466"/>
        <item x="468"/>
        <item x="331"/>
        <item x="241"/>
        <item x="310"/>
        <item x="68"/>
        <item x="508"/>
        <item x="672"/>
        <item x="683"/>
        <item x="684"/>
        <item x="7"/>
        <item x="418"/>
        <item x="218"/>
        <item x="94"/>
        <item x="277"/>
        <item x="388"/>
        <item x="597"/>
        <item x="681"/>
        <item x="286"/>
        <item x="136"/>
        <item x="610"/>
        <item x="320"/>
        <item x="366"/>
        <item x="350"/>
        <item x="101"/>
        <item x="217"/>
        <item x="507"/>
        <item x="518"/>
        <item x="513"/>
        <item x="626"/>
        <item x="742"/>
        <item x="677"/>
        <item x="558"/>
        <item x="128"/>
        <item x="439"/>
        <item x="643"/>
        <item x="647"/>
        <item x="263"/>
        <item x="379"/>
        <item x="541"/>
        <item x="36"/>
        <item x="590"/>
        <item x="370"/>
        <item x="414"/>
        <item x="229"/>
        <item x="21"/>
        <item x="574"/>
        <item x="186"/>
        <item x="500"/>
        <item x="116"/>
        <item x="340"/>
        <item x="145"/>
        <item x="278"/>
        <item x="318"/>
        <item x="390"/>
        <item x="720"/>
        <item x="716"/>
        <item x="55"/>
        <item x="349"/>
        <item x="249"/>
        <item x="196"/>
        <item x="580"/>
        <item x="462"/>
        <item x="450"/>
        <item x="435"/>
        <item x="150"/>
        <item x="515"/>
        <item x="577"/>
        <item x="424"/>
        <item x="786"/>
        <item x="273"/>
        <item x="62"/>
        <item x="108"/>
        <item x="766"/>
        <item x="334"/>
        <item x="504"/>
        <item x="654"/>
        <item x="538"/>
        <item x="777"/>
        <item x="243"/>
        <item x="595"/>
        <item x="9"/>
        <item x="709"/>
        <item x="482"/>
        <item x="695"/>
        <item x="516"/>
        <item x="262"/>
        <item x="25"/>
        <item x="203"/>
        <item x="285"/>
        <item x="605"/>
        <item x="563"/>
        <item x="664"/>
        <item x="525"/>
        <item x="368"/>
        <item x="151"/>
        <item x="721"/>
        <item x="636"/>
        <item x="540"/>
        <item x="312"/>
        <item x="161"/>
        <item x="533"/>
        <item x="191"/>
        <item x="651"/>
        <item x="70"/>
        <item x="682"/>
        <item x="180"/>
        <item x="403"/>
        <item x="592"/>
        <item x="397"/>
        <item x="268"/>
        <item x="353"/>
        <item x="39"/>
        <item x="655"/>
        <item x="233"/>
        <item x="37"/>
        <item x="523"/>
        <item x="5"/>
        <item x="225"/>
        <item x="760"/>
        <item x="105"/>
        <item x="149"/>
        <item x="555"/>
        <item x="725"/>
        <item x="228"/>
        <item x="798"/>
        <item x="427"/>
        <item x="272"/>
        <item x="546"/>
        <item x="557"/>
        <item x="730"/>
        <item x="141"/>
        <item x="785"/>
        <item x="476"/>
        <item x="436"/>
        <item x="305"/>
        <item x="702"/>
        <item x="793"/>
        <item x="700"/>
        <item x="746"/>
        <item x="244"/>
        <item x="163"/>
        <item x="386"/>
        <item x="344"/>
        <item x="479"/>
        <item x="336"/>
        <item x="572"/>
        <item x="373"/>
        <item x="646"/>
        <item x="124"/>
        <item x="492"/>
        <item x="630"/>
        <item x="154"/>
        <item x="698"/>
        <item x="561"/>
        <item x="75"/>
        <item x="193"/>
        <item x="741"/>
        <item x="519"/>
        <item x="442"/>
        <item x="514"/>
        <item x="125"/>
        <item x="134"/>
        <item x="761"/>
        <item x="480"/>
        <item x="283"/>
        <item x="300"/>
        <item x="694"/>
        <item x="496"/>
        <item x="530"/>
        <item x="325"/>
        <item x="239"/>
        <item x="604"/>
        <item x="258"/>
        <item x="796"/>
        <item x="712"/>
        <item x="689"/>
        <item x="671"/>
        <item x="173"/>
        <item x="59"/>
        <item x="189"/>
        <item x="255"/>
        <item x="412"/>
        <item x="220"/>
        <item x="164"/>
        <item x="298"/>
        <item x="588"/>
        <item x="469"/>
        <item x="85"/>
        <item x="570"/>
        <item x="80"/>
        <item x="667"/>
        <item x="688"/>
        <item x="431"/>
        <item x="679"/>
        <item x="685"/>
        <item x="313"/>
        <item x="420"/>
        <item x="770"/>
        <item x="714"/>
        <item x="384"/>
        <item x="457"/>
        <item x="343"/>
        <item x="599"/>
        <item x="782"/>
        <item x="609"/>
        <item x="15"/>
        <item x="34"/>
        <item x="22"/>
        <item x="778"/>
        <item x="527"/>
        <item x="69"/>
        <item x="328"/>
        <item x="461"/>
        <item x="598"/>
        <item x="73"/>
        <item x="550"/>
        <item x="402"/>
        <item x="661"/>
        <item x="531"/>
        <item x="140"/>
        <item x="126"/>
        <item x="352"/>
        <item x="113"/>
        <item x="204"/>
        <item x="641"/>
        <item x="631"/>
        <item x="762"/>
        <item x="309"/>
        <item x="428"/>
        <item x="611"/>
        <item x="591"/>
        <item x="282"/>
        <item x="130"/>
        <item x="212"/>
        <item x="359"/>
        <item x="706"/>
        <item x="464"/>
        <item x="623"/>
        <item x="306"/>
        <item x="276"/>
        <item x="559"/>
        <item x="680"/>
        <item x="314"/>
        <item x="102"/>
        <item x="754"/>
        <item x="358"/>
        <item x="87"/>
        <item x="360"/>
        <item x="54"/>
        <item x="123"/>
        <item x="629"/>
        <item x="208"/>
        <item x="594"/>
        <item x="532"/>
        <item x="729"/>
        <item x="391"/>
        <item x="465"/>
        <item x="242"/>
        <item x="600"/>
        <item x="83"/>
        <item x="511"/>
        <item x="192"/>
        <item x="97"/>
        <item x="787"/>
        <item x="601"/>
        <item x="758"/>
        <item x="603"/>
        <item x="587"/>
        <item x="79"/>
        <item x="1"/>
        <item x="477"/>
        <item x="534"/>
        <item x="473"/>
        <item x="767"/>
        <item x="748"/>
        <item x="690"/>
        <item x="602"/>
        <item x="453"/>
        <item x="687"/>
        <item x="765"/>
        <item x="791"/>
        <item x="537"/>
        <item x="347"/>
        <item x="794"/>
        <item x="501"/>
        <item x="29"/>
        <item x="472"/>
        <item x="497"/>
        <item x="14"/>
        <item x="133"/>
        <item x="284"/>
        <item x="773"/>
        <item x="326"/>
        <item x="44"/>
        <item x="115"/>
        <item x="416"/>
        <item x="776"/>
        <item x="110"/>
        <item x="409"/>
        <item x="131"/>
        <item x="449"/>
        <item x="148"/>
        <item x="104"/>
        <item x="341"/>
        <item x="675"/>
        <item x="179"/>
        <item x="571"/>
        <item x="35"/>
        <item x="608"/>
        <item x="509"/>
        <item x="481"/>
        <item x="556"/>
        <item x="240"/>
        <item x="260"/>
        <item x="222"/>
        <item x="642"/>
        <item x="581"/>
        <item x="356"/>
        <item x="199"/>
        <item x="586"/>
        <item x="774"/>
        <item x="382"/>
        <item x="788"/>
        <item x="653"/>
        <item x="315"/>
        <item x="704"/>
        <item x="234"/>
        <item x="451"/>
        <item x="215"/>
        <item x="406"/>
        <item x="138"/>
        <item x="502"/>
        <item x="711"/>
        <item x="281"/>
        <item x="553"/>
        <item x="198"/>
        <item x="50"/>
        <item x="289"/>
        <item x="365"/>
        <item x="4"/>
        <item x="425"/>
        <item x="615"/>
        <item x="374"/>
        <item x="219"/>
        <item x="317"/>
        <item x="445"/>
        <item x="2"/>
        <item x="801"/>
        <item x="357"/>
        <item x="167"/>
        <item x="271"/>
        <item x="568"/>
        <item x="751"/>
        <item x="804"/>
        <item x="297"/>
        <item x="404"/>
        <item x="417"/>
        <item x="432"/>
        <item x="802"/>
        <item x="692"/>
        <item x="252"/>
        <item x="618"/>
        <item x="121"/>
        <item x="437"/>
        <item x="304"/>
        <item x="648"/>
        <item x="230"/>
        <item x="772"/>
        <item x="181"/>
        <item x="739"/>
        <item x="485"/>
        <item x="12"/>
        <item x="650"/>
        <item x="715"/>
        <item x="708"/>
        <item x="421"/>
        <item x="522"/>
        <item x="713"/>
        <item x="589"/>
        <item x="3"/>
        <item x="752"/>
        <item x="103"/>
        <item x="549"/>
        <item x="329"/>
        <item x="548"/>
        <item x="613"/>
        <item x="727"/>
        <item x="544"/>
        <item x="292"/>
        <item x="322"/>
        <item x="90"/>
        <item x="206"/>
        <item x="426"/>
        <item x="488"/>
        <item x="165"/>
        <item x="484"/>
        <item x="389"/>
        <item x="227"/>
        <item x="139"/>
        <item x="337"/>
        <item x="375"/>
        <item x="419"/>
        <item x="471"/>
        <item x="768"/>
        <item x="744"/>
        <item x="153"/>
        <item x="728"/>
        <item x="669"/>
        <item x="13"/>
        <item x="753"/>
        <item x="763"/>
        <item x="71"/>
        <item x="144"/>
        <item x="23"/>
        <item x="338"/>
        <item x="182"/>
        <item x="290"/>
        <item x="691"/>
        <item x="20"/>
        <item x="311"/>
        <item x="723"/>
        <item x="238"/>
        <item x="267"/>
        <item x="673"/>
        <item x="459"/>
        <item x="578"/>
        <item x="639"/>
        <item x="27"/>
        <item x="95"/>
        <item x="799"/>
        <item x="575"/>
        <item x="545"/>
        <item x="40"/>
        <item x="759"/>
        <item x="43"/>
        <item x="106"/>
        <item x="738"/>
        <item x="506"/>
        <item x="413"/>
        <item x="635"/>
        <item x="17"/>
        <item x="564"/>
        <item x="158"/>
        <item x="91"/>
        <item x="376"/>
        <item x="333"/>
        <item x="596"/>
        <item x="665"/>
        <item x="616"/>
        <item x="64"/>
        <item x="109"/>
        <item x="216"/>
        <item x="582"/>
        <item x="287"/>
        <item x="187"/>
        <item x="111"/>
        <item x="433"/>
        <item x="89"/>
        <item x="628"/>
        <item x="118"/>
        <item x="169"/>
        <item x="319"/>
        <item x="415"/>
        <item x="16"/>
        <item x="363"/>
        <item x="86"/>
        <item x="606"/>
        <item x="371"/>
        <item x="584"/>
        <item x="308"/>
        <item x="565"/>
        <item x="674"/>
        <item x="82"/>
        <item x="542"/>
        <item x="61"/>
        <item x="494"/>
        <item x="583"/>
        <item x="446"/>
        <item x="67"/>
        <item x="168"/>
        <item x="30"/>
        <item x="11"/>
        <item x="670"/>
        <item x="152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numFmtId="14" showAll="0"/>
    <pivotField axis="axisCol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2">
    <pageField fld="9" hier="-1"/>
    <pageField fld="10" hier="-1"/>
  </pageFields>
  <dataFields count="1">
    <dataField name="Sum of Average Donation" fld="8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2350A-A175-490E-A7DC-4D4B978B138D}" name="Crowdfund2" displayName="Crowdfund2" ref="A1:U1001" totalsRowShown="0" headerRowDxfId="19">
  <autoFilter ref="A1:U1001" xr:uid="{750481CF-81E9-4609-803C-2A5D9B0872B3}"/>
  <tableColumns count="21">
    <tableColumn id="1" xr3:uid="{05E75B38-B730-4192-AC39-36E181760516}" name="id"/>
    <tableColumn id="2" xr3:uid="{D208B25F-1C1B-4192-998B-3F7EBE0C14EC}" name="name" dataDxfId="18"/>
    <tableColumn id="3" xr3:uid="{014F2A6C-BD1B-41C3-A25E-0C24C2D33885}" name="blurb" dataDxfId="17"/>
    <tableColumn id="4" xr3:uid="{DC20A5DE-2249-41C7-AA12-9AEB9712BDDF}" name="goal"/>
    <tableColumn id="5" xr3:uid="{19AEEDF0-39B5-4B0B-B1DF-F57B63793660}" name="pledged"/>
    <tableColumn id="6" xr3:uid="{88E7CD63-7E55-4788-BCBA-EBA9D178F22B}" name="Percent Funded" dataDxfId="16">
      <calculatedColumnFormula>ROUND((E2/D2)*100,0)</calculatedColumnFormula>
    </tableColumn>
    <tableColumn id="7" xr3:uid="{2D7ABACD-F32C-48A3-BDC9-CF90B3014E14}" name="outcome"/>
    <tableColumn id="8" xr3:uid="{8F744A7B-9A3A-42F7-96DC-544EB2DAFFF4}" name="backers_count"/>
    <tableColumn id="9" xr3:uid="{B3FB371D-4115-4F47-89B6-61D792FFB6A2}" name="Average Donation" dataDxfId="15">
      <calculatedColumnFormula>IF(H2=0,0,ROUND(E2/H2,2))</calculatedColumnFormula>
    </tableColumn>
    <tableColumn id="10" xr3:uid="{9B5D17BF-1A0E-4DBA-8D5B-387FC9EB548F}" name="country"/>
    <tableColumn id="11" xr3:uid="{1F29A8C3-E112-4379-B5E2-F29E8222105F}" name="currency"/>
    <tableColumn id="12" xr3:uid="{05D0E014-28DD-4DDE-BD8F-F673C4084B12}" name="launched_at"/>
    <tableColumn id="13" xr3:uid="{BD5E3A1C-7992-4393-9B45-7263A45F0937}" name="Date Created Conversion" dataDxfId="14">
      <calculatedColumnFormula>(((L2/60)/60)/24)+DATE(1970,1,1)</calculatedColumnFormula>
    </tableColumn>
    <tableColumn id="14" xr3:uid="{D03D5C1A-E580-4289-A72D-80D8B726F9E4}" name="Years" dataDxfId="13">
      <calculatedColumnFormula>YEAR(M2)</calculatedColumnFormula>
    </tableColumn>
    <tableColumn id="15" xr3:uid="{68D005E0-CBE7-4228-941A-B4A77B9AE287}" name="deadline"/>
    <tableColumn id="16" xr3:uid="{440D3301-7DBF-406F-8790-CF488C3E8CD1}" name="Date Ended Conversion" dataDxfId="12">
      <calculatedColumnFormula>(((O2/60)/60)/24)+DATE(1970,1,1)</calculatedColumnFormula>
    </tableColumn>
    <tableColumn id="17" xr3:uid="{FB4D136E-12FB-4C19-B669-C8CE929247AF}" name="staff_pick"/>
    <tableColumn id="18" xr3:uid="{4BC0C789-CC20-462E-B4D1-FE17AE90F1A7}" name="spotlight"/>
    <tableColumn id="19" xr3:uid="{FA7139E8-DC44-44DD-ABF3-85F3331469FB}" name="category &amp; sub-category"/>
    <tableColumn id="20" xr3:uid="{A367FDD6-D13E-4656-8FA8-AC75E964DF66}" name="Parent Category">
      <calculatedColumnFormula>LEFT(S2,SEARCH("/",S2)-1)</calculatedColumnFormula>
    </tableColumn>
    <tableColumn id="21" xr3:uid="{BE5DAE07-AF24-4FA3-A971-BA52CBD87402}" name="Sub_Category">
      <calculatedColumnFormula>RIGHT(S2,LEN(S2)-SEARCH("/",S2))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0481CF-81E9-4609-803C-2A5D9B0872B3}" name="Crowdfund" displayName="Crowdfund" ref="A1:U1001" totalsRowShown="0" headerRowDxfId="7">
  <autoFilter ref="A1:U1001" xr:uid="{750481CF-81E9-4609-803C-2A5D9B0872B3}"/>
  <tableColumns count="21">
    <tableColumn id="1" xr3:uid="{E036E625-DAD9-46D6-A664-42E5483074CF}" name="id"/>
    <tableColumn id="2" xr3:uid="{D5FD56FC-E451-4EF2-8310-AE989F2BE7EB}" name="name" dataDxfId="6"/>
    <tableColumn id="3" xr3:uid="{F92EF8D3-547E-44E0-B582-3F64D2B4A868}" name="blurb" dataDxfId="5"/>
    <tableColumn id="4" xr3:uid="{1C62D5A1-9E33-47E7-8CB3-9D4ACFBF7D34}" name="goal"/>
    <tableColumn id="5" xr3:uid="{3FD43544-56B0-4A96-8BAC-2A6B57294FD5}" name="pledged"/>
    <tableColumn id="6" xr3:uid="{DB1CB186-0BFB-4797-9310-C84A3536CC5F}" name="Percent Funded" dataDxfId="4">
      <calculatedColumnFormula>ROUND((E2/D2)*100,0)</calculatedColumnFormula>
    </tableColumn>
    <tableColumn id="7" xr3:uid="{DD938472-AFC4-44A1-A1B4-1A5D07D246CA}" name="outcome"/>
    <tableColumn id="8" xr3:uid="{ECABB501-A938-45DC-BD5E-EBE6D5D54769}" name="backers_count"/>
    <tableColumn id="9" xr3:uid="{F00F667A-39B8-40E3-ADF9-8ABDA3448631}" name="Average Donation" dataDxfId="3">
      <calculatedColumnFormula>IF(H2=0,0,ROUND(E2/H2,2))</calculatedColumnFormula>
    </tableColumn>
    <tableColumn id="10" xr3:uid="{690F3EBD-B43A-4027-B690-F68F60ACC512}" name="country"/>
    <tableColumn id="11" xr3:uid="{BF4941A3-DFF1-43CE-B153-A266AA48A526}" name="currency"/>
    <tableColumn id="12" xr3:uid="{0D7A2026-BB5D-46BB-96B1-945ABDD20F83}" name="launched_at"/>
    <tableColumn id="13" xr3:uid="{2C3B3489-AC41-4B28-81AF-3A974E8C5B7E}" name="Date Created Conversion" dataDxfId="2">
      <calculatedColumnFormula>(((L2/60)/60)/24)+DATE(1970,1,1)</calculatedColumnFormula>
    </tableColumn>
    <tableColumn id="14" xr3:uid="{48685189-ACF1-4F4E-9022-3C5969D122F3}" name="Years" dataDxfId="1">
      <calculatedColumnFormula>YEAR(M2)</calculatedColumnFormula>
    </tableColumn>
    <tableColumn id="15" xr3:uid="{0E3A6EE1-A1D9-4137-9E2F-C16F2CD6EA67}" name="deadline"/>
    <tableColumn id="16" xr3:uid="{69A7FA7E-272C-48D6-9046-5A521450C3E1}" name="Date Ended Conversion" dataDxfId="0">
      <calculatedColumnFormula>(((O2/60)/60)/24)+DATE(1970,1,1)</calculatedColumnFormula>
    </tableColumn>
    <tableColumn id="17" xr3:uid="{A6AECD8A-5808-4964-A580-096ED30249AE}" name="staff_pick"/>
    <tableColumn id="18" xr3:uid="{E93F10D0-308D-42D7-87EC-F91ED7816EE3}" name="spotlight"/>
    <tableColumn id="19" xr3:uid="{76496082-95EC-4BE9-BDD0-F91D066D4036}" name="category &amp; sub-category"/>
    <tableColumn id="20" xr3:uid="{20F31B25-EC0F-49EC-8015-2088D1EBA08D}" name="Parent Category">
      <calculatedColumnFormula>LEFT(S2,SEARCH("/",S2)-1)</calculatedColumnFormula>
    </tableColumn>
    <tableColumn id="21" xr3:uid="{87FAF9DA-925E-48F6-9D5D-7031E9506860}" name="Sub_Category">
      <calculatedColumnFormula>RIGHT(S2,LEN(S2)-SEARCH("/",S2))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46E8-0AED-44C4-B6BC-1C8277832C61}">
  <sheetPr codeName="Sheet9"/>
  <dimension ref="A1:U1001"/>
  <sheetViews>
    <sheetView topLeftCell="H2" workbookViewId="0">
      <selection activeCell="A2" sqref="A2:U1001"/>
    </sheetView>
  </sheetViews>
  <sheetFormatPr defaultColWidth="11" defaultRowHeight="15.75" x14ac:dyDescent="0.25"/>
  <cols>
    <col min="1" max="1" width="4.375" customWidth="1"/>
    <col min="2" max="2" width="30.625" style="4" bestFit="1" customWidth="1"/>
    <col min="3" max="3" width="33.5" style="3" customWidth="1"/>
    <col min="4" max="4" width="11.125" customWidth="1"/>
    <col min="6" max="6" width="16.25" customWidth="1"/>
    <col min="7" max="7" width="12.875" customWidth="1"/>
    <col min="8" max="8" width="15.25" customWidth="1"/>
    <col min="9" max="9" width="18.25" customWidth="1"/>
    <col min="12" max="12" width="13.375" customWidth="1"/>
    <col min="13" max="13" width="24.375" customWidth="1"/>
    <col min="14" max="14" width="13.75" customWidth="1"/>
    <col min="15" max="15" width="16" customWidth="1"/>
    <col min="16" max="16" width="22.625" customWidth="1"/>
    <col min="17" max="17" width="18.5" customWidth="1"/>
    <col min="19" max="19" width="28" bestFit="1" customWidth="1"/>
    <col min="20" max="20" width="19.125" customWidth="1"/>
    <col min="21" max="21" width="22.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2105</v>
      </c>
      <c r="N1" s="1" t="s">
        <v>2072</v>
      </c>
      <c r="O1" s="1" t="s">
        <v>9</v>
      </c>
      <c r="P1" s="1" t="s">
        <v>2071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 t="shared" ref="F2:F65" si="0">ROUND((E2/D2)*100,0)</f>
        <v>0</v>
      </c>
      <c r="G2" t="s">
        <v>14</v>
      </c>
      <c r="H2">
        <v>0</v>
      </c>
      <c r="I2" s="5">
        <f t="shared" ref="I2:I65" si="1">IF(H2=0,0,ROUND(E2/H2,2))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 s="9">
        <f>YEAR(M2)</f>
        <v>2015</v>
      </c>
      <c r="O2">
        <v>1450159200</v>
      </c>
      <c r="P2" s="10">
        <f>(((O2/60)/60)/24)+DATE(1970,1,1)</f>
        <v>42353.25</v>
      </c>
      <c r="Q2" t="b">
        <v>0</v>
      </c>
      <c r="R2" t="b">
        <v>0</v>
      </c>
      <c r="S2" t="s">
        <v>17</v>
      </c>
      <c r="T2" t="str">
        <f>LEFT(S2,SEARCH("/",S2)-1)</f>
        <v>food</v>
      </c>
      <c r="U2" t="str">
        <f>RIGHT(S2,LEN(S2)-SEARCH("/",S2))</f>
        <v>food trucks</v>
      </c>
    </row>
    <row r="3" spans="1:21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si="1"/>
        <v>92.15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 s="9">
        <f t="shared" ref="N3:N66" si="3">YEAR(M3)</f>
        <v>2014</v>
      </c>
      <c r="O3">
        <v>1408597200</v>
      </c>
      <c r="P3" s="10">
        <f t="shared" ref="P3:P66" si="4">(((O3/60)/60)/24)+DATE(1970,1,1)</f>
        <v>41872.208333333336</v>
      </c>
      <c r="Q3" t="b">
        <v>0</v>
      </c>
      <c r="R3" t="b">
        <v>1</v>
      </c>
      <c r="S3" t="s">
        <v>23</v>
      </c>
      <c r="T3" t="str">
        <f t="shared" ref="T3:T66" si="5">LEFT(S3,SEARCH("/",S3)-1)</f>
        <v>music</v>
      </c>
      <c r="U3" t="str">
        <f t="shared" ref="U3:U66" si="6">RIGHT(S3,LEN(S3)-SEARCH("/",S3))</f>
        <v>rock</v>
      </c>
    </row>
    <row r="4" spans="1:21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 s="5">
        <f t="shared" si="1"/>
        <v>100.02</v>
      </c>
      <c r="J4" t="s">
        <v>26</v>
      </c>
      <c r="K4" t="s">
        <v>27</v>
      </c>
      <c r="L4">
        <v>1384668000</v>
      </c>
      <c r="M4" s="10">
        <f t="shared" si="2"/>
        <v>41595.25</v>
      </c>
      <c r="N4" s="9">
        <f t="shared" si="3"/>
        <v>2013</v>
      </c>
      <c r="O4">
        <v>1384840800</v>
      </c>
      <c r="P4" s="10">
        <f t="shared" si="4"/>
        <v>41597.25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 s="5">
        <f t="shared" si="1"/>
        <v>103.21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 s="9">
        <f t="shared" si="3"/>
        <v>2019</v>
      </c>
      <c r="O5">
        <v>1568955600</v>
      </c>
      <c r="P5" s="10">
        <f t="shared" si="4"/>
        <v>43728.208333333328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 s="5">
        <f t="shared" si="1"/>
        <v>99.34</v>
      </c>
      <c r="J6" t="s">
        <v>21</v>
      </c>
      <c r="K6" t="s">
        <v>22</v>
      </c>
      <c r="L6">
        <v>1547964000</v>
      </c>
      <c r="M6" s="10">
        <f t="shared" si="2"/>
        <v>43485.25</v>
      </c>
      <c r="N6" s="9">
        <f t="shared" si="3"/>
        <v>2019</v>
      </c>
      <c r="O6">
        <v>1548309600</v>
      </c>
      <c r="P6" s="10">
        <f t="shared" si="4"/>
        <v>43489.25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 s="5">
        <f t="shared" si="1"/>
        <v>75.83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 s="9">
        <f t="shared" si="3"/>
        <v>2012</v>
      </c>
      <c r="O7">
        <v>1347080400</v>
      </c>
      <c r="P7" s="10">
        <f t="shared" si="4"/>
        <v>41160.208333333336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 s="5">
        <f t="shared" si="1"/>
        <v>60.56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 s="9">
        <f t="shared" si="3"/>
        <v>2017</v>
      </c>
      <c r="O8">
        <v>1505365200</v>
      </c>
      <c r="P8" s="10">
        <f t="shared" si="4"/>
        <v>42992.208333333328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 s="5">
        <f t="shared" si="1"/>
        <v>64.94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 s="9">
        <f t="shared" si="3"/>
        <v>2015</v>
      </c>
      <c r="O9">
        <v>1439614800</v>
      </c>
      <c r="P9" s="10">
        <f t="shared" si="4"/>
        <v>42231.208333333328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 s="5">
        <f t="shared" si="1"/>
        <v>31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 s="9">
        <f t="shared" si="3"/>
        <v>2010</v>
      </c>
      <c r="O10">
        <v>1281502800</v>
      </c>
      <c r="P10" s="10">
        <f t="shared" si="4"/>
        <v>40401.208333333336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 s="5">
        <f t="shared" si="1"/>
        <v>72.91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 s="9">
        <f t="shared" si="3"/>
        <v>2013</v>
      </c>
      <c r="O11">
        <v>1383804000</v>
      </c>
      <c r="P11" s="10">
        <f t="shared" si="4"/>
        <v>41585.25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 s="9">
        <f t="shared" si="3"/>
        <v>2010</v>
      </c>
      <c r="O12">
        <v>1285909200</v>
      </c>
      <c r="P12" s="10">
        <f t="shared" si="4"/>
        <v>40452.208333333336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 s="5">
        <f t="shared" si="1"/>
        <v>112.22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 s="9">
        <f t="shared" si="3"/>
        <v>2010</v>
      </c>
      <c r="O13">
        <v>1285563600</v>
      </c>
      <c r="P13" s="10">
        <f t="shared" si="4"/>
        <v>40448.208333333336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 s="5">
        <f t="shared" si="1"/>
        <v>102.35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 s="9">
        <f t="shared" si="3"/>
        <v>2019</v>
      </c>
      <c r="O14">
        <v>1572411600</v>
      </c>
      <c r="P14" s="10">
        <f t="shared" si="4"/>
        <v>43768.208333333328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 s="5">
        <f t="shared" si="1"/>
        <v>105.05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 s="9">
        <f t="shared" si="3"/>
        <v>2016</v>
      </c>
      <c r="O15">
        <v>1466658000</v>
      </c>
      <c r="P15" s="10">
        <f t="shared" si="4"/>
        <v>42544.208333333328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 s="5">
        <f t="shared" si="1"/>
        <v>94.15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 s="9">
        <f t="shared" si="3"/>
        <v>2012</v>
      </c>
      <c r="O16">
        <v>1333342800</v>
      </c>
      <c r="P16" s="10">
        <f t="shared" si="4"/>
        <v>41001.208333333336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 s="5">
        <f t="shared" si="1"/>
        <v>84.99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 s="9">
        <f t="shared" si="3"/>
        <v>2019</v>
      </c>
      <c r="O17">
        <v>1576303200</v>
      </c>
      <c r="P17" s="10">
        <f t="shared" si="4"/>
        <v>43813.25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 s="9">
        <f t="shared" si="3"/>
        <v>2014</v>
      </c>
      <c r="O18">
        <v>1392271200</v>
      </c>
      <c r="P18" s="10">
        <f t="shared" si="4"/>
        <v>41683.25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 s="5">
        <f t="shared" si="1"/>
        <v>107.96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 s="9">
        <f t="shared" si="3"/>
        <v>2011</v>
      </c>
      <c r="O19">
        <v>1294898400</v>
      </c>
      <c r="P19" s="10">
        <f t="shared" si="4"/>
        <v>40556.25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 s="5">
        <f t="shared" si="1"/>
        <v>45.1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 s="9">
        <f t="shared" si="3"/>
        <v>2018</v>
      </c>
      <c r="O20">
        <v>1537074000</v>
      </c>
      <c r="P20" s="10">
        <f t="shared" si="4"/>
        <v>43359.208333333328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 s="5">
        <f t="shared" si="1"/>
        <v>45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 s="9">
        <f t="shared" si="3"/>
        <v>2019</v>
      </c>
      <c r="O21">
        <v>1553490000</v>
      </c>
      <c r="P21" s="10">
        <f t="shared" si="4"/>
        <v>43549.208333333328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 s="5">
        <f t="shared" si="1"/>
        <v>105.97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 s="9">
        <f t="shared" si="3"/>
        <v>2014</v>
      </c>
      <c r="O22">
        <v>1406523600</v>
      </c>
      <c r="P22" s="10">
        <f t="shared" si="4"/>
        <v>41848.208333333336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 s="5">
        <f t="shared" si="1"/>
        <v>69.06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 s="9">
        <f t="shared" si="3"/>
        <v>2011</v>
      </c>
      <c r="O23">
        <v>1316322000</v>
      </c>
      <c r="P23" s="10">
        <f t="shared" si="4"/>
        <v>40804.208333333336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 s="5">
        <f t="shared" si="1"/>
        <v>85.04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 s="9">
        <f t="shared" si="3"/>
        <v>2018</v>
      </c>
      <c r="O24">
        <v>1524027600</v>
      </c>
      <c r="P24" s="10">
        <f t="shared" si="4"/>
        <v>43208.208333333328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 s="5">
        <f t="shared" si="1"/>
        <v>105.23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 s="9">
        <f t="shared" si="3"/>
        <v>2019</v>
      </c>
      <c r="O25">
        <v>1554699600</v>
      </c>
      <c r="P25" s="10">
        <f t="shared" si="4"/>
        <v>43563.208333333328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 s="5">
        <f t="shared" si="1"/>
        <v>39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 s="9">
        <f t="shared" si="3"/>
        <v>2014</v>
      </c>
      <c r="O26">
        <v>1403499600</v>
      </c>
      <c r="P26" s="10">
        <f t="shared" si="4"/>
        <v>41813.208333333336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 s="5">
        <f t="shared" si="1"/>
        <v>73.03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 s="9">
        <f t="shared" si="3"/>
        <v>2011</v>
      </c>
      <c r="O27">
        <v>1307422800</v>
      </c>
      <c r="P27" s="10">
        <f t="shared" si="4"/>
        <v>40701.208333333336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 s="5">
        <f t="shared" si="1"/>
        <v>35.01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 s="9">
        <f t="shared" si="3"/>
        <v>2018</v>
      </c>
      <c r="O28">
        <v>1535346000</v>
      </c>
      <c r="P28" s="10">
        <f t="shared" si="4"/>
        <v>43339.208333333328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 s="9">
        <f t="shared" si="3"/>
        <v>2015</v>
      </c>
      <c r="O29">
        <v>1444539600</v>
      </c>
      <c r="P29" s="10">
        <f t="shared" si="4"/>
        <v>42288.208333333328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 s="5">
        <f t="shared" si="1"/>
        <v>62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 s="9">
        <f t="shared" si="3"/>
        <v>2010</v>
      </c>
      <c r="O30">
        <v>1267682400</v>
      </c>
      <c r="P30" s="10">
        <f t="shared" si="4"/>
        <v>40241.25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 s="5">
        <f t="shared" si="1"/>
        <v>94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 s="9">
        <f t="shared" si="3"/>
        <v>2018</v>
      </c>
      <c r="O31">
        <v>1535518800</v>
      </c>
      <c r="P31" s="10">
        <f t="shared" si="4"/>
        <v>43341.208333333328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 s="5">
        <f t="shared" si="1"/>
        <v>112.05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 s="9">
        <f t="shared" si="3"/>
        <v>2019</v>
      </c>
      <c r="O32">
        <v>1559106000</v>
      </c>
      <c r="P32" s="10">
        <f t="shared" si="4"/>
        <v>43614.208333333328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48.01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 s="9">
        <f t="shared" si="3"/>
        <v>2016</v>
      </c>
      <c r="O33">
        <v>1454392800</v>
      </c>
      <c r="P33" s="10">
        <f t="shared" si="4"/>
        <v>42402.25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 s="5">
        <f t="shared" si="1"/>
        <v>38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 s="9">
        <f t="shared" si="3"/>
        <v>2018</v>
      </c>
      <c r="O34">
        <v>1517896800</v>
      </c>
      <c r="P34" s="10">
        <f t="shared" si="4"/>
        <v>43137.25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 s="5">
        <f t="shared" si="1"/>
        <v>35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 s="9">
        <f t="shared" si="3"/>
        <v>2014</v>
      </c>
      <c r="O35">
        <v>1415685600</v>
      </c>
      <c r="P35" s="10">
        <f t="shared" si="4"/>
        <v>41954.25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 s="9">
        <f t="shared" si="3"/>
        <v>2017</v>
      </c>
      <c r="O36">
        <v>1490677200</v>
      </c>
      <c r="P36" s="10">
        <f t="shared" si="4"/>
        <v>42822.208333333328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 s="5">
        <f t="shared" si="1"/>
        <v>95.99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 s="9">
        <f t="shared" si="3"/>
        <v>2019</v>
      </c>
      <c r="O37">
        <v>1551506400</v>
      </c>
      <c r="P37" s="10">
        <f t="shared" si="4"/>
        <v>43526.25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 s="5">
        <f t="shared" si="1"/>
        <v>68.81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 s="9">
        <f t="shared" si="3"/>
        <v>2011</v>
      </c>
      <c r="O38">
        <v>1300856400</v>
      </c>
      <c r="P38" s="10">
        <f t="shared" si="4"/>
        <v>40625.208333333336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 s="5">
        <f t="shared" si="1"/>
        <v>105.97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 s="9">
        <f t="shared" si="3"/>
        <v>2019</v>
      </c>
      <c r="O39">
        <v>1573192800</v>
      </c>
      <c r="P39" s="10">
        <f t="shared" si="4"/>
        <v>43777.25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 s="5">
        <f t="shared" si="1"/>
        <v>75.260000000000005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 s="9">
        <f t="shared" si="3"/>
        <v>2010</v>
      </c>
      <c r="O40">
        <v>1287810000</v>
      </c>
      <c r="P40" s="10">
        <f t="shared" si="4"/>
        <v>40474.208333333336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 s="5">
        <f t="shared" si="1"/>
        <v>57.13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 s="9">
        <f t="shared" si="3"/>
        <v>2013</v>
      </c>
      <c r="O41">
        <v>1362978000</v>
      </c>
      <c r="P41" s="10">
        <f t="shared" si="4"/>
        <v>41344.208333333336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 s="5">
        <f t="shared" si="1"/>
        <v>75.14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 s="9">
        <f t="shared" si="3"/>
        <v>2010</v>
      </c>
      <c r="O42">
        <v>1277355600</v>
      </c>
      <c r="P42" s="10">
        <f t="shared" si="4"/>
        <v>40353.208333333336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 s="5">
        <f t="shared" si="1"/>
        <v>107.42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 s="9">
        <f t="shared" si="3"/>
        <v>2012</v>
      </c>
      <c r="O43">
        <v>1348981200</v>
      </c>
      <c r="P43" s="10">
        <f t="shared" si="4"/>
        <v>41182.208333333336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 s="5">
        <f t="shared" si="1"/>
        <v>36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 s="9">
        <f t="shared" si="3"/>
        <v>2011</v>
      </c>
      <c r="O44">
        <v>1310533200</v>
      </c>
      <c r="P44" s="10">
        <f t="shared" si="4"/>
        <v>40737.208333333336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 s="5">
        <f t="shared" si="1"/>
        <v>27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 s="9">
        <f t="shared" si="3"/>
        <v>2014</v>
      </c>
      <c r="O45">
        <v>1407560400</v>
      </c>
      <c r="P45" s="10">
        <f t="shared" si="4"/>
        <v>41860.208333333336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 s="5">
        <f t="shared" si="1"/>
        <v>107.56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 s="9">
        <f t="shared" si="3"/>
        <v>2019</v>
      </c>
      <c r="O46">
        <v>1552885200</v>
      </c>
      <c r="P46" s="10">
        <f t="shared" si="4"/>
        <v>43542.208333333328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 s="5">
        <f t="shared" si="1"/>
        <v>94.38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 s="9">
        <f t="shared" si="3"/>
        <v>2016</v>
      </c>
      <c r="O47">
        <v>1479362400</v>
      </c>
      <c r="P47" s="10">
        <f t="shared" si="4"/>
        <v>42691.25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 s="5">
        <f t="shared" si="1"/>
        <v>46.16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 s="9">
        <f t="shared" si="3"/>
        <v>2010</v>
      </c>
      <c r="O48">
        <v>1280552400</v>
      </c>
      <c r="P48" s="10">
        <f t="shared" si="4"/>
        <v>40390.208333333336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 s="5">
        <f t="shared" si="1"/>
        <v>47.85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 s="9">
        <f t="shared" si="3"/>
        <v>2014</v>
      </c>
      <c r="O49">
        <v>1398661200</v>
      </c>
      <c r="P49" s="10">
        <f t="shared" si="4"/>
        <v>41757.208333333336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 s="5">
        <f t="shared" si="1"/>
        <v>53.01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 s="9">
        <f t="shared" si="3"/>
        <v>2015</v>
      </c>
      <c r="O50">
        <v>1436245200</v>
      </c>
      <c r="P50" s="10">
        <f t="shared" si="4"/>
        <v>42192.208333333328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 s="5">
        <f t="shared" si="1"/>
        <v>45.06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 s="9">
        <f t="shared" si="3"/>
        <v>2019</v>
      </c>
      <c r="O51">
        <v>1575439200</v>
      </c>
      <c r="P51" s="10">
        <f t="shared" si="4"/>
        <v>43803.25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 s="9">
        <f t="shared" si="3"/>
        <v>2013</v>
      </c>
      <c r="O52">
        <v>1377752400</v>
      </c>
      <c r="P52" s="10">
        <f t="shared" si="4"/>
        <v>41515.208333333336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 s="5">
        <f t="shared" si="1"/>
        <v>99.01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 s="9">
        <f t="shared" si="3"/>
        <v>2012</v>
      </c>
      <c r="O53">
        <v>1334206800</v>
      </c>
      <c r="P53" s="10">
        <f t="shared" si="4"/>
        <v>41011.208333333336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 s="5">
        <f t="shared" si="1"/>
        <v>32.79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 s="9">
        <f t="shared" si="3"/>
        <v>2010</v>
      </c>
      <c r="O54">
        <v>1284872400</v>
      </c>
      <c r="P54" s="10">
        <f t="shared" si="4"/>
        <v>40440.208333333336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 s="5">
        <f t="shared" si="1"/>
        <v>59.12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 s="9">
        <f t="shared" si="3"/>
        <v>2014</v>
      </c>
      <c r="O55">
        <v>1403931600</v>
      </c>
      <c r="P55" s="10">
        <f t="shared" si="4"/>
        <v>41818.208333333336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 s="5">
        <f t="shared" si="1"/>
        <v>44.93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 s="9">
        <f t="shared" si="3"/>
        <v>2018</v>
      </c>
      <c r="O56">
        <v>1521262800</v>
      </c>
      <c r="P56" s="10">
        <f t="shared" si="4"/>
        <v>43176.208333333328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 s="5">
        <f t="shared" si="1"/>
        <v>89.66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 s="9">
        <f t="shared" si="3"/>
        <v>2018</v>
      </c>
      <c r="O57">
        <v>1533358800</v>
      </c>
      <c r="P57" s="10">
        <f t="shared" si="4"/>
        <v>43316.208333333328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 s="5">
        <f t="shared" si="1"/>
        <v>70.08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 s="9">
        <f t="shared" si="3"/>
        <v>2015</v>
      </c>
      <c r="O58">
        <v>1421474400</v>
      </c>
      <c r="P58" s="10">
        <f t="shared" si="4"/>
        <v>42021.25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 s="5">
        <f t="shared" si="1"/>
        <v>31.06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 s="9">
        <f t="shared" si="3"/>
        <v>2017</v>
      </c>
      <c r="O59">
        <v>1505278800</v>
      </c>
      <c r="P59" s="10">
        <f t="shared" si="4"/>
        <v>42991.208333333328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 s="5">
        <f t="shared" si="1"/>
        <v>29.06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 s="9">
        <f t="shared" si="3"/>
        <v>2015</v>
      </c>
      <c r="O60">
        <v>1443934800</v>
      </c>
      <c r="P60" s="10">
        <f t="shared" si="4"/>
        <v>42281.208333333328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 s="5">
        <f t="shared" si="1"/>
        <v>30.09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 s="9">
        <f t="shared" si="3"/>
        <v>2017</v>
      </c>
      <c r="O61">
        <v>1498539600</v>
      </c>
      <c r="P61" s="10">
        <f t="shared" si="4"/>
        <v>42913.208333333328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 s="5">
        <f t="shared" si="1"/>
        <v>85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 s="9">
        <f t="shared" si="3"/>
        <v>2012</v>
      </c>
      <c r="O62">
        <v>1342760400</v>
      </c>
      <c r="P62" s="10">
        <f t="shared" si="4"/>
        <v>41110.208333333336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 s="5">
        <f t="shared" si="1"/>
        <v>82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 s="9">
        <f t="shared" si="3"/>
        <v>2011</v>
      </c>
      <c r="O63">
        <v>1301720400</v>
      </c>
      <c r="P63" s="10">
        <f t="shared" si="4"/>
        <v>40635.208333333336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 s="5">
        <f t="shared" si="1"/>
        <v>58.04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 s="9">
        <f t="shared" si="3"/>
        <v>2015</v>
      </c>
      <c r="O64">
        <v>1433566800</v>
      </c>
      <c r="P64" s="10">
        <f t="shared" si="4"/>
        <v>42161.208333333328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 s="9">
        <f t="shared" si="3"/>
        <v>2017</v>
      </c>
      <c r="O65">
        <v>1493874000</v>
      </c>
      <c r="P65" s="10">
        <f t="shared" si="4"/>
        <v>42859.208333333328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ref="F66:F129" si="7">ROUND((E66/D66)*100,0)</f>
        <v>98</v>
      </c>
      <c r="G66" t="s">
        <v>14</v>
      </c>
      <c r="H66">
        <v>38</v>
      </c>
      <c r="I66" s="5">
        <f t="shared" ref="I66:I129" si="8">IF(H66=0,0,ROUND(E66/H66,2))</f>
        <v>71.95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 s="9">
        <f t="shared" si="3"/>
        <v>2018</v>
      </c>
      <c r="O66">
        <v>1531803600</v>
      </c>
      <c r="P66" s="10">
        <f t="shared" si="4"/>
        <v>43298.208333333328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7"/>
        <v>236</v>
      </c>
      <c r="G67" t="s">
        <v>20</v>
      </c>
      <c r="H67">
        <v>236</v>
      </c>
      <c r="I67" s="5">
        <f t="shared" si="8"/>
        <v>61.04</v>
      </c>
      <c r="J67" t="s">
        <v>21</v>
      </c>
      <c r="K67" t="s">
        <v>22</v>
      </c>
      <c r="L67">
        <v>1296108000</v>
      </c>
      <c r="M67" s="10">
        <f t="shared" ref="M67:M130" si="9">(((L67/60)/60)/24)+DATE(1970,1,1)</f>
        <v>40570.25</v>
      </c>
      <c r="N67" s="9">
        <f t="shared" ref="N67:N130" si="10">YEAR(M67)</f>
        <v>2011</v>
      </c>
      <c r="O67">
        <v>1296712800</v>
      </c>
      <c r="P67" s="10">
        <f t="shared" ref="P67:P130" si="11">(((O67/60)/60)/24)+DATE(1970,1,1)</f>
        <v>40577.25</v>
      </c>
      <c r="Q67" t="b">
        <v>0</v>
      </c>
      <c r="R67" t="b">
        <v>0</v>
      </c>
      <c r="S67" t="s">
        <v>33</v>
      </c>
      <c r="T67" t="str">
        <f t="shared" ref="T67:T130" si="12">LEFT(S67,SEARCH("/",S67)-1)</f>
        <v>theater</v>
      </c>
      <c r="U67" t="str">
        <f t="shared" ref="U67:U130" si="13">RIGHT(S67,LEN(S67)-SEARCH("/",S67))</f>
        <v>plays</v>
      </c>
    </row>
    <row r="68" spans="1:21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7"/>
        <v>45</v>
      </c>
      <c r="G68" t="s">
        <v>14</v>
      </c>
      <c r="H68">
        <v>12</v>
      </c>
      <c r="I68" s="5">
        <f t="shared" si="8"/>
        <v>108.92</v>
      </c>
      <c r="J68" t="s">
        <v>21</v>
      </c>
      <c r="K68" t="s">
        <v>22</v>
      </c>
      <c r="L68">
        <v>1428469200</v>
      </c>
      <c r="M68" s="10">
        <f t="shared" si="9"/>
        <v>42102.208333333328</v>
      </c>
      <c r="N68" s="9">
        <f t="shared" si="10"/>
        <v>2015</v>
      </c>
      <c r="O68">
        <v>1428901200</v>
      </c>
      <c r="P68" s="10">
        <f t="shared" si="11"/>
        <v>42107.208333333328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7"/>
        <v>162</v>
      </c>
      <c r="G69" t="s">
        <v>20</v>
      </c>
      <c r="H69">
        <v>4065</v>
      </c>
      <c r="I69" s="5">
        <f t="shared" si="8"/>
        <v>29</v>
      </c>
      <c r="J69" t="s">
        <v>40</v>
      </c>
      <c r="K69" t="s">
        <v>41</v>
      </c>
      <c r="L69">
        <v>1264399200</v>
      </c>
      <c r="M69" s="10">
        <f t="shared" si="9"/>
        <v>40203.25</v>
      </c>
      <c r="N69" s="9">
        <f t="shared" si="10"/>
        <v>2010</v>
      </c>
      <c r="O69">
        <v>1264831200</v>
      </c>
      <c r="P69" s="10">
        <f t="shared" si="11"/>
        <v>40208.25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7"/>
        <v>255</v>
      </c>
      <c r="G70" t="s">
        <v>20</v>
      </c>
      <c r="H70">
        <v>246</v>
      </c>
      <c r="I70" s="5">
        <f t="shared" si="8"/>
        <v>58.98</v>
      </c>
      <c r="J70" t="s">
        <v>107</v>
      </c>
      <c r="K70" t="s">
        <v>108</v>
      </c>
      <c r="L70">
        <v>1501131600</v>
      </c>
      <c r="M70" s="10">
        <f t="shared" si="9"/>
        <v>42943.208333333328</v>
      </c>
      <c r="N70" s="9">
        <f t="shared" si="10"/>
        <v>2017</v>
      </c>
      <c r="O70">
        <v>1505192400</v>
      </c>
      <c r="P70" s="10">
        <f t="shared" si="11"/>
        <v>42990.208333333328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7"/>
        <v>24</v>
      </c>
      <c r="G71" t="s">
        <v>74</v>
      </c>
      <c r="H71">
        <v>17</v>
      </c>
      <c r="I71" s="5">
        <f t="shared" si="8"/>
        <v>111.82</v>
      </c>
      <c r="J71" t="s">
        <v>21</v>
      </c>
      <c r="K71" t="s">
        <v>22</v>
      </c>
      <c r="L71">
        <v>1292738400</v>
      </c>
      <c r="M71" s="10">
        <f t="shared" si="9"/>
        <v>40531.25</v>
      </c>
      <c r="N71" s="9">
        <f t="shared" si="10"/>
        <v>2010</v>
      </c>
      <c r="O71">
        <v>1295676000</v>
      </c>
      <c r="P71" s="10">
        <f t="shared" si="11"/>
        <v>40565.25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7"/>
        <v>124</v>
      </c>
      <c r="G72" t="s">
        <v>20</v>
      </c>
      <c r="H72">
        <v>2475</v>
      </c>
      <c r="I72" s="5">
        <f t="shared" si="8"/>
        <v>64</v>
      </c>
      <c r="J72" t="s">
        <v>107</v>
      </c>
      <c r="K72" t="s">
        <v>108</v>
      </c>
      <c r="L72">
        <v>1288674000</v>
      </c>
      <c r="M72" s="10">
        <f t="shared" si="9"/>
        <v>40484.208333333336</v>
      </c>
      <c r="N72" s="9">
        <f t="shared" si="10"/>
        <v>2010</v>
      </c>
      <c r="O72">
        <v>1292911200</v>
      </c>
      <c r="P72" s="10">
        <f t="shared" si="11"/>
        <v>40533.25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7"/>
        <v>108</v>
      </c>
      <c r="G73" t="s">
        <v>20</v>
      </c>
      <c r="H73">
        <v>76</v>
      </c>
      <c r="I73" s="5">
        <f t="shared" si="8"/>
        <v>85.32</v>
      </c>
      <c r="J73" t="s">
        <v>21</v>
      </c>
      <c r="K73" t="s">
        <v>22</v>
      </c>
      <c r="L73">
        <v>1575093600</v>
      </c>
      <c r="M73" s="10">
        <f t="shared" si="9"/>
        <v>43799.25</v>
      </c>
      <c r="N73" s="9">
        <f t="shared" si="10"/>
        <v>2019</v>
      </c>
      <c r="O73">
        <v>1575439200</v>
      </c>
      <c r="P73" s="10">
        <f t="shared" si="11"/>
        <v>43803.25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7"/>
        <v>670</v>
      </c>
      <c r="G74" t="s">
        <v>20</v>
      </c>
      <c r="H74">
        <v>54</v>
      </c>
      <c r="I74" s="5">
        <f t="shared" si="8"/>
        <v>74.48</v>
      </c>
      <c r="J74" t="s">
        <v>21</v>
      </c>
      <c r="K74" t="s">
        <v>22</v>
      </c>
      <c r="L74">
        <v>1435726800</v>
      </c>
      <c r="M74" s="10">
        <f t="shared" si="9"/>
        <v>42186.208333333328</v>
      </c>
      <c r="N74" s="9">
        <f t="shared" si="10"/>
        <v>2015</v>
      </c>
      <c r="O74">
        <v>1438837200</v>
      </c>
      <c r="P74" s="10">
        <f t="shared" si="11"/>
        <v>42222.208333333328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7"/>
        <v>661</v>
      </c>
      <c r="G75" t="s">
        <v>20</v>
      </c>
      <c r="H75">
        <v>88</v>
      </c>
      <c r="I75" s="5">
        <f t="shared" si="8"/>
        <v>105.15</v>
      </c>
      <c r="J75" t="s">
        <v>21</v>
      </c>
      <c r="K75" t="s">
        <v>22</v>
      </c>
      <c r="L75">
        <v>1480226400</v>
      </c>
      <c r="M75" s="10">
        <f t="shared" si="9"/>
        <v>42701.25</v>
      </c>
      <c r="N75" s="9">
        <f t="shared" si="10"/>
        <v>2016</v>
      </c>
      <c r="O75">
        <v>1480485600</v>
      </c>
      <c r="P75" s="10">
        <f t="shared" si="11"/>
        <v>42704.25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7"/>
        <v>122</v>
      </c>
      <c r="G76" t="s">
        <v>20</v>
      </c>
      <c r="H76">
        <v>85</v>
      </c>
      <c r="I76" s="5">
        <f t="shared" si="8"/>
        <v>56.19</v>
      </c>
      <c r="J76" t="s">
        <v>40</v>
      </c>
      <c r="K76" t="s">
        <v>41</v>
      </c>
      <c r="L76">
        <v>1459054800</v>
      </c>
      <c r="M76" s="10">
        <f t="shared" si="9"/>
        <v>42456.208333333328</v>
      </c>
      <c r="N76" s="9">
        <f t="shared" si="10"/>
        <v>2016</v>
      </c>
      <c r="O76">
        <v>1459141200</v>
      </c>
      <c r="P76" s="10">
        <f t="shared" si="11"/>
        <v>42457.208333333328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7"/>
        <v>151</v>
      </c>
      <c r="G77" t="s">
        <v>20</v>
      </c>
      <c r="H77">
        <v>170</v>
      </c>
      <c r="I77" s="5">
        <f t="shared" si="8"/>
        <v>85.92</v>
      </c>
      <c r="J77" t="s">
        <v>21</v>
      </c>
      <c r="K77" t="s">
        <v>22</v>
      </c>
      <c r="L77">
        <v>1531630800</v>
      </c>
      <c r="M77" s="10">
        <f t="shared" si="9"/>
        <v>43296.208333333328</v>
      </c>
      <c r="N77" s="9">
        <f t="shared" si="10"/>
        <v>2018</v>
      </c>
      <c r="O77">
        <v>1532322000</v>
      </c>
      <c r="P77" s="10">
        <f t="shared" si="11"/>
        <v>43304.208333333328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7"/>
        <v>78</v>
      </c>
      <c r="G78" t="s">
        <v>14</v>
      </c>
      <c r="H78">
        <v>1684</v>
      </c>
      <c r="I78" s="5">
        <f t="shared" si="8"/>
        <v>57</v>
      </c>
      <c r="J78" t="s">
        <v>21</v>
      </c>
      <c r="K78" t="s">
        <v>22</v>
      </c>
      <c r="L78">
        <v>1421992800</v>
      </c>
      <c r="M78" s="10">
        <f t="shared" si="9"/>
        <v>42027.25</v>
      </c>
      <c r="N78" s="9">
        <f t="shared" si="10"/>
        <v>2015</v>
      </c>
      <c r="O78">
        <v>1426222800</v>
      </c>
      <c r="P78" s="10">
        <f t="shared" si="11"/>
        <v>42076.208333333328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7"/>
        <v>47</v>
      </c>
      <c r="G79" t="s">
        <v>14</v>
      </c>
      <c r="H79">
        <v>56</v>
      </c>
      <c r="I79" s="5">
        <f t="shared" si="8"/>
        <v>79.64</v>
      </c>
      <c r="J79" t="s">
        <v>21</v>
      </c>
      <c r="K79" t="s">
        <v>22</v>
      </c>
      <c r="L79">
        <v>1285563600</v>
      </c>
      <c r="M79" s="10">
        <f t="shared" si="9"/>
        <v>40448.208333333336</v>
      </c>
      <c r="N79" s="9">
        <f t="shared" si="10"/>
        <v>2010</v>
      </c>
      <c r="O79">
        <v>1286773200</v>
      </c>
      <c r="P79" s="10">
        <f t="shared" si="11"/>
        <v>40462.208333333336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7"/>
        <v>301</v>
      </c>
      <c r="G80" t="s">
        <v>20</v>
      </c>
      <c r="H80">
        <v>330</v>
      </c>
      <c r="I80" s="5">
        <f t="shared" si="8"/>
        <v>41.02</v>
      </c>
      <c r="J80" t="s">
        <v>21</v>
      </c>
      <c r="K80" t="s">
        <v>22</v>
      </c>
      <c r="L80">
        <v>1523854800</v>
      </c>
      <c r="M80" s="10">
        <f t="shared" si="9"/>
        <v>43206.208333333328</v>
      </c>
      <c r="N80" s="9">
        <f t="shared" si="10"/>
        <v>2018</v>
      </c>
      <c r="O80">
        <v>1523941200</v>
      </c>
      <c r="P80" s="10">
        <f t="shared" si="11"/>
        <v>43207.208333333328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7"/>
        <v>70</v>
      </c>
      <c r="G81" t="s">
        <v>14</v>
      </c>
      <c r="H81">
        <v>838</v>
      </c>
      <c r="I81" s="5">
        <f t="shared" si="8"/>
        <v>48</v>
      </c>
      <c r="J81" t="s">
        <v>21</v>
      </c>
      <c r="K81" t="s">
        <v>22</v>
      </c>
      <c r="L81">
        <v>1529125200</v>
      </c>
      <c r="M81" s="10">
        <f t="shared" si="9"/>
        <v>43267.208333333328</v>
      </c>
      <c r="N81" s="9">
        <f t="shared" si="10"/>
        <v>2018</v>
      </c>
      <c r="O81">
        <v>1529557200</v>
      </c>
      <c r="P81" s="10">
        <f t="shared" si="11"/>
        <v>43272.208333333328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7"/>
        <v>637</v>
      </c>
      <c r="G82" t="s">
        <v>20</v>
      </c>
      <c r="H82">
        <v>127</v>
      </c>
      <c r="I82" s="5">
        <f t="shared" si="8"/>
        <v>55.21</v>
      </c>
      <c r="J82" t="s">
        <v>21</v>
      </c>
      <c r="K82" t="s">
        <v>22</v>
      </c>
      <c r="L82">
        <v>1503982800</v>
      </c>
      <c r="M82" s="10">
        <f t="shared" si="9"/>
        <v>42976.208333333328</v>
      </c>
      <c r="N82" s="9">
        <f t="shared" si="10"/>
        <v>2017</v>
      </c>
      <c r="O82">
        <v>1506574800</v>
      </c>
      <c r="P82" s="10">
        <f t="shared" si="11"/>
        <v>43006.208333333328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7"/>
        <v>225</v>
      </c>
      <c r="G83" t="s">
        <v>20</v>
      </c>
      <c r="H83">
        <v>411</v>
      </c>
      <c r="I83" s="5">
        <f t="shared" si="8"/>
        <v>92.11</v>
      </c>
      <c r="J83" t="s">
        <v>21</v>
      </c>
      <c r="K83" t="s">
        <v>22</v>
      </c>
      <c r="L83">
        <v>1511416800</v>
      </c>
      <c r="M83" s="10">
        <f t="shared" si="9"/>
        <v>43062.25</v>
      </c>
      <c r="N83" s="9">
        <f t="shared" si="10"/>
        <v>2017</v>
      </c>
      <c r="O83">
        <v>1513576800</v>
      </c>
      <c r="P83" s="10">
        <f t="shared" si="11"/>
        <v>43087.25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7"/>
        <v>1497</v>
      </c>
      <c r="G84" t="s">
        <v>20</v>
      </c>
      <c r="H84">
        <v>180</v>
      </c>
      <c r="I84" s="5">
        <f t="shared" si="8"/>
        <v>83.18</v>
      </c>
      <c r="J84" t="s">
        <v>40</v>
      </c>
      <c r="K84" t="s">
        <v>41</v>
      </c>
      <c r="L84">
        <v>1547704800</v>
      </c>
      <c r="M84" s="10">
        <f t="shared" si="9"/>
        <v>43482.25</v>
      </c>
      <c r="N84" s="9">
        <f t="shared" si="10"/>
        <v>2019</v>
      </c>
      <c r="O84">
        <v>1548309600</v>
      </c>
      <c r="P84" s="10">
        <f t="shared" si="11"/>
        <v>43489.25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7"/>
        <v>38</v>
      </c>
      <c r="G85" t="s">
        <v>14</v>
      </c>
      <c r="H85">
        <v>1000</v>
      </c>
      <c r="I85" s="5">
        <f t="shared" si="8"/>
        <v>40</v>
      </c>
      <c r="J85" t="s">
        <v>21</v>
      </c>
      <c r="K85" t="s">
        <v>22</v>
      </c>
      <c r="L85">
        <v>1469682000</v>
      </c>
      <c r="M85" s="10">
        <f t="shared" si="9"/>
        <v>42579.208333333328</v>
      </c>
      <c r="N85" s="9">
        <f t="shared" si="10"/>
        <v>2016</v>
      </c>
      <c r="O85">
        <v>1471582800</v>
      </c>
      <c r="P85" s="10">
        <f t="shared" si="11"/>
        <v>42601.208333333328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7"/>
        <v>132</v>
      </c>
      <c r="G86" t="s">
        <v>20</v>
      </c>
      <c r="H86">
        <v>374</v>
      </c>
      <c r="I86" s="5">
        <f t="shared" si="8"/>
        <v>111.13</v>
      </c>
      <c r="J86" t="s">
        <v>21</v>
      </c>
      <c r="K86" t="s">
        <v>22</v>
      </c>
      <c r="L86">
        <v>1343451600</v>
      </c>
      <c r="M86" s="10">
        <f t="shared" si="9"/>
        <v>41118.208333333336</v>
      </c>
      <c r="N86" s="9">
        <f t="shared" si="10"/>
        <v>2012</v>
      </c>
      <c r="O86">
        <v>1344315600</v>
      </c>
      <c r="P86" s="10">
        <f t="shared" si="11"/>
        <v>41128.208333333336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7"/>
        <v>131</v>
      </c>
      <c r="G87" t="s">
        <v>20</v>
      </c>
      <c r="H87">
        <v>71</v>
      </c>
      <c r="I87" s="5">
        <f t="shared" si="8"/>
        <v>90.56</v>
      </c>
      <c r="J87" t="s">
        <v>26</v>
      </c>
      <c r="K87" t="s">
        <v>27</v>
      </c>
      <c r="L87">
        <v>1315717200</v>
      </c>
      <c r="M87" s="10">
        <f t="shared" si="9"/>
        <v>40797.208333333336</v>
      </c>
      <c r="N87" s="9">
        <f t="shared" si="10"/>
        <v>2011</v>
      </c>
      <c r="O87">
        <v>1316408400</v>
      </c>
      <c r="P87" s="10">
        <f t="shared" si="11"/>
        <v>40805.208333333336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7"/>
        <v>168</v>
      </c>
      <c r="G88" t="s">
        <v>20</v>
      </c>
      <c r="H88">
        <v>203</v>
      </c>
      <c r="I88" s="5">
        <f t="shared" si="8"/>
        <v>61.11</v>
      </c>
      <c r="J88" t="s">
        <v>21</v>
      </c>
      <c r="K88" t="s">
        <v>22</v>
      </c>
      <c r="L88">
        <v>1430715600</v>
      </c>
      <c r="M88" s="10">
        <f t="shared" si="9"/>
        <v>42128.208333333328</v>
      </c>
      <c r="N88" s="9">
        <f t="shared" si="10"/>
        <v>2015</v>
      </c>
      <c r="O88">
        <v>1431838800</v>
      </c>
      <c r="P88" s="10">
        <f t="shared" si="11"/>
        <v>42141.208333333328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7"/>
        <v>62</v>
      </c>
      <c r="G89" t="s">
        <v>14</v>
      </c>
      <c r="H89">
        <v>1482</v>
      </c>
      <c r="I89" s="5">
        <f t="shared" si="8"/>
        <v>83.02</v>
      </c>
      <c r="J89" t="s">
        <v>26</v>
      </c>
      <c r="K89" t="s">
        <v>27</v>
      </c>
      <c r="L89">
        <v>1299564000</v>
      </c>
      <c r="M89" s="10">
        <f t="shared" si="9"/>
        <v>40610.25</v>
      </c>
      <c r="N89" s="9">
        <f t="shared" si="10"/>
        <v>2011</v>
      </c>
      <c r="O89">
        <v>1300510800</v>
      </c>
      <c r="P89" s="10">
        <f t="shared" si="11"/>
        <v>40621.208333333336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7"/>
        <v>261</v>
      </c>
      <c r="G90" t="s">
        <v>20</v>
      </c>
      <c r="H90">
        <v>113</v>
      </c>
      <c r="I90" s="5">
        <f t="shared" si="8"/>
        <v>110.76</v>
      </c>
      <c r="J90" t="s">
        <v>21</v>
      </c>
      <c r="K90" t="s">
        <v>22</v>
      </c>
      <c r="L90">
        <v>1429160400</v>
      </c>
      <c r="M90" s="10">
        <f t="shared" si="9"/>
        <v>42110.208333333328</v>
      </c>
      <c r="N90" s="9">
        <f t="shared" si="10"/>
        <v>2015</v>
      </c>
      <c r="O90">
        <v>1431061200</v>
      </c>
      <c r="P90" s="10">
        <f t="shared" si="11"/>
        <v>42132.208333333328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7"/>
        <v>253</v>
      </c>
      <c r="G91" t="s">
        <v>20</v>
      </c>
      <c r="H91">
        <v>96</v>
      </c>
      <c r="I91" s="5">
        <f t="shared" si="8"/>
        <v>89.46</v>
      </c>
      <c r="J91" t="s">
        <v>21</v>
      </c>
      <c r="K91" t="s">
        <v>22</v>
      </c>
      <c r="L91">
        <v>1271307600</v>
      </c>
      <c r="M91" s="10">
        <f t="shared" si="9"/>
        <v>40283.208333333336</v>
      </c>
      <c r="N91" s="9">
        <f t="shared" si="10"/>
        <v>2010</v>
      </c>
      <c r="O91">
        <v>1271480400</v>
      </c>
      <c r="P91" s="10">
        <f t="shared" si="11"/>
        <v>40285.208333333336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7"/>
        <v>79</v>
      </c>
      <c r="G92" t="s">
        <v>14</v>
      </c>
      <c r="H92">
        <v>106</v>
      </c>
      <c r="I92" s="5">
        <f t="shared" si="8"/>
        <v>57.85</v>
      </c>
      <c r="J92" t="s">
        <v>21</v>
      </c>
      <c r="K92" t="s">
        <v>22</v>
      </c>
      <c r="L92">
        <v>1456380000</v>
      </c>
      <c r="M92" s="10">
        <f t="shared" si="9"/>
        <v>42425.25</v>
      </c>
      <c r="N92" s="9">
        <f t="shared" si="10"/>
        <v>2016</v>
      </c>
      <c r="O92">
        <v>1456380000</v>
      </c>
      <c r="P92" s="10">
        <f t="shared" si="11"/>
        <v>42425.25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7"/>
        <v>48</v>
      </c>
      <c r="G93" t="s">
        <v>14</v>
      </c>
      <c r="H93">
        <v>679</v>
      </c>
      <c r="I93" s="5">
        <f t="shared" si="8"/>
        <v>110</v>
      </c>
      <c r="J93" t="s">
        <v>107</v>
      </c>
      <c r="K93" t="s">
        <v>108</v>
      </c>
      <c r="L93">
        <v>1470459600</v>
      </c>
      <c r="M93" s="10">
        <f t="shared" si="9"/>
        <v>42588.208333333328</v>
      </c>
      <c r="N93" s="9">
        <f t="shared" si="10"/>
        <v>2016</v>
      </c>
      <c r="O93">
        <v>1472878800</v>
      </c>
      <c r="P93" s="10">
        <f t="shared" si="11"/>
        <v>42616.208333333328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7"/>
        <v>259</v>
      </c>
      <c r="G94" t="s">
        <v>20</v>
      </c>
      <c r="H94">
        <v>498</v>
      </c>
      <c r="I94" s="5">
        <f t="shared" si="8"/>
        <v>103.97</v>
      </c>
      <c r="J94" t="s">
        <v>98</v>
      </c>
      <c r="K94" t="s">
        <v>99</v>
      </c>
      <c r="L94">
        <v>1277269200</v>
      </c>
      <c r="M94" s="10">
        <f t="shared" si="9"/>
        <v>40352.208333333336</v>
      </c>
      <c r="N94" s="9">
        <f t="shared" si="10"/>
        <v>2010</v>
      </c>
      <c r="O94">
        <v>1277355600</v>
      </c>
      <c r="P94" s="10">
        <f t="shared" si="11"/>
        <v>40353.208333333336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7"/>
        <v>61</v>
      </c>
      <c r="G95" t="s">
        <v>74</v>
      </c>
      <c r="H95">
        <v>610</v>
      </c>
      <c r="I95" s="5">
        <f t="shared" si="8"/>
        <v>108</v>
      </c>
      <c r="J95" t="s">
        <v>21</v>
      </c>
      <c r="K95" t="s">
        <v>22</v>
      </c>
      <c r="L95">
        <v>1350709200</v>
      </c>
      <c r="M95" s="10">
        <f t="shared" si="9"/>
        <v>41202.208333333336</v>
      </c>
      <c r="N95" s="9">
        <f t="shared" si="10"/>
        <v>2012</v>
      </c>
      <c r="O95">
        <v>1351054800</v>
      </c>
      <c r="P95" s="10">
        <f t="shared" si="11"/>
        <v>41206.208333333336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7"/>
        <v>304</v>
      </c>
      <c r="G96" t="s">
        <v>20</v>
      </c>
      <c r="H96">
        <v>180</v>
      </c>
      <c r="I96" s="5">
        <f t="shared" si="8"/>
        <v>48.93</v>
      </c>
      <c r="J96" t="s">
        <v>40</v>
      </c>
      <c r="K96" t="s">
        <v>41</v>
      </c>
      <c r="L96">
        <v>1554613200</v>
      </c>
      <c r="M96" s="10">
        <f t="shared" si="9"/>
        <v>43562.208333333328</v>
      </c>
      <c r="N96" s="9">
        <f t="shared" si="10"/>
        <v>2019</v>
      </c>
      <c r="O96">
        <v>1555563600</v>
      </c>
      <c r="P96" s="10">
        <f t="shared" si="11"/>
        <v>43573.208333333328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7"/>
        <v>113</v>
      </c>
      <c r="G97" t="s">
        <v>20</v>
      </c>
      <c r="H97">
        <v>27</v>
      </c>
      <c r="I97" s="5">
        <f t="shared" si="8"/>
        <v>37.67</v>
      </c>
      <c r="J97" t="s">
        <v>21</v>
      </c>
      <c r="K97" t="s">
        <v>22</v>
      </c>
      <c r="L97">
        <v>1571029200</v>
      </c>
      <c r="M97" s="10">
        <f t="shared" si="9"/>
        <v>43752.208333333328</v>
      </c>
      <c r="N97" s="9">
        <f t="shared" si="10"/>
        <v>2019</v>
      </c>
      <c r="O97">
        <v>1571634000</v>
      </c>
      <c r="P97" s="10">
        <f t="shared" si="11"/>
        <v>43759.208333333328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7"/>
        <v>217</v>
      </c>
      <c r="G98" t="s">
        <v>20</v>
      </c>
      <c r="H98">
        <v>2331</v>
      </c>
      <c r="I98" s="5">
        <f t="shared" si="8"/>
        <v>65</v>
      </c>
      <c r="J98" t="s">
        <v>21</v>
      </c>
      <c r="K98" t="s">
        <v>22</v>
      </c>
      <c r="L98">
        <v>1299736800</v>
      </c>
      <c r="M98" s="10">
        <f t="shared" si="9"/>
        <v>40612.25</v>
      </c>
      <c r="N98" s="9">
        <f t="shared" si="10"/>
        <v>2011</v>
      </c>
      <c r="O98">
        <v>1300856400</v>
      </c>
      <c r="P98" s="10">
        <f t="shared" si="11"/>
        <v>40625.208333333336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7"/>
        <v>927</v>
      </c>
      <c r="G99" t="s">
        <v>20</v>
      </c>
      <c r="H99">
        <v>113</v>
      </c>
      <c r="I99" s="5">
        <f t="shared" si="8"/>
        <v>106.61</v>
      </c>
      <c r="J99" t="s">
        <v>21</v>
      </c>
      <c r="K99" t="s">
        <v>22</v>
      </c>
      <c r="L99">
        <v>1435208400</v>
      </c>
      <c r="M99" s="10">
        <f t="shared" si="9"/>
        <v>42180.208333333328</v>
      </c>
      <c r="N99" s="9">
        <f t="shared" si="10"/>
        <v>2015</v>
      </c>
      <c r="O99">
        <v>1439874000</v>
      </c>
      <c r="P99" s="10">
        <f t="shared" si="11"/>
        <v>42234.208333333328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7"/>
        <v>34</v>
      </c>
      <c r="G100" t="s">
        <v>14</v>
      </c>
      <c r="H100">
        <v>1220</v>
      </c>
      <c r="I100" s="5">
        <f t="shared" si="8"/>
        <v>27.01</v>
      </c>
      <c r="J100" t="s">
        <v>26</v>
      </c>
      <c r="K100" t="s">
        <v>27</v>
      </c>
      <c r="L100">
        <v>1437973200</v>
      </c>
      <c r="M100" s="10">
        <f t="shared" si="9"/>
        <v>42212.208333333328</v>
      </c>
      <c r="N100" s="9">
        <f t="shared" si="10"/>
        <v>2015</v>
      </c>
      <c r="O100">
        <v>1438318800</v>
      </c>
      <c r="P100" s="10">
        <f t="shared" si="11"/>
        <v>42216.208333333328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7"/>
        <v>197</v>
      </c>
      <c r="G101" t="s">
        <v>20</v>
      </c>
      <c r="H101">
        <v>164</v>
      </c>
      <c r="I101" s="5">
        <f t="shared" si="8"/>
        <v>91.16</v>
      </c>
      <c r="J101" t="s">
        <v>21</v>
      </c>
      <c r="K101" t="s">
        <v>22</v>
      </c>
      <c r="L101">
        <v>1416895200</v>
      </c>
      <c r="M101" s="10">
        <f t="shared" si="9"/>
        <v>41968.25</v>
      </c>
      <c r="N101" s="9">
        <f t="shared" si="10"/>
        <v>2014</v>
      </c>
      <c r="O101">
        <v>1419400800</v>
      </c>
      <c r="P101" s="10">
        <f t="shared" si="11"/>
        <v>41997.25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10">
        <f t="shared" si="9"/>
        <v>40835.208333333336</v>
      </c>
      <c r="N102" s="9">
        <f t="shared" si="10"/>
        <v>2011</v>
      </c>
      <c r="O102">
        <v>1320555600</v>
      </c>
      <c r="P102" s="10">
        <f t="shared" si="11"/>
        <v>40853.208333333336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7"/>
        <v>1021</v>
      </c>
      <c r="G103" t="s">
        <v>20</v>
      </c>
      <c r="H103">
        <v>164</v>
      </c>
      <c r="I103" s="5">
        <f t="shared" si="8"/>
        <v>56.05</v>
      </c>
      <c r="J103" t="s">
        <v>21</v>
      </c>
      <c r="K103" t="s">
        <v>22</v>
      </c>
      <c r="L103">
        <v>1424498400</v>
      </c>
      <c r="M103" s="10">
        <f t="shared" si="9"/>
        <v>42056.25</v>
      </c>
      <c r="N103" s="9">
        <f t="shared" si="10"/>
        <v>2015</v>
      </c>
      <c r="O103">
        <v>1425103200</v>
      </c>
      <c r="P103" s="10">
        <f t="shared" si="11"/>
        <v>42063.25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7"/>
        <v>282</v>
      </c>
      <c r="G104" t="s">
        <v>20</v>
      </c>
      <c r="H104">
        <v>336</v>
      </c>
      <c r="I104" s="5">
        <f t="shared" si="8"/>
        <v>31.02</v>
      </c>
      <c r="J104" t="s">
        <v>21</v>
      </c>
      <c r="K104" t="s">
        <v>22</v>
      </c>
      <c r="L104">
        <v>1526274000</v>
      </c>
      <c r="M104" s="10">
        <f t="shared" si="9"/>
        <v>43234.208333333328</v>
      </c>
      <c r="N104" s="9">
        <f t="shared" si="10"/>
        <v>2018</v>
      </c>
      <c r="O104">
        <v>1526878800</v>
      </c>
      <c r="P104" s="10">
        <f t="shared" si="11"/>
        <v>43241.208333333328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7"/>
        <v>25</v>
      </c>
      <c r="G105" t="s">
        <v>14</v>
      </c>
      <c r="H105">
        <v>37</v>
      </c>
      <c r="I105" s="5">
        <f t="shared" si="8"/>
        <v>66.510000000000005</v>
      </c>
      <c r="J105" t="s">
        <v>107</v>
      </c>
      <c r="K105" t="s">
        <v>108</v>
      </c>
      <c r="L105">
        <v>1287896400</v>
      </c>
      <c r="M105" s="10">
        <f t="shared" si="9"/>
        <v>40475.208333333336</v>
      </c>
      <c r="N105" s="9">
        <f t="shared" si="10"/>
        <v>2010</v>
      </c>
      <c r="O105">
        <v>1288674000</v>
      </c>
      <c r="P105" s="10">
        <f t="shared" si="11"/>
        <v>40484.208333333336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7"/>
        <v>143</v>
      </c>
      <c r="G106" t="s">
        <v>20</v>
      </c>
      <c r="H106">
        <v>1917</v>
      </c>
      <c r="I106" s="5">
        <f t="shared" si="8"/>
        <v>89.01</v>
      </c>
      <c r="J106" t="s">
        <v>21</v>
      </c>
      <c r="K106" t="s">
        <v>22</v>
      </c>
      <c r="L106">
        <v>1495515600</v>
      </c>
      <c r="M106" s="10">
        <f t="shared" si="9"/>
        <v>42878.208333333328</v>
      </c>
      <c r="N106" s="9">
        <f t="shared" si="10"/>
        <v>2017</v>
      </c>
      <c r="O106">
        <v>1495602000</v>
      </c>
      <c r="P106" s="10">
        <f t="shared" si="11"/>
        <v>42879.208333333328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7"/>
        <v>145</v>
      </c>
      <c r="G107" t="s">
        <v>20</v>
      </c>
      <c r="H107">
        <v>95</v>
      </c>
      <c r="I107" s="5">
        <f t="shared" si="8"/>
        <v>103.46</v>
      </c>
      <c r="J107" t="s">
        <v>21</v>
      </c>
      <c r="K107" t="s">
        <v>22</v>
      </c>
      <c r="L107">
        <v>1364878800</v>
      </c>
      <c r="M107" s="10">
        <f t="shared" si="9"/>
        <v>41366.208333333336</v>
      </c>
      <c r="N107" s="9">
        <f t="shared" si="10"/>
        <v>2013</v>
      </c>
      <c r="O107">
        <v>1366434000</v>
      </c>
      <c r="P107" s="10">
        <f t="shared" si="11"/>
        <v>41384.208333333336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7"/>
        <v>359</v>
      </c>
      <c r="G108" t="s">
        <v>20</v>
      </c>
      <c r="H108">
        <v>147</v>
      </c>
      <c r="I108" s="5">
        <f t="shared" si="8"/>
        <v>95.28</v>
      </c>
      <c r="J108" t="s">
        <v>21</v>
      </c>
      <c r="K108" t="s">
        <v>22</v>
      </c>
      <c r="L108">
        <v>1567918800</v>
      </c>
      <c r="M108" s="10">
        <f t="shared" si="9"/>
        <v>43716.208333333328</v>
      </c>
      <c r="N108" s="9">
        <f t="shared" si="10"/>
        <v>2019</v>
      </c>
      <c r="O108">
        <v>1568350800</v>
      </c>
      <c r="P108" s="10">
        <f t="shared" si="11"/>
        <v>43721.208333333328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7"/>
        <v>186</v>
      </c>
      <c r="G109" t="s">
        <v>20</v>
      </c>
      <c r="H109">
        <v>86</v>
      </c>
      <c r="I109" s="5">
        <f t="shared" si="8"/>
        <v>75.900000000000006</v>
      </c>
      <c r="J109" t="s">
        <v>21</v>
      </c>
      <c r="K109" t="s">
        <v>22</v>
      </c>
      <c r="L109">
        <v>1524459600</v>
      </c>
      <c r="M109" s="10">
        <f t="shared" si="9"/>
        <v>43213.208333333328</v>
      </c>
      <c r="N109" s="9">
        <f t="shared" si="10"/>
        <v>2018</v>
      </c>
      <c r="O109">
        <v>1525928400</v>
      </c>
      <c r="P109" s="10">
        <f t="shared" si="11"/>
        <v>43230.208333333328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7"/>
        <v>595</v>
      </c>
      <c r="G110" t="s">
        <v>20</v>
      </c>
      <c r="H110">
        <v>83</v>
      </c>
      <c r="I110" s="5">
        <f t="shared" si="8"/>
        <v>107.58</v>
      </c>
      <c r="J110" t="s">
        <v>21</v>
      </c>
      <c r="K110" t="s">
        <v>22</v>
      </c>
      <c r="L110">
        <v>1333688400</v>
      </c>
      <c r="M110" s="10">
        <f t="shared" si="9"/>
        <v>41005.208333333336</v>
      </c>
      <c r="N110" s="9">
        <f t="shared" si="10"/>
        <v>2012</v>
      </c>
      <c r="O110">
        <v>1336885200</v>
      </c>
      <c r="P110" s="10">
        <f t="shared" si="11"/>
        <v>41042.208333333336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7"/>
        <v>59</v>
      </c>
      <c r="G111" t="s">
        <v>14</v>
      </c>
      <c r="H111">
        <v>60</v>
      </c>
      <c r="I111" s="5">
        <f t="shared" si="8"/>
        <v>51.32</v>
      </c>
      <c r="J111" t="s">
        <v>21</v>
      </c>
      <c r="K111" t="s">
        <v>22</v>
      </c>
      <c r="L111">
        <v>1389506400</v>
      </c>
      <c r="M111" s="10">
        <f t="shared" si="9"/>
        <v>41651.25</v>
      </c>
      <c r="N111" s="9">
        <f t="shared" si="10"/>
        <v>2014</v>
      </c>
      <c r="O111">
        <v>1389679200</v>
      </c>
      <c r="P111" s="10">
        <f t="shared" si="11"/>
        <v>41653.25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7"/>
        <v>15</v>
      </c>
      <c r="G112" t="s">
        <v>14</v>
      </c>
      <c r="H112">
        <v>296</v>
      </c>
      <c r="I112" s="5">
        <f t="shared" si="8"/>
        <v>71.98</v>
      </c>
      <c r="J112" t="s">
        <v>21</v>
      </c>
      <c r="K112" t="s">
        <v>22</v>
      </c>
      <c r="L112">
        <v>1536642000</v>
      </c>
      <c r="M112" s="10">
        <f t="shared" si="9"/>
        <v>43354.208333333328</v>
      </c>
      <c r="N112" s="9">
        <f t="shared" si="10"/>
        <v>2018</v>
      </c>
      <c r="O112">
        <v>1538283600</v>
      </c>
      <c r="P112" s="10">
        <f t="shared" si="11"/>
        <v>43373.208333333328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7"/>
        <v>120</v>
      </c>
      <c r="G113" t="s">
        <v>20</v>
      </c>
      <c r="H113">
        <v>676</v>
      </c>
      <c r="I113" s="5">
        <f t="shared" si="8"/>
        <v>108.95</v>
      </c>
      <c r="J113" t="s">
        <v>21</v>
      </c>
      <c r="K113" t="s">
        <v>22</v>
      </c>
      <c r="L113">
        <v>1348290000</v>
      </c>
      <c r="M113" s="10">
        <f t="shared" si="9"/>
        <v>41174.208333333336</v>
      </c>
      <c r="N113" s="9">
        <f t="shared" si="10"/>
        <v>2012</v>
      </c>
      <c r="O113">
        <v>1348808400</v>
      </c>
      <c r="P113" s="10">
        <f t="shared" si="11"/>
        <v>41180.208333333336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7"/>
        <v>269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 s="10">
        <f t="shared" si="9"/>
        <v>41875.208333333336</v>
      </c>
      <c r="N114" s="9">
        <f t="shared" si="10"/>
        <v>2014</v>
      </c>
      <c r="O114">
        <v>1410152400</v>
      </c>
      <c r="P114" s="10">
        <f t="shared" si="11"/>
        <v>41890.208333333336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7"/>
        <v>377</v>
      </c>
      <c r="G115" t="s">
        <v>20</v>
      </c>
      <c r="H115">
        <v>131</v>
      </c>
      <c r="I115" s="5">
        <f t="shared" si="8"/>
        <v>94.94</v>
      </c>
      <c r="J115" t="s">
        <v>21</v>
      </c>
      <c r="K115" t="s">
        <v>22</v>
      </c>
      <c r="L115">
        <v>1505192400</v>
      </c>
      <c r="M115" s="10">
        <f t="shared" si="9"/>
        <v>42990.208333333328</v>
      </c>
      <c r="N115" s="9">
        <f t="shared" si="10"/>
        <v>2017</v>
      </c>
      <c r="O115">
        <v>1505797200</v>
      </c>
      <c r="P115" s="10">
        <f t="shared" si="11"/>
        <v>42997.208333333328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7"/>
        <v>727</v>
      </c>
      <c r="G116" t="s">
        <v>20</v>
      </c>
      <c r="H116">
        <v>126</v>
      </c>
      <c r="I116" s="5">
        <f t="shared" si="8"/>
        <v>109.65</v>
      </c>
      <c r="J116" t="s">
        <v>21</v>
      </c>
      <c r="K116" t="s">
        <v>22</v>
      </c>
      <c r="L116">
        <v>1554786000</v>
      </c>
      <c r="M116" s="10">
        <f t="shared" si="9"/>
        <v>43564.208333333328</v>
      </c>
      <c r="N116" s="9">
        <f t="shared" si="10"/>
        <v>2019</v>
      </c>
      <c r="O116">
        <v>1554872400</v>
      </c>
      <c r="P116" s="10">
        <f t="shared" si="11"/>
        <v>43565.208333333328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7"/>
        <v>87</v>
      </c>
      <c r="G117" t="s">
        <v>14</v>
      </c>
      <c r="H117">
        <v>3304</v>
      </c>
      <c r="I117" s="5">
        <f t="shared" si="8"/>
        <v>44</v>
      </c>
      <c r="J117" t="s">
        <v>107</v>
      </c>
      <c r="K117" t="s">
        <v>108</v>
      </c>
      <c r="L117">
        <v>1510898400</v>
      </c>
      <c r="M117" s="10">
        <f t="shared" si="9"/>
        <v>43056.25</v>
      </c>
      <c r="N117" s="9">
        <f t="shared" si="10"/>
        <v>2017</v>
      </c>
      <c r="O117">
        <v>1513922400</v>
      </c>
      <c r="P117" s="10">
        <f t="shared" si="11"/>
        <v>43091.25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5">
        <f t="shared" si="8"/>
        <v>86.79</v>
      </c>
      <c r="J118" t="s">
        <v>21</v>
      </c>
      <c r="K118" t="s">
        <v>22</v>
      </c>
      <c r="L118">
        <v>1442552400</v>
      </c>
      <c r="M118" s="10">
        <f t="shared" si="9"/>
        <v>42265.208333333328</v>
      </c>
      <c r="N118" s="9">
        <f t="shared" si="10"/>
        <v>2015</v>
      </c>
      <c r="O118">
        <v>1442638800</v>
      </c>
      <c r="P118" s="10">
        <f t="shared" si="11"/>
        <v>42266.208333333328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7"/>
        <v>174</v>
      </c>
      <c r="G119" t="s">
        <v>20</v>
      </c>
      <c r="H119">
        <v>275</v>
      </c>
      <c r="I119" s="5">
        <f t="shared" si="8"/>
        <v>30.99</v>
      </c>
      <c r="J119" t="s">
        <v>21</v>
      </c>
      <c r="K119" t="s">
        <v>22</v>
      </c>
      <c r="L119">
        <v>1316667600</v>
      </c>
      <c r="M119" s="10">
        <f t="shared" si="9"/>
        <v>40808.208333333336</v>
      </c>
      <c r="N119" s="9">
        <f t="shared" si="10"/>
        <v>2011</v>
      </c>
      <c r="O119">
        <v>1317186000</v>
      </c>
      <c r="P119" s="10">
        <f t="shared" si="11"/>
        <v>40814.208333333336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7"/>
        <v>118</v>
      </c>
      <c r="G120" t="s">
        <v>20</v>
      </c>
      <c r="H120">
        <v>67</v>
      </c>
      <c r="I120" s="5">
        <f t="shared" si="8"/>
        <v>94.79</v>
      </c>
      <c r="J120" t="s">
        <v>21</v>
      </c>
      <c r="K120" t="s">
        <v>22</v>
      </c>
      <c r="L120">
        <v>1390716000</v>
      </c>
      <c r="M120" s="10">
        <f t="shared" si="9"/>
        <v>41665.25</v>
      </c>
      <c r="N120" s="9">
        <f t="shared" si="10"/>
        <v>2014</v>
      </c>
      <c r="O120">
        <v>1391234400</v>
      </c>
      <c r="P120" s="10">
        <f t="shared" si="11"/>
        <v>41671.25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7"/>
        <v>215</v>
      </c>
      <c r="G121" t="s">
        <v>20</v>
      </c>
      <c r="H121">
        <v>154</v>
      </c>
      <c r="I121" s="5">
        <f t="shared" si="8"/>
        <v>69.790000000000006</v>
      </c>
      <c r="J121" t="s">
        <v>21</v>
      </c>
      <c r="K121" t="s">
        <v>22</v>
      </c>
      <c r="L121">
        <v>1402894800</v>
      </c>
      <c r="M121" s="10">
        <f t="shared" si="9"/>
        <v>41806.208333333336</v>
      </c>
      <c r="N121" s="9">
        <f t="shared" si="10"/>
        <v>2014</v>
      </c>
      <c r="O121">
        <v>1404363600</v>
      </c>
      <c r="P121" s="10">
        <f t="shared" si="11"/>
        <v>41823.208333333336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7"/>
        <v>149</v>
      </c>
      <c r="G122" t="s">
        <v>20</v>
      </c>
      <c r="H122">
        <v>1782</v>
      </c>
      <c r="I122" s="5">
        <f t="shared" si="8"/>
        <v>63</v>
      </c>
      <c r="J122" t="s">
        <v>21</v>
      </c>
      <c r="K122" t="s">
        <v>22</v>
      </c>
      <c r="L122">
        <v>1429246800</v>
      </c>
      <c r="M122" s="10">
        <f t="shared" si="9"/>
        <v>42111.208333333328</v>
      </c>
      <c r="N122" s="9">
        <f t="shared" si="10"/>
        <v>2015</v>
      </c>
      <c r="O122">
        <v>1429592400</v>
      </c>
      <c r="P122" s="10">
        <f t="shared" si="11"/>
        <v>42115.208333333328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7"/>
        <v>219</v>
      </c>
      <c r="G123" t="s">
        <v>20</v>
      </c>
      <c r="H123">
        <v>903</v>
      </c>
      <c r="I123" s="5">
        <f t="shared" si="8"/>
        <v>110.03</v>
      </c>
      <c r="J123" t="s">
        <v>21</v>
      </c>
      <c r="K123" t="s">
        <v>22</v>
      </c>
      <c r="L123">
        <v>1412485200</v>
      </c>
      <c r="M123" s="10">
        <f t="shared" si="9"/>
        <v>41917.208333333336</v>
      </c>
      <c r="N123" s="9">
        <f t="shared" si="10"/>
        <v>2014</v>
      </c>
      <c r="O123">
        <v>1413608400</v>
      </c>
      <c r="P123" s="10">
        <f t="shared" si="11"/>
        <v>41930.208333333336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7"/>
        <v>64</v>
      </c>
      <c r="G124" t="s">
        <v>14</v>
      </c>
      <c r="H124">
        <v>3387</v>
      </c>
      <c r="I124" s="5">
        <f t="shared" si="8"/>
        <v>26</v>
      </c>
      <c r="J124" t="s">
        <v>21</v>
      </c>
      <c r="K124" t="s">
        <v>22</v>
      </c>
      <c r="L124">
        <v>1417068000</v>
      </c>
      <c r="M124" s="10">
        <f t="shared" si="9"/>
        <v>41970.25</v>
      </c>
      <c r="N124" s="9">
        <f t="shared" si="10"/>
        <v>2014</v>
      </c>
      <c r="O124">
        <v>1419400800</v>
      </c>
      <c r="P124" s="10">
        <f t="shared" si="11"/>
        <v>41997.25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7"/>
        <v>19</v>
      </c>
      <c r="G125" t="s">
        <v>14</v>
      </c>
      <c r="H125">
        <v>662</v>
      </c>
      <c r="I125" s="5">
        <f t="shared" si="8"/>
        <v>49.99</v>
      </c>
      <c r="J125" t="s">
        <v>15</v>
      </c>
      <c r="K125" t="s">
        <v>16</v>
      </c>
      <c r="L125">
        <v>1448344800</v>
      </c>
      <c r="M125" s="10">
        <f t="shared" si="9"/>
        <v>42332.25</v>
      </c>
      <c r="N125" s="9">
        <f t="shared" si="10"/>
        <v>2015</v>
      </c>
      <c r="O125">
        <v>1448604000</v>
      </c>
      <c r="P125" s="10">
        <f t="shared" si="11"/>
        <v>42335.25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7"/>
        <v>368</v>
      </c>
      <c r="G126" t="s">
        <v>20</v>
      </c>
      <c r="H126">
        <v>94</v>
      </c>
      <c r="I126" s="5">
        <f t="shared" si="8"/>
        <v>101.72</v>
      </c>
      <c r="J126" t="s">
        <v>107</v>
      </c>
      <c r="K126" t="s">
        <v>108</v>
      </c>
      <c r="L126">
        <v>1557723600</v>
      </c>
      <c r="M126" s="10">
        <f t="shared" si="9"/>
        <v>43598.208333333328</v>
      </c>
      <c r="N126" s="9">
        <f t="shared" si="10"/>
        <v>2019</v>
      </c>
      <c r="O126">
        <v>1562302800</v>
      </c>
      <c r="P126" s="10">
        <f t="shared" si="11"/>
        <v>43651.208333333328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7"/>
        <v>160</v>
      </c>
      <c r="G127" t="s">
        <v>20</v>
      </c>
      <c r="H127">
        <v>180</v>
      </c>
      <c r="I127" s="5">
        <f t="shared" si="8"/>
        <v>47.08</v>
      </c>
      <c r="J127" t="s">
        <v>21</v>
      </c>
      <c r="K127" t="s">
        <v>22</v>
      </c>
      <c r="L127">
        <v>1537333200</v>
      </c>
      <c r="M127" s="10">
        <f t="shared" si="9"/>
        <v>43362.208333333328</v>
      </c>
      <c r="N127" s="9">
        <f t="shared" si="10"/>
        <v>2018</v>
      </c>
      <c r="O127">
        <v>1537678800</v>
      </c>
      <c r="P127" s="10">
        <f t="shared" si="11"/>
        <v>43366.208333333328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7"/>
        <v>39</v>
      </c>
      <c r="G128" t="s">
        <v>14</v>
      </c>
      <c r="H128">
        <v>774</v>
      </c>
      <c r="I128" s="5">
        <f t="shared" si="8"/>
        <v>89.94</v>
      </c>
      <c r="J128" t="s">
        <v>21</v>
      </c>
      <c r="K128" t="s">
        <v>22</v>
      </c>
      <c r="L128">
        <v>1471150800</v>
      </c>
      <c r="M128" s="10">
        <f t="shared" si="9"/>
        <v>42596.208333333328</v>
      </c>
      <c r="N128" s="9">
        <f t="shared" si="10"/>
        <v>2016</v>
      </c>
      <c r="O128">
        <v>1473570000</v>
      </c>
      <c r="P128" s="10">
        <f t="shared" si="11"/>
        <v>42624.208333333328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7"/>
        <v>51</v>
      </c>
      <c r="G129" t="s">
        <v>14</v>
      </c>
      <c r="H129">
        <v>672</v>
      </c>
      <c r="I129" s="5">
        <f t="shared" si="8"/>
        <v>78.97</v>
      </c>
      <c r="J129" t="s">
        <v>15</v>
      </c>
      <c r="K129" t="s">
        <v>16</v>
      </c>
      <c r="L129">
        <v>1273640400</v>
      </c>
      <c r="M129" s="10">
        <f t="shared" si="9"/>
        <v>40310.208333333336</v>
      </c>
      <c r="N129" s="9">
        <f t="shared" si="10"/>
        <v>2010</v>
      </c>
      <c r="O129">
        <v>1273899600</v>
      </c>
      <c r="P129" s="10">
        <f t="shared" si="11"/>
        <v>40313.208333333336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ref="F130:F193" si="14">ROUND((E130/D130)*100,0)</f>
        <v>60</v>
      </c>
      <c r="G130" t="s">
        <v>74</v>
      </c>
      <c r="H130">
        <v>532</v>
      </c>
      <c r="I130" s="5">
        <f t="shared" ref="I130:I193" si="15">IF(H130=0,0,ROUND(E130/H130,2))</f>
        <v>80.069999999999993</v>
      </c>
      <c r="J130" t="s">
        <v>21</v>
      </c>
      <c r="K130" t="s">
        <v>22</v>
      </c>
      <c r="L130">
        <v>1282885200</v>
      </c>
      <c r="M130" s="10">
        <f t="shared" si="9"/>
        <v>40417.208333333336</v>
      </c>
      <c r="N130" s="9">
        <f t="shared" si="10"/>
        <v>2010</v>
      </c>
      <c r="O130">
        <v>1284008400</v>
      </c>
      <c r="P130" s="10">
        <f t="shared" si="11"/>
        <v>40430.208333333336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14"/>
        <v>3</v>
      </c>
      <c r="G131" t="s">
        <v>74</v>
      </c>
      <c r="H131">
        <v>55</v>
      </c>
      <c r="I131" s="5">
        <f t="shared" si="15"/>
        <v>86.47</v>
      </c>
      <c r="J131" t="s">
        <v>26</v>
      </c>
      <c r="K131" t="s">
        <v>27</v>
      </c>
      <c r="L131">
        <v>1422943200</v>
      </c>
      <c r="M131" s="10">
        <f t="shared" ref="M131:M194" si="16">(((L131/60)/60)/24)+DATE(1970,1,1)</f>
        <v>42038.25</v>
      </c>
      <c r="N131" s="9">
        <f t="shared" ref="N131:N194" si="17">YEAR(M131)</f>
        <v>2015</v>
      </c>
      <c r="O131">
        <v>1425103200</v>
      </c>
      <c r="P131" s="10">
        <f t="shared" ref="P131:P194" si="18">(((O131/60)/60)/24)+DATE(1970,1,1)</f>
        <v>42063.25</v>
      </c>
      <c r="Q131" t="b">
        <v>0</v>
      </c>
      <c r="R131" t="b">
        <v>0</v>
      </c>
      <c r="S131" t="s">
        <v>17</v>
      </c>
      <c r="T131" t="str">
        <f t="shared" ref="T131:T194" si="19">LEFT(S131,SEARCH("/",S131)-1)</f>
        <v>food</v>
      </c>
      <c r="U131" t="str">
        <f t="shared" ref="U131:U194" si="20">RIGHT(S131,LEN(S131)-SEARCH("/",S131))</f>
        <v>food trucks</v>
      </c>
    </row>
    <row r="132" spans="1:21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4"/>
        <v>155</v>
      </c>
      <c r="G132" t="s">
        <v>20</v>
      </c>
      <c r="H132">
        <v>533</v>
      </c>
      <c r="I132" s="5">
        <f t="shared" si="15"/>
        <v>28</v>
      </c>
      <c r="J132" t="s">
        <v>36</v>
      </c>
      <c r="K132" t="s">
        <v>37</v>
      </c>
      <c r="L132">
        <v>1319605200</v>
      </c>
      <c r="M132" s="10">
        <f t="shared" si="16"/>
        <v>40842.208333333336</v>
      </c>
      <c r="N132" s="9">
        <f t="shared" si="17"/>
        <v>2011</v>
      </c>
      <c r="O132">
        <v>1320991200</v>
      </c>
      <c r="P132" s="10">
        <f t="shared" si="18"/>
        <v>40858.25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4"/>
        <v>101</v>
      </c>
      <c r="G133" t="s">
        <v>20</v>
      </c>
      <c r="H133">
        <v>2443</v>
      </c>
      <c r="I133" s="5">
        <f t="shared" si="15"/>
        <v>68</v>
      </c>
      <c r="J133" t="s">
        <v>40</v>
      </c>
      <c r="K133" t="s">
        <v>41</v>
      </c>
      <c r="L133">
        <v>1385704800</v>
      </c>
      <c r="M133" s="10">
        <f t="shared" si="16"/>
        <v>41607.25</v>
      </c>
      <c r="N133" s="9">
        <f t="shared" si="17"/>
        <v>2013</v>
      </c>
      <c r="O133">
        <v>1386828000</v>
      </c>
      <c r="P133" s="10">
        <f t="shared" si="18"/>
        <v>41620.25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4"/>
        <v>116</v>
      </c>
      <c r="G134" t="s">
        <v>20</v>
      </c>
      <c r="H134">
        <v>89</v>
      </c>
      <c r="I134" s="5">
        <f t="shared" si="15"/>
        <v>43.08</v>
      </c>
      <c r="J134" t="s">
        <v>21</v>
      </c>
      <c r="K134" t="s">
        <v>22</v>
      </c>
      <c r="L134">
        <v>1515736800</v>
      </c>
      <c r="M134" s="10">
        <f t="shared" si="16"/>
        <v>43112.25</v>
      </c>
      <c r="N134" s="9">
        <f t="shared" si="17"/>
        <v>2018</v>
      </c>
      <c r="O134">
        <v>1517119200</v>
      </c>
      <c r="P134" s="10">
        <f t="shared" si="18"/>
        <v>43128.25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4"/>
        <v>311</v>
      </c>
      <c r="G135" t="s">
        <v>20</v>
      </c>
      <c r="H135">
        <v>159</v>
      </c>
      <c r="I135" s="5">
        <f t="shared" si="15"/>
        <v>87.96</v>
      </c>
      <c r="J135" t="s">
        <v>21</v>
      </c>
      <c r="K135" t="s">
        <v>22</v>
      </c>
      <c r="L135">
        <v>1313125200</v>
      </c>
      <c r="M135" s="10">
        <f t="shared" si="16"/>
        <v>40767.208333333336</v>
      </c>
      <c r="N135" s="9">
        <f t="shared" si="17"/>
        <v>2011</v>
      </c>
      <c r="O135">
        <v>1315026000</v>
      </c>
      <c r="P135" s="10">
        <f t="shared" si="18"/>
        <v>40789.208333333336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4"/>
        <v>90</v>
      </c>
      <c r="G136" t="s">
        <v>14</v>
      </c>
      <c r="H136">
        <v>940</v>
      </c>
      <c r="I136" s="5">
        <f t="shared" si="15"/>
        <v>94.99</v>
      </c>
      <c r="J136" t="s">
        <v>98</v>
      </c>
      <c r="K136" t="s">
        <v>99</v>
      </c>
      <c r="L136">
        <v>1308459600</v>
      </c>
      <c r="M136" s="10">
        <f t="shared" si="16"/>
        <v>40713.208333333336</v>
      </c>
      <c r="N136" s="9">
        <f t="shared" si="17"/>
        <v>2011</v>
      </c>
      <c r="O136">
        <v>1312693200</v>
      </c>
      <c r="P136" s="10">
        <f t="shared" si="18"/>
        <v>40762.208333333336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4"/>
        <v>71</v>
      </c>
      <c r="G137" t="s">
        <v>14</v>
      </c>
      <c r="H137">
        <v>117</v>
      </c>
      <c r="I137" s="5">
        <f t="shared" si="15"/>
        <v>46.91</v>
      </c>
      <c r="J137" t="s">
        <v>21</v>
      </c>
      <c r="K137" t="s">
        <v>22</v>
      </c>
      <c r="L137">
        <v>1362636000</v>
      </c>
      <c r="M137" s="10">
        <f t="shared" si="16"/>
        <v>41340.25</v>
      </c>
      <c r="N137" s="9">
        <f t="shared" si="17"/>
        <v>2013</v>
      </c>
      <c r="O137">
        <v>1363064400</v>
      </c>
      <c r="P137" s="10">
        <f t="shared" si="18"/>
        <v>41345.208333333336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4"/>
        <v>3</v>
      </c>
      <c r="G138" t="s">
        <v>74</v>
      </c>
      <c r="H138">
        <v>58</v>
      </c>
      <c r="I138" s="5">
        <f t="shared" si="15"/>
        <v>46.91</v>
      </c>
      <c r="J138" t="s">
        <v>21</v>
      </c>
      <c r="K138" t="s">
        <v>22</v>
      </c>
      <c r="L138">
        <v>1402117200</v>
      </c>
      <c r="M138" s="10">
        <f t="shared" si="16"/>
        <v>41797.208333333336</v>
      </c>
      <c r="N138" s="9">
        <f t="shared" si="17"/>
        <v>2014</v>
      </c>
      <c r="O138">
        <v>1403154000</v>
      </c>
      <c r="P138" s="10">
        <f t="shared" si="18"/>
        <v>41809.208333333336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4"/>
        <v>262</v>
      </c>
      <c r="G139" t="s">
        <v>20</v>
      </c>
      <c r="H139">
        <v>50</v>
      </c>
      <c r="I139" s="5">
        <f t="shared" si="15"/>
        <v>94.24</v>
      </c>
      <c r="J139" t="s">
        <v>21</v>
      </c>
      <c r="K139" t="s">
        <v>22</v>
      </c>
      <c r="L139">
        <v>1286341200</v>
      </c>
      <c r="M139" s="10">
        <f t="shared" si="16"/>
        <v>40457.208333333336</v>
      </c>
      <c r="N139" s="9">
        <f t="shared" si="17"/>
        <v>2010</v>
      </c>
      <c r="O139">
        <v>1286859600</v>
      </c>
      <c r="P139" s="10">
        <f t="shared" si="18"/>
        <v>40463.208333333336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4"/>
        <v>96</v>
      </c>
      <c r="G140" t="s">
        <v>14</v>
      </c>
      <c r="H140">
        <v>115</v>
      </c>
      <c r="I140" s="5">
        <f t="shared" si="15"/>
        <v>80.14</v>
      </c>
      <c r="J140" t="s">
        <v>21</v>
      </c>
      <c r="K140" t="s">
        <v>22</v>
      </c>
      <c r="L140">
        <v>1348808400</v>
      </c>
      <c r="M140" s="10">
        <f t="shared" si="16"/>
        <v>41180.208333333336</v>
      </c>
      <c r="N140" s="9">
        <f t="shared" si="17"/>
        <v>2012</v>
      </c>
      <c r="O140">
        <v>1349326800</v>
      </c>
      <c r="P140" s="10">
        <f t="shared" si="18"/>
        <v>41186.208333333336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4"/>
        <v>21</v>
      </c>
      <c r="G141" t="s">
        <v>14</v>
      </c>
      <c r="H141">
        <v>326</v>
      </c>
      <c r="I141" s="5">
        <f t="shared" si="15"/>
        <v>59.04</v>
      </c>
      <c r="J141" t="s">
        <v>21</v>
      </c>
      <c r="K141" t="s">
        <v>22</v>
      </c>
      <c r="L141">
        <v>1429592400</v>
      </c>
      <c r="M141" s="10">
        <f t="shared" si="16"/>
        <v>42115.208333333328</v>
      </c>
      <c r="N141" s="9">
        <f t="shared" si="17"/>
        <v>2015</v>
      </c>
      <c r="O141">
        <v>1430974800</v>
      </c>
      <c r="P141" s="10">
        <f t="shared" si="18"/>
        <v>42131.208333333328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4"/>
        <v>223</v>
      </c>
      <c r="G142" t="s">
        <v>20</v>
      </c>
      <c r="H142">
        <v>186</v>
      </c>
      <c r="I142" s="5">
        <f t="shared" si="15"/>
        <v>65.989999999999995</v>
      </c>
      <c r="J142" t="s">
        <v>21</v>
      </c>
      <c r="K142" t="s">
        <v>22</v>
      </c>
      <c r="L142">
        <v>1519538400</v>
      </c>
      <c r="M142" s="10">
        <f t="shared" si="16"/>
        <v>43156.25</v>
      </c>
      <c r="N142" s="9">
        <f t="shared" si="17"/>
        <v>2018</v>
      </c>
      <c r="O142">
        <v>1519970400</v>
      </c>
      <c r="P142" s="10">
        <f t="shared" si="18"/>
        <v>43161.25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4"/>
        <v>102</v>
      </c>
      <c r="G143" t="s">
        <v>20</v>
      </c>
      <c r="H143">
        <v>1071</v>
      </c>
      <c r="I143" s="5">
        <f t="shared" si="15"/>
        <v>60.99</v>
      </c>
      <c r="J143" t="s">
        <v>21</v>
      </c>
      <c r="K143" t="s">
        <v>22</v>
      </c>
      <c r="L143">
        <v>1434085200</v>
      </c>
      <c r="M143" s="10">
        <f t="shared" si="16"/>
        <v>42167.208333333328</v>
      </c>
      <c r="N143" s="9">
        <f t="shared" si="17"/>
        <v>2015</v>
      </c>
      <c r="O143">
        <v>1434603600</v>
      </c>
      <c r="P143" s="10">
        <f t="shared" si="18"/>
        <v>42173.208333333328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4"/>
        <v>230</v>
      </c>
      <c r="G144" t="s">
        <v>20</v>
      </c>
      <c r="H144">
        <v>117</v>
      </c>
      <c r="I144" s="5">
        <f t="shared" si="15"/>
        <v>98.31</v>
      </c>
      <c r="J144" t="s">
        <v>21</v>
      </c>
      <c r="K144" t="s">
        <v>22</v>
      </c>
      <c r="L144">
        <v>1333688400</v>
      </c>
      <c r="M144" s="10">
        <f t="shared" si="16"/>
        <v>41005.208333333336</v>
      </c>
      <c r="N144" s="9">
        <f t="shared" si="17"/>
        <v>2012</v>
      </c>
      <c r="O144">
        <v>1337230800</v>
      </c>
      <c r="P144" s="10">
        <f t="shared" si="18"/>
        <v>41046.208333333336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4"/>
        <v>136</v>
      </c>
      <c r="G145" t="s">
        <v>20</v>
      </c>
      <c r="H145">
        <v>70</v>
      </c>
      <c r="I145" s="5">
        <f t="shared" si="15"/>
        <v>104.6</v>
      </c>
      <c r="J145" t="s">
        <v>21</v>
      </c>
      <c r="K145" t="s">
        <v>22</v>
      </c>
      <c r="L145">
        <v>1277701200</v>
      </c>
      <c r="M145" s="10">
        <f t="shared" si="16"/>
        <v>40357.208333333336</v>
      </c>
      <c r="N145" s="9">
        <f t="shared" si="17"/>
        <v>2010</v>
      </c>
      <c r="O145">
        <v>1279429200</v>
      </c>
      <c r="P145" s="10">
        <f t="shared" si="18"/>
        <v>40377.208333333336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4"/>
        <v>129</v>
      </c>
      <c r="G146" t="s">
        <v>20</v>
      </c>
      <c r="H146">
        <v>135</v>
      </c>
      <c r="I146" s="5">
        <f t="shared" si="15"/>
        <v>86.07</v>
      </c>
      <c r="J146" t="s">
        <v>21</v>
      </c>
      <c r="K146" t="s">
        <v>22</v>
      </c>
      <c r="L146">
        <v>1560747600</v>
      </c>
      <c r="M146" s="10">
        <f t="shared" si="16"/>
        <v>43633.208333333328</v>
      </c>
      <c r="N146" s="9">
        <f t="shared" si="17"/>
        <v>2019</v>
      </c>
      <c r="O146">
        <v>1561438800</v>
      </c>
      <c r="P146" s="10">
        <f t="shared" si="18"/>
        <v>43641.208333333328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4"/>
        <v>237</v>
      </c>
      <c r="G147" t="s">
        <v>20</v>
      </c>
      <c r="H147">
        <v>768</v>
      </c>
      <c r="I147" s="5">
        <f t="shared" si="15"/>
        <v>76.989999999999995</v>
      </c>
      <c r="J147" t="s">
        <v>98</v>
      </c>
      <c r="K147" t="s">
        <v>99</v>
      </c>
      <c r="L147">
        <v>1410066000</v>
      </c>
      <c r="M147" s="10">
        <f t="shared" si="16"/>
        <v>41889.208333333336</v>
      </c>
      <c r="N147" s="9">
        <f t="shared" si="17"/>
        <v>2014</v>
      </c>
      <c r="O147">
        <v>1410498000</v>
      </c>
      <c r="P147" s="10">
        <f t="shared" si="18"/>
        <v>41894.208333333336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4"/>
        <v>17</v>
      </c>
      <c r="G148" t="s">
        <v>74</v>
      </c>
      <c r="H148">
        <v>51</v>
      </c>
      <c r="I148" s="5">
        <f t="shared" si="15"/>
        <v>29.76</v>
      </c>
      <c r="J148" t="s">
        <v>21</v>
      </c>
      <c r="K148" t="s">
        <v>22</v>
      </c>
      <c r="L148">
        <v>1320732000</v>
      </c>
      <c r="M148" s="10">
        <f t="shared" si="16"/>
        <v>40855.25</v>
      </c>
      <c r="N148" s="9">
        <f t="shared" si="17"/>
        <v>2011</v>
      </c>
      <c r="O148">
        <v>1322460000</v>
      </c>
      <c r="P148" s="10">
        <f t="shared" si="18"/>
        <v>40875.25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4"/>
        <v>112</v>
      </c>
      <c r="G149" t="s">
        <v>20</v>
      </c>
      <c r="H149">
        <v>199</v>
      </c>
      <c r="I149" s="5">
        <f t="shared" si="15"/>
        <v>46.92</v>
      </c>
      <c r="J149" t="s">
        <v>21</v>
      </c>
      <c r="K149" t="s">
        <v>22</v>
      </c>
      <c r="L149">
        <v>1465794000</v>
      </c>
      <c r="M149" s="10">
        <f t="shared" si="16"/>
        <v>42534.208333333328</v>
      </c>
      <c r="N149" s="9">
        <f t="shared" si="17"/>
        <v>2016</v>
      </c>
      <c r="O149">
        <v>1466312400</v>
      </c>
      <c r="P149" s="10">
        <f t="shared" si="18"/>
        <v>42540.208333333328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4"/>
        <v>121</v>
      </c>
      <c r="G150" t="s">
        <v>20</v>
      </c>
      <c r="H150">
        <v>107</v>
      </c>
      <c r="I150" s="5">
        <f t="shared" si="15"/>
        <v>105.19</v>
      </c>
      <c r="J150" t="s">
        <v>21</v>
      </c>
      <c r="K150" t="s">
        <v>22</v>
      </c>
      <c r="L150">
        <v>1500958800</v>
      </c>
      <c r="M150" s="10">
        <f t="shared" si="16"/>
        <v>42941.208333333328</v>
      </c>
      <c r="N150" s="9">
        <f t="shared" si="17"/>
        <v>2017</v>
      </c>
      <c r="O150">
        <v>1501736400</v>
      </c>
      <c r="P150" s="10">
        <f t="shared" si="18"/>
        <v>42950.208333333328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4"/>
        <v>220</v>
      </c>
      <c r="G151" t="s">
        <v>20</v>
      </c>
      <c r="H151">
        <v>195</v>
      </c>
      <c r="I151" s="5">
        <f t="shared" si="15"/>
        <v>69.91</v>
      </c>
      <c r="J151" t="s">
        <v>21</v>
      </c>
      <c r="K151" t="s">
        <v>22</v>
      </c>
      <c r="L151">
        <v>1357020000</v>
      </c>
      <c r="M151" s="10">
        <f t="shared" si="16"/>
        <v>41275.25</v>
      </c>
      <c r="N151" s="9">
        <f t="shared" si="17"/>
        <v>2013</v>
      </c>
      <c r="O151">
        <v>1361512800</v>
      </c>
      <c r="P151" s="10">
        <f t="shared" si="18"/>
        <v>41327.25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4"/>
        <v>1</v>
      </c>
      <c r="G152" t="s">
        <v>14</v>
      </c>
      <c r="H152">
        <v>1</v>
      </c>
      <c r="I152" s="5">
        <f t="shared" si="15"/>
        <v>1</v>
      </c>
      <c r="J152" t="s">
        <v>21</v>
      </c>
      <c r="K152" t="s">
        <v>22</v>
      </c>
      <c r="L152">
        <v>1544940000</v>
      </c>
      <c r="M152" s="10">
        <f t="shared" si="16"/>
        <v>43450.25</v>
      </c>
      <c r="N152" s="9">
        <f t="shared" si="17"/>
        <v>2018</v>
      </c>
      <c r="O152">
        <v>1545026400</v>
      </c>
      <c r="P152" s="10">
        <f t="shared" si="18"/>
        <v>43451.25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4"/>
        <v>64</v>
      </c>
      <c r="G153" t="s">
        <v>14</v>
      </c>
      <c r="H153">
        <v>1467</v>
      </c>
      <c r="I153" s="5">
        <f t="shared" si="15"/>
        <v>60.01</v>
      </c>
      <c r="J153" t="s">
        <v>21</v>
      </c>
      <c r="K153" t="s">
        <v>22</v>
      </c>
      <c r="L153">
        <v>1402290000</v>
      </c>
      <c r="M153" s="10">
        <f t="shared" si="16"/>
        <v>41799.208333333336</v>
      </c>
      <c r="N153" s="9">
        <f t="shared" si="17"/>
        <v>2014</v>
      </c>
      <c r="O153">
        <v>1406696400</v>
      </c>
      <c r="P153" s="10">
        <f t="shared" si="18"/>
        <v>41850.208333333336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4"/>
        <v>423</v>
      </c>
      <c r="G154" t="s">
        <v>20</v>
      </c>
      <c r="H154">
        <v>3376</v>
      </c>
      <c r="I154" s="5">
        <f t="shared" si="15"/>
        <v>52.01</v>
      </c>
      <c r="J154" t="s">
        <v>21</v>
      </c>
      <c r="K154" t="s">
        <v>22</v>
      </c>
      <c r="L154">
        <v>1487311200</v>
      </c>
      <c r="M154" s="10">
        <f t="shared" si="16"/>
        <v>42783.25</v>
      </c>
      <c r="N154" s="9">
        <f t="shared" si="17"/>
        <v>2017</v>
      </c>
      <c r="O154">
        <v>1487916000</v>
      </c>
      <c r="P154" s="10">
        <f t="shared" si="18"/>
        <v>42790.25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4"/>
        <v>93</v>
      </c>
      <c r="G155" t="s">
        <v>14</v>
      </c>
      <c r="H155">
        <v>5681</v>
      </c>
      <c r="I155" s="5">
        <f t="shared" si="15"/>
        <v>31</v>
      </c>
      <c r="J155" t="s">
        <v>21</v>
      </c>
      <c r="K155" t="s">
        <v>22</v>
      </c>
      <c r="L155">
        <v>1350622800</v>
      </c>
      <c r="M155" s="10">
        <f t="shared" si="16"/>
        <v>41201.208333333336</v>
      </c>
      <c r="N155" s="9">
        <f t="shared" si="17"/>
        <v>2012</v>
      </c>
      <c r="O155">
        <v>1351141200</v>
      </c>
      <c r="P155" s="10">
        <f t="shared" si="18"/>
        <v>41207.208333333336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4"/>
        <v>59</v>
      </c>
      <c r="G156" t="s">
        <v>14</v>
      </c>
      <c r="H156">
        <v>1059</v>
      </c>
      <c r="I156" s="5">
        <f t="shared" si="15"/>
        <v>95.04</v>
      </c>
      <c r="J156" t="s">
        <v>21</v>
      </c>
      <c r="K156" t="s">
        <v>22</v>
      </c>
      <c r="L156">
        <v>1463029200</v>
      </c>
      <c r="M156" s="10">
        <f t="shared" si="16"/>
        <v>42502.208333333328</v>
      </c>
      <c r="N156" s="9">
        <f t="shared" si="17"/>
        <v>2016</v>
      </c>
      <c r="O156">
        <v>1465016400</v>
      </c>
      <c r="P156" s="10">
        <f t="shared" si="18"/>
        <v>42525.208333333328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4"/>
        <v>65</v>
      </c>
      <c r="G157" t="s">
        <v>14</v>
      </c>
      <c r="H157">
        <v>1194</v>
      </c>
      <c r="I157" s="5">
        <f t="shared" si="15"/>
        <v>75.97</v>
      </c>
      <c r="J157" t="s">
        <v>21</v>
      </c>
      <c r="K157" t="s">
        <v>22</v>
      </c>
      <c r="L157">
        <v>1269493200</v>
      </c>
      <c r="M157" s="10">
        <f t="shared" si="16"/>
        <v>40262.208333333336</v>
      </c>
      <c r="N157" s="9">
        <f t="shared" si="17"/>
        <v>2010</v>
      </c>
      <c r="O157">
        <v>1270789200</v>
      </c>
      <c r="P157" s="10">
        <f t="shared" si="18"/>
        <v>40277.208333333336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4"/>
        <v>74</v>
      </c>
      <c r="G158" t="s">
        <v>74</v>
      </c>
      <c r="H158">
        <v>379</v>
      </c>
      <c r="I158" s="5">
        <f t="shared" si="15"/>
        <v>71.010000000000005</v>
      </c>
      <c r="J158" t="s">
        <v>26</v>
      </c>
      <c r="K158" t="s">
        <v>27</v>
      </c>
      <c r="L158">
        <v>1570251600</v>
      </c>
      <c r="M158" s="10">
        <f t="shared" si="16"/>
        <v>43743.208333333328</v>
      </c>
      <c r="N158" s="9">
        <f t="shared" si="17"/>
        <v>2019</v>
      </c>
      <c r="O158">
        <v>1572325200</v>
      </c>
      <c r="P158" s="10">
        <f t="shared" si="18"/>
        <v>43767.208333333328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4"/>
        <v>53</v>
      </c>
      <c r="G159" t="s">
        <v>14</v>
      </c>
      <c r="H159">
        <v>30</v>
      </c>
      <c r="I159" s="5">
        <f t="shared" si="15"/>
        <v>73.73</v>
      </c>
      <c r="J159" t="s">
        <v>26</v>
      </c>
      <c r="K159" t="s">
        <v>27</v>
      </c>
      <c r="L159">
        <v>1388383200</v>
      </c>
      <c r="M159" s="10">
        <f t="shared" si="16"/>
        <v>41638.25</v>
      </c>
      <c r="N159" s="9">
        <f t="shared" si="17"/>
        <v>2013</v>
      </c>
      <c r="O159">
        <v>1389420000</v>
      </c>
      <c r="P159" s="10">
        <f t="shared" si="18"/>
        <v>41650.25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4"/>
        <v>221</v>
      </c>
      <c r="G160" t="s">
        <v>20</v>
      </c>
      <c r="H160">
        <v>41</v>
      </c>
      <c r="I160" s="5">
        <f t="shared" si="15"/>
        <v>113.17</v>
      </c>
      <c r="J160" t="s">
        <v>21</v>
      </c>
      <c r="K160" t="s">
        <v>22</v>
      </c>
      <c r="L160">
        <v>1449554400</v>
      </c>
      <c r="M160" s="10">
        <f t="shared" si="16"/>
        <v>42346.25</v>
      </c>
      <c r="N160" s="9">
        <f t="shared" si="17"/>
        <v>2015</v>
      </c>
      <c r="O160">
        <v>1449640800</v>
      </c>
      <c r="P160" s="10">
        <f t="shared" si="18"/>
        <v>42347.25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4"/>
        <v>100</v>
      </c>
      <c r="G161" t="s">
        <v>20</v>
      </c>
      <c r="H161">
        <v>1821</v>
      </c>
      <c r="I161" s="5">
        <f t="shared" si="15"/>
        <v>105.01</v>
      </c>
      <c r="J161" t="s">
        <v>21</v>
      </c>
      <c r="K161" t="s">
        <v>22</v>
      </c>
      <c r="L161">
        <v>1553662800</v>
      </c>
      <c r="M161" s="10">
        <f t="shared" si="16"/>
        <v>43551.208333333328</v>
      </c>
      <c r="N161" s="9">
        <f t="shared" si="17"/>
        <v>2019</v>
      </c>
      <c r="O161">
        <v>1555218000</v>
      </c>
      <c r="P161" s="10">
        <f t="shared" si="18"/>
        <v>43569.208333333328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4"/>
        <v>162</v>
      </c>
      <c r="G162" t="s">
        <v>20</v>
      </c>
      <c r="H162">
        <v>164</v>
      </c>
      <c r="I162" s="5">
        <f t="shared" si="15"/>
        <v>79.180000000000007</v>
      </c>
      <c r="J162" t="s">
        <v>21</v>
      </c>
      <c r="K162" t="s">
        <v>22</v>
      </c>
      <c r="L162">
        <v>1556341200</v>
      </c>
      <c r="M162" s="10">
        <f t="shared" si="16"/>
        <v>43582.208333333328</v>
      </c>
      <c r="N162" s="9">
        <f t="shared" si="17"/>
        <v>2019</v>
      </c>
      <c r="O162">
        <v>1557723600</v>
      </c>
      <c r="P162" s="10">
        <f t="shared" si="18"/>
        <v>43598.208333333328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4"/>
        <v>78</v>
      </c>
      <c r="G163" t="s">
        <v>14</v>
      </c>
      <c r="H163">
        <v>75</v>
      </c>
      <c r="I163" s="5">
        <f t="shared" si="15"/>
        <v>57.33</v>
      </c>
      <c r="J163" t="s">
        <v>21</v>
      </c>
      <c r="K163" t="s">
        <v>22</v>
      </c>
      <c r="L163">
        <v>1442984400</v>
      </c>
      <c r="M163" s="10">
        <f t="shared" si="16"/>
        <v>42270.208333333328</v>
      </c>
      <c r="N163" s="9">
        <f t="shared" si="17"/>
        <v>2015</v>
      </c>
      <c r="O163">
        <v>1443502800</v>
      </c>
      <c r="P163" s="10">
        <f t="shared" si="18"/>
        <v>42276.208333333328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4"/>
        <v>150</v>
      </c>
      <c r="G164" t="s">
        <v>20</v>
      </c>
      <c r="H164">
        <v>157</v>
      </c>
      <c r="I164" s="5">
        <f t="shared" si="15"/>
        <v>58.18</v>
      </c>
      <c r="J164" t="s">
        <v>98</v>
      </c>
      <c r="K164" t="s">
        <v>99</v>
      </c>
      <c r="L164">
        <v>1544248800</v>
      </c>
      <c r="M164" s="10">
        <f t="shared" si="16"/>
        <v>43442.25</v>
      </c>
      <c r="N164" s="9">
        <f t="shared" si="17"/>
        <v>2018</v>
      </c>
      <c r="O164">
        <v>1546840800</v>
      </c>
      <c r="P164" s="10">
        <f t="shared" si="18"/>
        <v>43472.25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4"/>
        <v>253</v>
      </c>
      <c r="G165" t="s">
        <v>20</v>
      </c>
      <c r="H165">
        <v>246</v>
      </c>
      <c r="I165" s="5">
        <f t="shared" si="15"/>
        <v>36.03</v>
      </c>
      <c r="J165" t="s">
        <v>21</v>
      </c>
      <c r="K165" t="s">
        <v>22</v>
      </c>
      <c r="L165">
        <v>1508475600</v>
      </c>
      <c r="M165" s="10">
        <f t="shared" si="16"/>
        <v>43028.208333333328</v>
      </c>
      <c r="N165" s="9">
        <f t="shared" si="17"/>
        <v>2017</v>
      </c>
      <c r="O165">
        <v>1512712800</v>
      </c>
      <c r="P165" s="10">
        <f t="shared" si="18"/>
        <v>43077.25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4"/>
        <v>100</v>
      </c>
      <c r="G166" t="s">
        <v>20</v>
      </c>
      <c r="H166">
        <v>1396</v>
      </c>
      <c r="I166" s="5">
        <f t="shared" si="15"/>
        <v>107.99</v>
      </c>
      <c r="J166" t="s">
        <v>21</v>
      </c>
      <c r="K166" t="s">
        <v>22</v>
      </c>
      <c r="L166">
        <v>1507438800</v>
      </c>
      <c r="M166" s="10">
        <f t="shared" si="16"/>
        <v>43016.208333333328</v>
      </c>
      <c r="N166" s="9">
        <f t="shared" si="17"/>
        <v>2017</v>
      </c>
      <c r="O166">
        <v>1507525200</v>
      </c>
      <c r="P166" s="10">
        <f t="shared" si="18"/>
        <v>43017.208333333328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4"/>
        <v>122</v>
      </c>
      <c r="G167" t="s">
        <v>20</v>
      </c>
      <c r="H167">
        <v>2506</v>
      </c>
      <c r="I167" s="5">
        <f t="shared" si="15"/>
        <v>44.01</v>
      </c>
      <c r="J167" t="s">
        <v>21</v>
      </c>
      <c r="K167" t="s">
        <v>22</v>
      </c>
      <c r="L167">
        <v>1501563600</v>
      </c>
      <c r="M167" s="10">
        <f t="shared" si="16"/>
        <v>42948.208333333328</v>
      </c>
      <c r="N167" s="9">
        <f t="shared" si="17"/>
        <v>2017</v>
      </c>
      <c r="O167">
        <v>1504328400</v>
      </c>
      <c r="P167" s="10">
        <f t="shared" si="18"/>
        <v>42980.208333333328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4"/>
        <v>137</v>
      </c>
      <c r="G168" t="s">
        <v>20</v>
      </c>
      <c r="H168">
        <v>244</v>
      </c>
      <c r="I168" s="5">
        <f t="shared" si="15"/>
        <v>55.08</v>
      </c>
      <c r="J168" t="s">
        <v>21</v>
      </c>
      <c r="K168" t="s">
        <v>22</v>
      </c>
      <c r="L168">
        <v>1292997600</v>
      </c>
      <c r="M168" s="10">
        <f t="shared" si="16"/>
        <v>40534.25</v>
      </c>
      <c r="N168" s="9">
        <f t="shared" si="17"/>
        <v>2010</v>
      </c>
      <c r="O168">
        <v>1293343200</v>
      </c>
      <c r="P168" s="10">
        <f t="shared" si="18"/>
        <v>40538.25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4"/>
        <v>416</v>
      </c>
      <c r="G169" t="s">
        <v>20</v>
      </c>
      <c r="H169">
        <v>146</v>
      </c>
      <c r="I169" s="5">
        <f t="shared" si="15"/>
        <v>74</v>
      </c>
      <c r="J169" t="s">
        <v>26</v>
      </c>
      <c r="K169" t="s">
        <v>27</v>
      </c>
      <c r="L169">
        <v>1370840400</v>
      </c>
      <c r="M169" s="10">
        <f t="shared" si="16"/>
        <v>41435.208333333336</v>
      </c>
      <c r="N169" s="9">
        <f t="shared" si="17"/>
        <v>2013</v>
      </c>
      <c r="O169">
        <v>1371704400</v>
      </c>
      <c r="P169" s="10">
        <f t="shared" si="18"/>
        <v>41445.208333333336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4"/>
        <v>31</v>
      </c>
      <c r="G170" t="s">
        <v>14</v>
      </c>
      <c r="H170">
        <v>955</v>
      </c>
      <c r="I170" s="5">
        <f t="shared" si="15"/>
        <v>42</v>
      </c>
      <c r="J170" t="s">
        <v>36</v>
      </c>
      <c r="K170" t="s">
        <v>37</v>
      </c>
      <c r="L170">
        <v>1550815200</v>
      </c>
      <c r="M170" s="10">
        <f t="shared" si="16"/>
        <v>43518.25</v>
      </c>
      <c r="N170" s="9">
        <f t="shared" si="17"/>
        <v>2019</v>
      </c>
      <c r="O170">
        <v>1552798800</v>
      </c>
      <c r="P170" s="10">
        <f t="shared" si="18"/>
        <v>43541.208333333328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4"/>
        <v>424</v>
      </c>
      <c r="G171" t="s">
        <v>20</v>
      </c>
      <c r="H171">
        <v>1267</v>
      </c>
      <c r="I171" s="5">
        <f t="shared" si="15"/>
        <v>77.989999999999995</v>
      </c>
      <c r="J171" t="s">
        <v>21</v>
      </c>
      <c r="K171" t="s">
        <v>22</v>
      </c>
      <c r="L171">
        <v>1339909200</v>
      </c>
      <c r="M171" s="10">
        <f t="shared" si="16"/>
        <v>41077.208333333336</v>
      </c>
      <c r="N171" s="9">
        <f t="shared" si="17"/>
        <v>2012</v>
      </c>
      <c r="O171">
        <v>1342328400</v>
      </c>
      <c r="P171" s="10">
        <f t="shared" si="18"/>
        <v>41105.208333333336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4"/>
        <v>3</v>
      </c>
      <c r="G172" t="s">
        <v>14</v>
      </c>
      <c r="H172">
        <v>67</v>
      </c>
      <c r="I172" s="5">
        <f t="shared" si="15"/>
        <v>82.51</v>
      </c>
      <c r="J172" t="s">
        <v>21</v>
      </c>
      <c r="K172" t="s">
        <v>22</v>
      </c>
      <c r="L172">
        <v>1501736400</v>
      </c>
      <c r="M172" s="10">
        <f t="shared" si="16"/>
        <v>42950.208333333328</v>
      </c>
      <c r="N172" s="9">
        <f t="shared" si="17"/>
        <v>2017</v>
      </c>
      <c r="O172">
        <v>1502341200</v>
      </c>
      <c r="P172" s="10">
        <f t="shared" si="18"/>
        <v>42957.208333333328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4"/>
        <v>11</v>
      </c>
      <c r="G173" t="s">
        <v>14</v>
      </c>
      <c r="H173">
        <v>5</v>
      </c>
      <c r="I173" s="5">
        <f t="shared" si="15"/>
        <v>104.2</v>
      </c>
      <c r="J173" t="s">
        <v>21</v>
      </c>
      <c r="K173" t="s">
        <v>22</v>
      </c>
      <c r="L173">
        <v>1395291600</v>
      </c>
      <c r="M173" s="10">
        <f t="shared" si="16"/>
        <v>41718.208333333336</v>
      </c>
      <c r="N173" s="9">
        <f t="shared" si="17"/>
        <v>2014</v>
      </c>
      <c r="O173">
        <v>1397192400</v>
      </c>
      <c r="P173" s="10">
        <f t="shared" si="18"/>
        <v>41740.208333333336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4"/>
        <v>83</v>
      </c>
      <c r="G174" t="s">
        <v>14</v>
      </c>
      <c r="H174">
        <v>26</v>
      </c>
      <c r="I174" s="5">
        <f t="shared" si="15"/>
        <v>25.5</v>
      </c>
      <c r="J174" t="s">
        <v>21</v>
      </c>
      <c r="K174" t="s">
        <v>22</v>
      </c>
      <c r="L174">
        <v>1405746000</v>
      </c>
      <c r="M174" s="10">
        <f t="shared" si="16"/>
        <v>41839.208333333336</v>
      </c>
      <c r="N174" s="9">
        <f t="shared" si="17"/>
        <v>2014</v>
      </c>
      <c r="O174">
        <v>1407042000</v>
      </c>
      <c r="P174" s="10">
        <f t="shared" si="18"/>
        <v>41854.208333333336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4"/>
        <v>163</v>
      </c>
      <c r="G175" t="s">
        <v>20</v>
      </c>
      <c r="H175">
        <v>1561</v>
      </c>
      <c r="I175" s="5">
        <f t="shared" si="15"/>
        <v>100.98</v>
      </c>
      <c r="J175" t="s">
        <v>21</v>
      </c>
      <c r="K175" t="s">
        <v>22</v>
      </c>
      <c r="L175">
        <v>1368853200</v>
      </c>
      <c r="M175" s="10">
        <f t="shared" si="16"/>
        <v>41412.208333333336</v>
      </c>
      <c r="N175" s="9">
        <f t="shared" si="17"/>
        <v>2013</v>
      </c>
      <c r="O175">
        <v>1369371600</v>
      </c>
      <c r="P175" s="10">
        <f t="shared" si="18"/>
        <v>41418.208333333336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4"/>
        <v>895</v>
      </c>
      <c r="G176" t="s">
        <v>20</v>
      </c>
      <c r="H176">
        <v>48</v>
      </c>
      <c r="I176" s="5">
        <f t="shared" si="15"/>
        <v>111.83</v>
      </c>
      <c r="J176" t="s">
        <v>21</v>
      </c>
      <c r="K176" t="s">
        <v>22</v>
      </c>
      <c r="L176">
        <v>1444021200</v>
      </c>
      <c r="M176" s="10">
        <f t="shared" si="16"/>
        <v>42282.208333333328</v>
      </c>
      <c r="N176" s="9">
        <f t="shared" si="17"/>
        <v>2015</v>
      </c>
      <c r="O176">
        <v>1444107600</v>
      </c>
      <c r="P176" s="10">
        <f t="shared" si="18"/>
        <v>42283.208333333328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4"/>
        <v>26</v>
      </c>
      <c r="G177" t="s">
        <v>14</v>
      </c>
      <c r="H177">
        <v>1130</v>
      </c>
      <c r="I177" s="5">
        <f t="shared" si="15"/>
        <v>42</v>
      </c>
      <c r="J177" t="s">
        <v>21</v>
      </c>
      <c r="K177" t="s">
        <v>22</v>
      </c>
      <c r="L177">
        <v>1472619600</v>
      </c>
      <c r="M177" s="10">
        <f t="shared" si="16"/>
        <v>42613.208333333328</v>
      </c>
      <c r="N177" s="9">
        <f t="shared" si="17"/>
        <v>2016</v>
      </c>
      <c r="O177">
        <v>1474261200</v>
      </c>
      <c r="P177" s="10">
        <f t="shared" si="18"/>
        <v>42632.208333333328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4"/>
        <v>75</v>
      </c>
      <c r="G178" t="s">
        <v>14</v>
      </c>
      <c r="H178">
        <v>782</v>
      </c>
      <c r="I178" s="5">
        <f t="shared" si="15"/>
        <v>110.05</v>
      </c>
      <c r="J178" t="s">
        <v>21</v>
      </c>
      <c r="K178" t="s">
        <v>22</v>
      </c>
      <c r="L178">
        <v>1472878800</v>
      </c>
      <c r="M178" s="10">
        <f t="shared" si="16"/>
        <v>42616.208333333328</v>
      </c>
      <c r="N178" s="9">
        <f t="shared" si="17"/>
        <v>2016</v>
      </c>
      <c r="O178">
        <v>1473656400</v>
      </c>
      <c r="P178" s="10">
        <f t="shared" si="18"/>
        <v>42625.208333333328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4"/>
        <v>416</v>
      </c>
      <c r="G179" t="s">
        <v>20</v>
      </c>
      <c r="H179">
        <v>2739</v>
      </c>
      <c r="I179" s="5">
        <f t="shared" si="15"/>
        <v>59</v>
      </c>
      <c r="J179" t="s">
        <v>21</v>
      </c>
      <c r="K179" t="s">
        <v>22</v>
      </c>
      <c r="L179">
        <v>1289800800</v>
      </c>
      <c r="M179" s="10">
        <f t="shared" si="16"/>
        <v>40497.25</v>
      </c>
      <c r="N179" s="9">
        <f t="shared" si="17"/>
        <v>2010</v>
      </c>
      <c r="O179">
        <v>1291960800</v>
      </c>
      <c r="P179" s="10">
        <f t="shared" si="18"/>
        <v>40522.25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4"/>
        <v>96</v>
      </c>
      <c r="G180" t="s">
        <v>14</v>
      </c>
      <c r="H180">
        <v>210</v>
      </c>
      <c r="I180" s="5">
        <f t="shared" si="15"/>
        <v>32.99</v>
      </c>
      <c r="J180" t="s">
        <v>21</v>
      </c>
      <c r="K180" t="s">
        <v>22</v>
      </c>
      <c r="L180">
        <v>1505970000</v>
      </c>
      <c r="M180" s="10">
        <f t="shared" si="16"/>
        <v>42999.208333333328</v>
      </c>
      <c r="N180" s="9">
        <f t="shared" si="17"/>
        <v>2017</v>
      </c>
      <c r="O180">
        <v>1506747600</v>
      </c>
      <c r="P180" s="10">
        <f t="shared" si="18"/>
        <v>43008.208333333328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4"/>
        <v>358</v>
      </c>
      <c r="G181" t="s">
        <v>20</v>
      </c>
      <c r="H181">
        <v>3537</v>
      </c>
      <c r="I181" s="5">
        <f t="shared" si="15"/>
        <v>45.01</v>
      </c>
      <c r="J181" t="s">
        <v>15</v>
      </c>
      <c r="K181" t="s">
        <v>16</v>
      </c>
      <c r="L181">
        <v>1363496400</v>
      </c>
      <c r="M181" s="10">
        <f t="shared" si="16"/>
        <v>41350.208333333336</v>
      </c>
      <c r="N181" s="9">
        <f t="shared" si="17"/>
        <v>2013</v>
      </c>
      <c r="O181">
        <v>1363582800</v>
      </c>
      <c r="P181" s="10">
        <f t="shared" si="18"/>
        <v>41351.208333333336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4"/>
        <v>308</v>
      </c>
      <c r="G182" t="s">
        <v>20</v>
      </c>
      <c r="H182">
        <v>2107</v>
      </c>
      <c r="I182" s="5">
        <f t="shared" si="15"/>
        <v>81.98</v>
      </c>
      <c r="J182" t="s">
        <v>26</v>
      </c>
      <c r="K182" t="s">
        <v>27</v>
      </c>
      <c r="L182">
        <v>1269234000</v>
      </c>
      <c r="M182" s="10">
        <f t="shared" si="16"/>
        <v>40259.208333333336</v>
      </c>
      <c r="N182" s="9">
        <f t="shared" si="17"/>
        <v>2010</v>
      </c>
      <c r="O182">
        <v>1269666000</v>
      </c>
      <c r="P182" s="10">
        <f t="shared" si="18"/>
        <v>40264.208333333336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4"/>
        <v>62</v>
      </c>
      <c r="G183" t="s">
        <v>14</v>
      </c>
      <c r="H183">
        <v>136</v>
      </c>
      <c r="I183" s="5">
        <f t="shared" si="15"/>
        <v>39.08</v>
      </c>
      <c r="J183" t="s">
        <v>21</v>
      </c>
      <c r="K183" t="s">
        <v>22</v>
      </c>
      <c r="L183">
        <v>1507093200</v>
      </c>
      <c r="M183" s="10">
        <f t="shared" si="16"/>
        <v>43012.208333333328</v>
      </c>
      <c r="N183" s="9">
        <f t="shared" si="17"/>
        <v>2017</v>
      </c>
      <c r="O183">
        <v>1508648400</v>
      </c>
      <c r="P183" s="10">
        <f t="shared" si="18"/>
        <v>43030.208333333328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4"/>
        <v>722</v>
      </c>
      <c r="G184" t="s">
        <v>20</v>
      </c>
      <c r="H184">
        <v>3318</v>
      </c>
      <c r="I184" s="5">
        <f t="shared" si="15"/>
        <v>59</v>
      </c>
      <c r="J184" t="s">
        <v>36</v>
      </c>
      <c r="K184" t="s">
        <v>37</v>
      </c>
      <c r="L184">
        <v>1560574800</v>
      </c>
      <c r="M184" s="10">
        <f t="shared" si="16"/>
        <v>43631.208333333328</v>
      </c>
      <c r="N184" s="9">
        <f t="shared" si="17"/>
        <v>2019</v>
      </c>
      <c r="O184">
        <v>1561957200</v>
      </c>
      <c r="P184" s="10">
        <f t="shared" si="18"/>
        <v>43647.208333333328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4"/>
        <v>69</v>
      </c>
      <c r="G185" t="s">
        <v>14</v>
      </c>
      <c r="H185">
        <v>86</v>
      </c>
      <c r="I185" s="5">
        <f t="shared" si="15"/>
        <v>40.99</v>
      </c>
      <c r="J185" t="s">
        <v>15</v>
      </c>
      <c r="K185" t="s">
        <v>16</v>
      </c>
      <c r="L185">
        <v>1284008400</v>
      </c>
      <c r="M185" s="10">
        <f t="shared" si="16"/>
        <v>40430.208333333336</v>
      </c>
      <c r="N185" s="9">
        <f t="shared" si="17"/>
        <v>2010</v>
      </c>
      <c r="O185">
        <v>1285131600</v>
      </c>
      <c r="P185" s="10">
        <f t="shared" si="18"/>
        <v>40443.208333333336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4"/>
        <v>293</v>
      </c>
      <c r="G186" t="s">
        <v>20</v>
      </c>
      <c r="H186">
        <v>340</v>
      </c>
      <c r="I186" s="5">
        <f t="shared" si="15"/>
        <v>31.03</v>
      </c>
      <c r="J186" t="s">
        <v>21</v>
      </c>
      <c r="K186" t="s">
        <v>22</v>
      </c>
      <c r="L186">
        <v>1556859600</v>
      </c>
      <c r="M186" s="10">
        <f t="shared" si="16"/>
        <v>43588.208333333328</v>
      </c>
      <c r="N186" s="9">
        <f t="shared" si="17"/>
        <v>2019</v>
      </c>
      <c r="O186">
        <v>1556946000</v>
      </c>
      <c r="P186" s="10">
        <f t="shared" si="18"/>
        <v>43589.208333333328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4"/>
        <v>72</v>
      </c>
      <c r="G187" t="s">
        <v>14</v>
      </c>
      <c r="H187">
        <v>19</v>
      </c>
      <c r="I187" s="5">
        <f t="shared" si="15"/>
        <v>37.79</v>
      </c>
      <c r="J187" t="s">
        <v>21</v>
      </c>
      <c r="K187" t="s">
        <v>22</v>
      </c>
      <c r="L187">
        <v>1526187600</v>
      </c>
      <c r="M187" s="10">
        <f t="shared" si="16"/>
        <v>43233.208333333328</v>
      </c>
      <c r="N187" s="9">
        <f t="shared" si="17"/>
        <v>2018</v>
      </c>
      <c r="O187">
        <v>1527138000</v>
      </c>
      <c r="P187" s="10">
        <f t="shared" si="18"/>
        <v>43244.208333333328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4"/>
        <v>32</v>
      </c>
      <c r="G188" t="s">
        <v>14</v>
      </c>
      <c r="H188">
        <v>886</v>
      </c>
      <c r="I188" s="5">
        <f t="shared" si="15"/>
        <v>32.01</v>
      </c>
      <c r="J188" t="s">
        <v>21</v>
      </c>
      <c r="K188" t="s">
        <v>22</v>
      </c>
      <c r="L188">
        <v>1400821200</v>
      </c>
      <c r="M188" s="10">
        <f t="shared" si="16"/>
        <v>41782.208333333336</v>
      </c>
      <c r="N188" s="9">
        <f t="shared" si="17"/>
        <v>2014</v>
      </c>
      <c r="O188">
        <v>1402117200</v>
      </c>
      <c r="P188" s="10">
        <f t="shared" si="18"/>
        <v>41797.208333333336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4"/>
        <v>230</v>
      </c>
      <c r="G189" t="s">
        <v>20</v>
      </c>
      <c r="H189">
        <v>1442</v>
      </c>
      <c r="I189" s="5">
        <f t="shared" si="15"/>
        <v>95.97</v>
      </c>
      <c r="J189" t="s">
        <v>15</v>
      </c>
      <c r="K189" t="s">
        <v>16</v>
      </c>
      <c r="L189">
        <v>1361599200</v>
      </c>
      <c r="M189" s="10">
        <f t="shared" si="16"/>
        <v>41328.25</v>
      </c>
      <c r="N189" s="9">
        <f t="shared" si="17"/>
        <v>2013</v>
      </c>
      <c r="O189">
        <v>1364014800</v>
      </c>
      <c r="P189" s="10">
        <f t="shared" si="18"/>
        <v>41356.208333333336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4"/>
        <v>32</v>
      </c>
      <c r="G190" t="s">
        <v>14</v>
      </c>
      <c r="H190">
        <v>35</v>
      </c>
      <c r="I190" s="5">
        <f t="shared" si="15"/>
        <v>75</v>
      </c>
      <c r="J190" t="s">
        <v>107</v>
      </c>
      <c r="K190" t="s">
        <v>108</v>
      </c>
      <c r="L190">
        <v>1417500000</v>
      </c>
      <c r="M190" s="10">
        <f t="shared" si="16"/>
        <v>41975.25</v>
      </c>
      <c r="N190" s="9">
        <f t="shared" si="17"/>
        <v>2014</v>
      </c>
      <c r="O190">
        <v>1417586400</v>
      </c>
      <c r="P190" s="10">
        <f t="shared" si="18"/>
        <v>41976.25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4"/>
        <v>24</v>
      </c>
      <c r="G191" t="s">
        <v>74</v>
      </c>
      <c r="H191">
        <v>441</v>
      </c>
      <c r="I191" s="5">
        <f t="shared" si="15"/>
        <v>102.05</v>
      </c>
      <c r="J191" t="s">
        <v>21</v>
      </c>
      <c r="K191" t="s">
        <v>22</v>
      </c>
      <c r="L191">
        <v>1457071200</v>
      </c>
      <c r="M191" s="10">
        <f t="shared" si="16"/>
        <v>42433.25</v>
      </c>
      <c r="N191" s="9">
        <f t="shared" si="17"/>
        <v>2016</v>
      </c>
      <c r="O191">
        <v>1457071200</v>
      </c>
      <c r="P191" s="10">
        <f t="shared" si="18"/>
        <v>42433.25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4"/>
        <v>69</v>
      </c>
      <c r="G192" t="s">
        <v>14</v>
      </c>
      <c r="H192">
        <v>24</v>
      </c>
      <c r="I192" s="5">
        <f t="shared" si="15"/>
        <v>105.75</v>
      </c>
      <c r="J192" t="s">
        <v>21</v>
      </c>
      <c r="K192" t="s">
        <v>22</v>
      </c>
      <c r="L192">
        <v>1370322000</v>
      </c>
      <c r="M192" s="10">
        <f t="shared" si="16"/>
        <v>41429.208333333336</v>
      </c>
      <c r="N192" s="9">
        <f t="shared" si="17"/>
        <v>2013</v>
      </c>
      <c r="O192">
        <v>1370408400</v>
      </c>
      <c r="P192" s="10">
        <f t="shared" si="18"/>
        <v>41430.208333333336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4"/>
        <v>38</v>
      </c>
      <c r="G193" t="s">
        <v>14</v>
      </c>
      <c r="H193">
        <v>86</v>
      </c>
      <c r="I193" s="5">
        <f t="shared" si="15"/>
        <v>37.07</v>
      </c>
      <c r="J193" t="s">
        <v>107</v>
      </c>
      <c r="K193" t="s">
        <v>108</v>
      </c>
      <c r="L193">
        <v>1552366800</v>
      </c>
      <c r="M193" s="10">
        <f t="shared" si="16"/>
        <v>43536.208333333328</v>
      </c>
      <c r="N193" s="9">
        <f t="shared" si="17"/>
        <v>2019</v>
      </c>
      <c r="O193">
        <v>1552626000</v>
      </c>
      <c r="P193" s="10">
        <f t="shared" si="18"/>
        <v>43539.208333333328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ref="F194:F257" si="21">ROUND((E194/D194)*100,0)</f>
        <v>20</v>
      </c>
      <c r="G194" t="s">
        <v>14</v>
      </c>
      <c r="H194">
        <v>243</v>
      </c>
      <c r="I194" s="5">
        <f t="shared" ref="I194:I257" si="22">IF(H194=0,0,ROUND(E194/H194,2))</f>
        <v>35.049999999999997</v>
      </c>
      <c r="J194" t="s">
        <v>21</v>
      </c>
      <c r="K194" t="s">
        <v>22</v>
      </c>
      <c r="L194">
        <v>1403845200</v>
      </c>
      <c r="M194" s="10">
        <f t="shared" si="16"/>
        <v>41817.208333333336</v>
      </c>
      <c r="N194" s="9">
        <f t="shared" si="17"/>
        <v>2014</v>
      </c>
      <c r="O194">
        <v>1404190800</v>
      </c>
      <c r="P194" s="10">
        <f t="shared" si="18"/>
        <v>41821.208333333336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21"/>
        <v>46</v>
      </c>
      <c r="G195" t="s">
        <v>14</v>
      </c>
      <c r="H195">
        <v>65</v>
      </c>
      <c r="I195" s="5">
        <f t="shared" si="22"/>
        <v>46.34</v>
      </c>
      <c r="J195" t="s">
        <v>21</v>
      </c>
      <c r="K195" t="s">
        <v>22</v>
      </c>
      <c r="L195">
        <v>1523163600</v>
      </c>
      <c r="M195" s="10">
        <f t="shared" ref="M195:M258" si="23">(((L195/60)/60)/24)+DATE(1970,1,1)</f>
        <v>43198.208333333328</v>
      </c>
      <c r="N195" s="9">
        <f t="shared" ref="N195:N258" si="24">YEAR(M195)</f>
        <v>2018</v>
      </c>
      <c r="O195">
        <v>1523509200</v>
      </c>
      <c r="P195" s="10">
        <f t="shared" ref="P195:P258" si="25">(((O195/60)/60)/24)+DATE(1970,1,1)</f>
        <v>43202.208333333328</v>
      </c>
      <c r="Q195" t="b">
        <v>1</v>
      </c>
      <c r="R195" t="b">
        <v>0</v>
      </c>
      <c r="S195" t="s">
        <v>60</v>
      </c>
      <c r="T195" t="str">
        <f t="shared" ref="T195:T258" si="26">LEFT(S195,SEARCH("/",S195)-1)</f>
        <v>music</v>
      </c>
      <c r="U195" t="str">
        <f t="shared" ref="U195:U258" si="27">RIGHT(S195,LEN(S195)-SEARCH("/",S195))</f>
        <v>indie rock</v>
      </c>
    </row>
    <row r="196" spans="1:21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21"/>
        <v>123</v>
      </c>
      <c r="G196" t="s">
        <v>20</v>
      </c>
      <c r="H196">
        <v>126</v>
      </c>
      <c r="I196" s="5">
        <f t="shared" si="22"/>
        <v>69.17</v>
      </c>
      <c r="J196" t="s">
        <v>21</v>
      </c>
      <c r="K196" t="s">
        <v>22</v>
      </c>
      <c r="L196">
        <v>1442206800</v>
      </c>
      <c r="M196" s="10">
        <f t="shared" si="23"/>
        <v>42261.208333333328</v>
      </c>
      <c r="N196" s="9">
        <f t="shared" si="24"/>
        <v>2015</v>
      </c>
      <c r="O196">
        <v>1443589200</v>
      </c>
      <c r="P196" s="10">
        <f t="shared" si="25"/>
        <v>42277.208333333328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21"/>
        <v>362</v>
      </c>
      <c r="G197" t="s">
        <v>20</v>
      </c>
      <c r="H197">
        <v>524</v>
      </c>
      <c r="I197" s="5">
        <f t="shared" si="22"/>
        <v>109.08</v>
      </c>
      <c r="J197" t="s">
        <v>21</v>
      </c>
      <c r="K197" t="s">
        <v>22</v>
      </c>
      <c r="L197">
        <v>1532840400</v>
      </c>
      <c r="M197" s="10">
        <f t="shared" si="23"/>
        <v>43310.208333333328</v>
      </c>
      <c r="N197" s="9">
        <f t="shared" si="24"/>
        <v>2018</v>
      </c>
      <c r="O197">
        <v>1533445200</v>
      </c>
      <c r="P197" s="10">
        <f t="shared" si="25"/>
        <v>43317.208333333328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21"/>
        <v>63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 s="10">
        <f t="shared" si="23"/>
        <v>42616.208333333328</v>
      </c>
      <c r="N198" s="9">
        <f t="shared" si="24"/>
        <v>2016</v>
      </c>
      <c r="O198">
        <v>1474520400</v>
      </c>
      <c r="P198" s="10">
        <f t="shared" si="25"/>
        <v>42635.208333333328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21"/>
        <v>298</v>
      </c>
      <c r="G199" t="s">
        <v>20</v>
      </c>
      <c r="H199">
        <v>1989</v>
      </c>
      <c r="I199" s="5">
        <f t="shared" si="22"/>
        <v>82.01</v>
      </c>
      <c r="J199" t="s">
        <v>21</v>
      </c>
      <c r="K199" t="s">
        <v>22</v>
      </c>
      <c r="L199">
        <v>1498194000</v>
      </c>
      <c r="M199" s="10">
        <f t="shared" si="23"/>
        <v>42909.208333333328</v>
      </c>
      <c r="N199" s="9">
        <f t="shared" si="24"/>
        <v>2017</v>
      </c>
      <c r="O199">
        <v>1499403600</v>
      </c>
      <c r="P199" s="10">
        <f t="shared" si="25"/>
        <v>42923.208333333328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21"/>
        <v>10</v>
      </c>
      <c r="G200" t="s">
        <v>14</v>
      </c>
      <c r="H200">
        <v>168</v>
      </c>
      <c r="I200" s="5">
        <f t="shared" si="22"/>
        <v>35.96</v>
      </c>
      <c r="J200" t="s">
        <v>21</v>
      </c>
      <c r="K200" t="s">
        <v>22</v>
      </c>
      <c r="L200">
        <v>1281070800</v>
      </c>
      <c r="M200" s="10">
        <f t="shared" si="23"/>
        <v>40396.208333333336</v>
      </c>
      <c r="N200" s="9">
        <f t="shared" si="24"/>
        <v>2010</v>
      </c>
      <c r="O200">
        <v>1283576400</v>
      </c>
      <c r="P200" s="10">
        <f t="shared" si="25"/>
        <v>40425.208333333336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21"/>
        <v>54</v>
      </c>
      <c r="G201" t="s">
        <v>14</v>
      </c>
      <c r="H201">
        <v>13</v>
      </c>
      <c r="I201" s="5">
        <f t="shared" si="22"/>
        <v>74.459999999999994</v>
      </c>
      <c r="J201" t="s">
        <v>21</v>
      </c>
      <c r="K201" t="s">
        <v>22</v>
      </c>
      <c r="L201">
        <v>1436245200</v>
      </c>
      <c r="M201" s="10">
        <f t="shared" si="23"/>
        <v>42192.208333333328</v>
      </c>
      <c r="N201" s="9">
        <f t="shared" si="24"/>
        <v>2015</v>
      </c>
      <c r="O201">
        <v>1436590800</v>
      </c>
      <c r="P201" s="10">
        <f t="shared" si="25"/>
        <v>42196.208333333328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21"/>
        <v>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 s="10">
        <f t="shared" si="23"/>
        <v>40262.208333333336</v>
      </c>
      <c r="N202" s="9">
        <f t="shared" si="24"/>
        <v>2010</v>
      </c>
      <c r="O202">
        <v>1270443600</v>
      </c>
      <c r="P202" s="10">
        <f t="shared" si="25"/>
        <v>40273.208333333336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21"/>
        <v>681</v>
      </c>
      <c r="G203" t="s">
        <v>20</v>
      </c>
      <c r="H203">
        <v>157</v>
      </c>
      <c r="I203" s="5">
        <f t="shared" si="22"/>
        <v>91.11</v>
      </c>
      <c r="J203" t="s">
        <v>21</v>
      </c>
      <c r="K203" t="s">
        <v>22</v>
      </c>
      <c r="L203">
        <v>1406264400</v>
      </c>
      <c r="M203" s="10">
        <f t="shared" si="23"/>
        <v>41845.208333333336</v>
      </c>
      <c r="N203" s="9">
        <f t="shared" si="24"/>
        <v>2014</v>
      </c>
      <c r="O203">
        <v>1407819600</v>
      </c>
      <c r="P203" s="10">
        <f t="shared" si="25"/>
        <v>41863.208333333336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21"/>
        <v>79</v>
      </c>
      <c r="G204" t="s">
        <v>74</v>
      </c>
      <c r="H204">
        <v>82</v>
      </c>
      <c r="I204" s="5">
        <f t="shared" si="22"/>
        <v>79.790000000000006</v>
      </c>
      <c r="J204" t="s">
        <v>21</v>
      </c>
      <c r="K204" t="s">
        <v>22</v>
      </c>
      <c r="L204">
        <v>1317531600</v>
      </c>
      <c r="M204" s="10">
        <f t="shared" si="23"/>
        <v>40818.208333333336</v>
      </c>
      <c r="N204" s="9">
        <f t="shared" si="24"/>
        <v>2011</v>
      </c>
      <c r="O204">
        <v>1317877200</v>
      </c>
      <c r="P204" s="10">
        <f t="shared" si="25"/>
        <v>40822.208333333336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21"/>
        <v>134</v>
      </c>
      <c r="G205" t="s">
        <v>20</v>
      </c>
      <c r="H205">
        <v>4498</v>
      </c>
      <c r="I205" s="5">
        <f t="shared" si="22"/>
        <v>43</v>
      </c>
      <c r="J205" t="s">
        <v>26</v>
      </c>
      <c r="K205" t="s">
        <v>27</v>
      </c>
      <c r="L205">
        <v>1484632800</v>
      </c>
      <c r="M205" s="10">
        <f t="shared" si="23"/>
        <v>42752.25</v>
      </c>
      <c r="N205" s="9">
        <f t="shared" si="24"/>
        <v>2017</v>
      </c>
      <c r="O205">
        <v>1484805600</v>
      </c>
      <c r="P205" s="10">
        <f t="shared" si="25"/>
        <v>42754.25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21"/>
        <v>3</v>
      </c>
      <c r="G206" t="s">
        <v>14</v>
      </c>
      <c r="H206">
        <v>40</v>
      </c>
      <c r="I206" s="5">
        <f t="shared" si="22"/>
        <v>63.23</v>
      </c>
      <c r="J206" t="s">
        <v>21</v>
      </c>
      <c r="K206" t="s">
        <v>22</v>
      </c>
      <c r="L206">
        <v>1301806800</v>
      </c>
      <c r="M206" s="10">
        <f t="shared" si="23"/>
        <v>40636.208333333336</v>
      </c>
      <c r="N206" s="9">
        <f t="shared" si="24"/>
        <v>2011</v>
      </c>
      <c r="O206">
        <v>1302670800</v>
      </c>
      <c r="P206" s="10">
        <f t="shared" si="25"/>
        <v>40646.208333333336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21"/>
        <v>432</v>
      </c>
      <c r="G207" t="s">
        <v>20</v>
      </c>
      <c r="H207">
        <v>80</v>
      </c>
      <c r="I207" s="5">
        <f t="shared" si="22"/>
        <v>70.180000000000007</v>
      </c>
      <c r="J207" t="s">
        <v>21</v>
      </c>
      <c r="K207" t="s">
        <v>22</v>
      </c>
      <c r="L207">
        <v>1539752400</v>
      </c>
      <c r="M207" s="10">
        <f t="shared" si="23"/>
        <v>43390.208333333328</v>
      </c>
      <c r="N207" s="9">
        <f t="shared" si="24"/>
        <v>2018</v>
      </c>
      <c r="O207">
        <v>1540789200</v>
      </c>
      <c r="P207" s="10">
        <f t="shared" si="25"/>
        <v>43402.208333333328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21"/>
        <v>39</v>
      </c>
      <c r="G208" t="s">
        <v>74</v>
      </c>
      <c r="H208">
        <v>57</v>
      </c>
      <c r="I208" s="5">
        <f t="shared" si="22"/>
        <v>61.33</v>
      </c>
      <c r="J208" t="s">
        <v>21</v>
      </c>
      <c r="K208" t="s">
        <v>22</v>
      </c>
      <c r="L208">
        <v>1267250400</v>
      </c>
      <c r="M208" s="10">
        <f t="shared" si="23"/>
        <v>40236.25</v>
      </c>
      <c r="N208" s="9">
        <f t="shared" si="24"/>
        <v>2010</v>
      </c>
      <c r="O208">
        <v>1268028000</v>
      </c>
      <c r="P208" s="10">
        <f t="shared" si="25"/>
        <v>40245.25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21"/>
        <v>426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 s="10">
        <f t="shared" si="23"/>
        <v>43340.208333333328</v>
      </c>
      <c r="N209" s="9">
        <f t="shared" si="24"/>
        <v>2018</v>
      </c>
      <c r="O209">
        <v>1537160400</v>
      </c>
      <c r="P209" s="10">
        <f t="shared" si="25"/>
        <v>43360.208333333328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21"/>
        <v>101</v>
      </c>
      <c r="G210" t="s">
        <v>20</v>
      </c>
      <c r="H210">
        <v>2053</v>
      </c>
      <c r="I210" s="5">
        <f t="shared" si="22"/>
        <v>96.98</v>
      </c>
      <c r="J210" t="s">
        <v>21</v>
      </c>
      <c r="K210" t="s">
        <v>22</v>
      </c>
      <c r="L210">
        <v>1510207200</v>
      </c>
      <c r="M210" s="10">
        <f t="shared" si="23"/>
        <v>43048.25</v>
      </c>
      <c r="N210" s="9">
        <f t="shared" si="24"/>
        <v>2017</v>
      </c>
      <c r="O210">
        <v>1512280800</v>
      </c>
      <c r="P210" s="10">
        <f t="shared" si="25"/>
        <v>43072.25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21"/>
        <v>21</v>
      </c>
      <c r="G211" t="s">
        <v>47</v>
      </c>
      <c r="H211">
        <v>808</v>
      </c>
      <c r="I211" s="5">
        <f t="shared" si="22"/>
        <v>51</v>
      </c>
      <c r="J211" t="s">
        <v>26</v>
      </c>
      <c r="K211" t="s">
        <v>27</v>
      </c>
      <c r="L211">
        <v>1462510800</v>
      </c>
      <c r="M211" s="10">
        <f t="shared" si="23"/>
        <v>42496.208333333328</v>
      </c>
      <c r="N211" s="9">
        <f t="shared" si="24"/>
        <v>2016</v>
      </c>
      <c r="O211">
        <v>1463115600</v>
      </c>
      <c r="P211" s="10">
        <f t="shared" si="25"/>
        <v>42503.208333333328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21"/>
        <v>67</v>
      </c>
      <c r="G212" t="s">
        <v>14</v>
      </c>
      <c r="H212">
        <v>226</v>
      </c>
      <c r="I212" s="5">
        <f t="shared" si="22"/>
        <v>28.04</v>
      </c>
      <c r="J212" t="s">
        <v>36</v>
      </c>
      <c r="K212" t="s">
        <v>37</v>
      </c>
      <c r="L212">
        <v>1488520800</v>
      </c>
      <c r="M212" s="10">
        <f t="shared" si="23"/>
        <v>42797.25</v>
      </c>
      <c r="N212" s="9">
        <f t="shared" si="24"/>
        <v>2017</v>
      </c>
      <c r="O212">
        <v>1490850000</v>
      </c>
      <c r="P212" s="10">
        <f t="shared" si="25"/>
        <v>42824.208333333328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21"/>
        <v>95</v>
      </c>
      <c r="G213" t="s">
        <v>14</v>
      </c>
      <c r="H213">
        <v>1625</v>
      </c>
      <c r="I213" s="5">
        <f t="shared" si="22"/>
        <v>60.98</v>
      </c>
      <c r="J213" t="s">
        <v>21</v>
      </c>
      <c r="K213" t="s">
        <v>22</v>
      </c>
      <c r="L213">
        <v>1377579600</v>
      </c>
      <c r="M213" s="10">
        <f t="shared" si="23"/>
        <v>41513.208333333336</v>
      </c>
      <c r="N213" s="9">
        <f t="shared" si="24"/>
        <v>2013</v>
      </c>
      <c r="O213">
        <v>1379653200</v>
      </c>
      <c r="P213" s="10">
        <f t="shared" si="25"/>
        <v>41537.208333333336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21"/>
        <v>152</v>
      </c>
      <c r="G214" t="s">
        <v>20</v>
      </c>
      <c r="H214">
        <v>168</v>
      </c>
      <c r="I214" s="5">
        <f t="shared" si="22"/>
        <v>73.209999999999994</v>
      </c>
      <c r="J214" t="s">
        <v>21</v>
      </c>
      <c r="K214" t="s">
        <v>22</v>
      </c>
      <c r="L214">
        <v>1576389600</v>
      </c>
      <c r="M214" s="10">
        <f t="shared" si="23"/>
        <v>43814.25</v>
      </c>
      <c r="N214" s="9">
        <f t="shared" si="24"/>
        <v>2019</v>
      </c>
      <c r="O214">
        <v>1580364000</v>
      </c>
      <c r="P214" s="10">
        <f t="shared" si="25"/>
        <v>43860.25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21"/>
        <v>195</v>
      </c>
      <c r="G215" t="s">
        <v>20</v>
      </c>
      <c r="H215">
        <v>4289</v>
      </c>
      <c r="I215" s="5">
        <f t="shared" si="22"/>
        <v>40</v>
      </c>
      <c r="J215" t="s">
        <v>21</v>
      </c>
      <c r="K215" t="s">
        <v>22</v>
      </c>
      <c r="L215">
        <v>1289019600</v>
      </c>
      <c r="M215" s="10">
        <f t="shared" si="23"/>
        <v>40488.208333333336</v>
      </c>
      <c r="N215" s="9">
        <f t="shared" si="24"/>
        <v>2010</v>
      </c>
      <c r="O215">
        <v>1289714400</v>
      </c>
      <c r="P215" s="10">
        <f t="shared" si="25"/>
        <v>40496.25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21"/>
        <v>1023</v>
      </c>
      <c r="G216" t="s">
        <v>20</v>
      </c>
      <c r="H216">
        <v>165</v>
      </c>
      <c r="I216" s="5">
        <f t="shared" si="22"/>
        <v>86.81</v>
      </c>
      <c r="J216" t="s">
        <v>21</v>
      </c>
      <c r="K216" t="s">
        <v>22</v>
      </c>
      <c r="L216">
        <v>1282194000</v>
      </c>
      <c r="M216" s="10">
        <f t="shared" si="23"/>
        <v>40409.208333333336</v>
      </c>
      <c r="N216" s="9">
        <f t="shared" si="24"/>
        <v>2010</v>
      </c>
      <c r="O216">
        <v>1282712400</v>
      </c>
      <c r="P216" s="10">
        <f t="shared" si="25"/>
        <v>40415.208333333336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21"/>
        <v>4</v>
      </c>
      <c r="G217" t="s">
        <v>14</v>
      </c>
      <c r="H217">
        <v>143</v>
      </c>
      <c r="I217" s="5">
        <f t="shared" si="22"/>
        <v>42.13</v>
      </c>
      <c r="J217" t="s">
        <v>21</v>
      </c>
      <c r="K217" t="s">
        <v>22</v>
      </c>
      <c r="L217">
        <v>1550037600</v>
      </c>
      <c r="M217" s="10">
        <f t="shared" si="23"/>
        <v>43509.25</v>
      </c>
      <c r="N217" s="9">
        <f t="shared" si="24"/>
        <v>2019</v>
      </c>
      <c r="O217">
        <v>1550210400</v>
      </c>
      <c r="P217" s="10">
        <f t="shared" si="25"/>
        <v>43511.25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21"/>
        <v>155</v>
      </c>
      <c r="G218" t="s">
        <v>20</v>
      </c>
      <c r="H218">
        <v>1815</v>
      </c>
      <c r="I218" s="5">
        <f t="shared" si="22"/>
        <v>103.98</v>
      </c>
      <c r="J218" t="s">
        <v>21</v>
      </c>
      <c r="K218" t="s">
        <v>22</v>
      </c>
      <c r="L218">
        <v>1321941600</v>
      </c>
      <c r="M218" s="10">
        <f t="shared" si="23"/>
        <v>40869.25</v>
      </c>
      <c r="N218" s="9">
        <f t="shared" si="24"/>
        <v>2011</v>
      </c>
      <c r="O218">
        <v>1322114400</v>
      </c>
      <c r="P218" s="10">
        <f t="shared" si="25"/>
        <v>40871.25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21"/>
        <v>45</v>
      </c>
      <c r="G219" t="s">
        <v>14</v>
      </c>
      <c r="H219">
        <v>934</v>
      </c>
      <c r="I219" s="5">
        <f t="shared" si="22"/>
        <v>62</v>
      </c>
      <c r="J219" t="s">
        <v>21</v>
      </c>
      <c r="K219" t="s">
        <v>22</v>
      </c>
      <c r="L219">
        <v>1556427600</v>
      </c>
      <c r="M219" s="10">
        <f t="shared" si="23"/>
        <v>43583.208333333328</v>
      </c>
      <c r="N219" s="9">
        <f t="shared" si="24"/>
        <v>2019</v>
      </c>
      <c r="O219">
        <v>1557205200</v>
      </c>
      <c r="P219" s="10">
        <f t="shared" si="25"/>
        <v>43592.208333333328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21"/>
        <v>216</v>
      </c>
      <c r="G220" t="s">
        <v>20</v>
      </c>
      <c r="H220">
        <v>397</v>
      </c>
      <c r="I220" s="5">
        <f t="shared" si="22"/>
        <v>31.01</v>
      </c>
      <c r="J220" t="s">
        <v>40</v>
      </c>
      <c r="K220" t="s">
        <v>41</v>
      </c>
      <c r="L220">
        <v>1320991200</v>
      </c>
      <c r="M220" s="10">
        <f t="shared" si="23"/>
        <v>40858.25</v>
      </c>
      <c r="N220" s="9">
        <f t="shared" si="24"/>
        <v>2011</v>
      </c>
      <c r="O220">
        <v>1323928800</v>
      </c>
      <c r="P220" s="10">
        <f t="shared" si="25"/>
        <v>40892.25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21"/>
        <v>332</v>
      </c>
      <c r="G221" t="s">
        <v>20</v>
      </c>
      <c r="H221">
        <v>1539</v>
      </c>
      <c r="I221" s="5">
        <f t="shared" si="22"/>
        <v>89.99</v>
      </c>
      <c r="J221" t="s">
        <v>21</v>
      </c>
      <c r="K221" t="s">
        <v>22</v>
      </c>
      <c r="L221">
        <v>1345093200</v>
      </c>
      <c r="M221" s="10">
        <f t="shared" si="23"/>
        <v>41137.208333333336</v>
      </c>
      <c r="N221" s="9">
        <f t="shared" si="24"/>
        <v>2012</v>
      </c>
      <c r="O221">
        <v>1346130000</v>
      </c>
      <c r="P221" s="10">
        <f t="shared" si="25"/>
        <v>41149.208333333336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21"/>
        <v>8</v>
      </c>
      <c r="G222" t="s">
        <v>14</v>
      </c>
      <c r="H222">
        <v>17</v>
      </c>
      <c r="I222" s="5">
        <f t="shared" si="22"/>
        <v>39.24</v>
      </c>
      <c r="J222" t="s">
        <v>21</v>
      </c>
      <c r="K222" t="s">
        <v>22</v>
      </c>
      <c r="L222">
        <v>1309496400</v>
      </c>
      <c r="M222" s="10">
        <f t="shared" si="23"/>
        <v>40725.208333333336</v>
      </c>
      <c r="N222" s="9">
        <f t="shared" si="24"/>
        <v>2011</v>
      </c>
      <c r="O222">
        <v>1311051600</v>
      </c>
      <c r="P222" s="10">
        <f t="shared" si="25"/>
        <v>40743.208333333336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21"/>
        <v>99</v>
      </c>
      <c r="G223" t="s">
        <v>14</v>
      </c>
      <c r="H223">
        <v>2179</v>
      </c>
      <c r="I223" s="5">
        <f t="shared" si="22"/>
        <v>54.99</v>
      </c>
      <c r="J223" t="s">
        <v>21</v>
      </c>
      <c r="K223" t="s">
        <v>22</v>
      </c>
      <c r="L223">
        <v>1340254800</v>
      </c>
      <c r="M223" s="10">
        <f t="shared" si="23"/>
        <v>41081.208333333336</v>
      </c>
      <c r="N223" s="9">
        <f t="shared" si="24"/>
        <v>2012</v>
      </c>
      <c r="O223">
        <v>1340427600</v>
      </c>
      <c r="P223" s="10">
        <f t="shared" si="25"/>
        <v>41083.208333333336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21"/>
        <v>138</v>
      </c>
      <c r="G224" t="s">
        <v>20</v>
      </c>
      <c r="H224">
        <v>138</v>
      </c>
      <c r="I224" s="5">
        <f t="shared" si="22"/>
        <v>47.99</v>
      </c>
      <c r="J224" t="s">
        <v>21</v>
      </c>
      <c r="K224" t="s">
        <v>22</v>
      </c>
      <c r="L224">
        <v>1412226000</v>
      </c>
      <c r="M224" s="10">
        <f t="shared" si="23"/>
        <v>41914.208333333336</v>
      </c>
      <c r="N224" s="9">
        <f t="shared" si="24"/>
        <v>2014</v>
      </c>
      <c r="O224">
        <v>1412312400</v>
      </c>
      <c r="P224" s="10">
        <f t="shared" si="25"/>
        <v>41915.208333333336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21"/>
        <v>94</v>
      </c>
      <c r="G225" t="s">
        <v>14</v>
      </c>
      <c r="H225">
        <v>931</v>
      </c>
      <c r="I225" s="5">
        <f t="shared" si="22"/>
        <v>87.97</v>
      </c>
      <c r="J225" t="s">
        <v>21</v>
      </c>
      <c r="K225" t="s">
        <v>22</v>
      </c>
      <c r="L225">
        <v>1458104400</v>
      </c>
      <c r="M225" s="10">
        <f t="shared" si="23"/>
        <v>42445.208333333328</v>
      </c>
      <c r="N225" s="9">
        <f t="shared" si="24"/>
        <v>2016</v>
      </c>
      <c r="O225">
        <v>1459314000</v>
      </c>
      <c r="P225" s="10">
        <f t="shared" si="25"/>
        <v>42459.208333333328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21"/>
        <v>404</v>
      </c>
      <c r="G226" t="s">
        <v>20</v>
      </c>
      <c r="H226">
        <v>3594</v>
      </c>
      <c r="I226" s="5">
        <f t="shared" si="22"/>
        <v>52</v>
      </c>
      <c r="J226" t="s">
        <v>21</v>
      </c>
      <c r="K226" t="s">
        <v>22</v>
      </c>
      <c r="L226">
        <v>1411534800</v>
      </c>
      <c r="M226" s="10">
        <f t="shared" si="23"/>
        <v>41906.208333333336</v>
      </c>
      <c r="N226" s="9">
        <f t="shared" si="24"/>
        <v>2014</v>
      </c>
      <c r="O226">
        <v>1415426400</v>
      </c>
      <c r="P226" s="10">
        <f t="shared" si="25"/>
        <v>41951.25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21"/>
        <v>260</v>
      </c>
      <c r="G227" t="s">
        <v>20</v>
      </c>
      <c r="H227">
        <v>5880</v>
      </c>
      <c r="I227" s="5">
        <f t="shared" si="22"/>
        <v>30</v>
      </c>
      <c r="J227" t="s">
        <v>21</v>
      </c>
      <c r="K227" t="s">
        <v>22</v>
      </c>
      <c r="L227">
        <v>1399093200</v>
      </c>
      <c r="M227" s="10">
        <f t="shared" si="23"/>
        <v>41762.208333333336</v>
      </c>
      <c r="N227" s="9">
        <f t="shared" si="24"/>
        <v>2014</v>
      </c>
      <c r="O227">
        <v>1399093200</v>
      </c>
      <c r="P227" s="10">
        <f t="shared" si="25"/>
        <v>41762.208333333336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21"/>
        <v>367</v>
      </c>
      <c r="G228" t="s">
        <v>20</v>
      </c>
      <c r="H228">
        <v>112</v>
      </c>
      <c r="I228" s="5">
        <f t="shared" si="22"/>
        <v>98.21</v>
      </c>
      <c r="J228" t="s">
        <v>21</v>
      </c>
      <c r="K228" t="s">
        <v>22</v>
      </c>
      <c r="L228">
        <v>1270702800</v>
      </c>
      <c r="M228" s="10">
        <f t="shared" si="23"/>
        <v>40276.208333333336</v>
      </c>
      <c r="N228" s="9">
        <f t="shared" si="24"/>
        <v>2010</v>
      </c>
      <c r="O228">
        <v>1273899600</v>
      </c>
      <c r="P228" s="10">
        <f t="shared" si="25"/>
        <v>40313.208333333336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21"/>
        <v>169</v>
      </c>
      <c r="G229" t="s">
        <v>20</v>
      </c>
      <c r="H229">
        <v>943</v>
      </c>
      <c r="I229" s="5">
        <f t="shared" si="22"/>
        <v>108.96</v>
      </c>
      <c r="J229" t="s">
        <v>21</v>
      </c>
      <c r="K229" t="s">
        <v>22</v>
      </c>
      <c r="L229">
        <v>1431666000</v>
      </c>
      <c r="M229" s="10">
        <f t="shared" si="23"/>
        <v>42139.208333333328</v>
      </c>
      <c r="N229" s="9">
        <f t="shared" si="24"/>
        <v>2015</v>
      </c>
      <c r="O229">
        <v>1432184400</v>
      </c>
      <c r="P229" s="10">
        <f t="shared" si="25"/>
        <v>42145.208333333328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21"/>
        <v>120</v>
      </c>
      <c r="G230" t="s">
        <v>20</v>
      </c>
      <c r="H230">
        <v>2468</v>
      </c>
      <c r="I230" s="5">
        <f t="shared" si="22"/>
        <v>67</v>
      </c>
      <c r="J230" t="s">
        <v>21</v>
      </c>
      <c r="K230" t="s">
        <v>22</v>
      </c>
      <c r="L230">
        <v>1472619600</v>
      </c>
      <c r="M230" s="10">
        <f t="shared" si="23"/>
        <v>42613.208333333328</v>
      </c>
      <c r="N230" s="9">
        <f t="shared" si="24"/>
        <v>2016</v>
      </c>
      <c r="O230">
        <v>1474779600</v>
      </c>
      <c r="P230" s="10">
        <f t="shared" si="25"/>
        <v>42638.208333333328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21"/>
        <v>194</v>
      </c>
      <c r="G231" t="s">
        <v>20</v>
      </c>
      <c r="H231">
        <v>2551</v>
      </c>
      <c r="I231" s="5">
        <f t="shared" si="22"/>
        <v>64.989999999999995</v>
      </c>
      <c r="J231" t="s">
        <v>21</v>
      </c>
      <c r="K231" t="s">
        <v>22</v>
      </c>
      <c r="L231">
        <v>1496293200</v>
      </c>
      <c r="M231" s="10">
        <f t="shared" si="23"/>
        <v>42887.208333333328</v>
      </c>
      <c r="N231" s="9">
        <f t="shared" si="24"/>
        <v>2017</v>
      </c>
      <c r="O231">
        <v>1500440400</v>
      </c>
      <c r="P231" s="10">
        <f t="shared" si="25"/>
        <v>42935.208333333328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21"/>
        <v>420</v>
      </c>
      <c r="G232" t="s">
        <v>20</v>
      </c>
      <c r="H232">
        <v>101</v>
      </c>
      <c r="I232" s="5">
        <f t="shared" si="22"/>
        <v>99.84</v>
      </c>
      <c r="J232" t="s">
        <v>21</v>
      </c>
      <c r="K232" t="s">
        <v>22</v>
      </c>
      <c r="L232">
        <v>1575612000</v>
      </c>
      <c r="M232" s="10">
        <f t="shared" si="23"/>
        <v>43805.25</v>
      </c>
      <c r="N232" s="9">
        <f t="shared" si="24"/>
        <v>2019</v>
      </c>
      <c r="O232">
        <v>1575612000</v>
      </c>
      <c r="P232" s="10">
        <f t="shared" si="25"/>
        <v>43805.25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21"/>
        <v>77</v>
      </c>
      <c r="G233" t="s">
        <v>74</v>
      </c>
      <c r="H233">
        <v>67</v>
      </c>
      <c r="I233" s="5">
        <f t="shared" si="22"/>
        <v>82.43</v>
      </c>
      <c r="J233" t="s">
        <v>21</v>
      </c>
      <c r="K233" t="s">
        <v>22</v>
      </c>
      <c r="L233">
        <v>1369112400</v>
      </c>
      <c r="M233" s="10">
        <f t="shared" si="23"/>
        <v>41415.208333333336</v>
      </c>
      <c r="N233" s="9">
        <f t="shared" si="24"/>
        <v>2013</v>
      </c>
      <c r="O233">
        <v>1374123600</v>
      </c>
      <c r="P233" s="10">
        <f t="shared" si="25"/>
        <v>41473.208333333336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21"/>
        <v>171</v>
      </c>
      <c r="G234" t="s">
        <v>20</v>
      </c>
      <c r="H234">
        <v>92</v>
      </c>
      <c r="I234" s="5">
        <f t="shared" si="22"/>
        <v>63.29</v>
      </c>
      <c r="J234" t="s">
        <v>21</v>
      </c>
      <c r="K234" t="s">
        <v>22</v>
      </c>
      <c r="L234">
        <v>1469422800</v>
      </c>
      <c r="M234" s="10">
        <f t="shared" si="23"/>
        <v>42576.208333333328</v>
      </c>
      <c r="N234" s="9">
        <f t="shared" si="24"/>
        <v>2016</v>
      </c>
      <c r="O234">
        <v>1469509200</v>
      </c>
      <c r="P234" s="10">
        <f t="shared" si="25"/>
        <v>42577.208333333328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21"/>
        <v>158</v>
      </c>
      <c r="G235" t="s">
        <v>20</v>
      </c>
      <c r="H235">
        <v>62</v>
      </c>
      <c r="I235" s="5">
        <f t="shared" si="22"/>
        <v>96.77</v>
      </c>
      <c r="J235" t="s">
        <v>21</v>
      </c>
      <c r="K235" t="s">
        <v>22</v>
      </c>
      <c r="L235">
        <v>1307854800</v>
      </c>
      <c r="M235" s="10">
        <f t="shared" si="23"/>
        <v>40706.208333333336</v>
      </c>
      <c r="N235" s="9">
        <f t="shared" si="24"/>
        <v>2011</v>
      </c>
      <c r="O235">
        <v>1309237200</v>
      </c>
      <c r="P235" s="10">
        <f t="shared" si="25"/>
        <v>40722.208333333336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21"/>
        <v>109</v>
      </c>
      <c r="G236" t="s">
        <v>20</v>
      </c>
      <c r="H236">
        <v>149</v>
      </c>
      <c r="I236" s="5">
        <f t="shared" si="22"/>
        <v>54.91</v>
      </c>
      <c r="J236" t="s">
        <v>107</v>
      </c>
      <c r="K236" t="s">
        <v>108</v>
      </c>
      <c r="L236">
        <v>1503378000</v>
      </c>
      <c r="M236" s="10">
        <f t="shared" si="23"/>
        <v>42969.208333333328</v>
      </c>
      <c r="N236" s="9">
        <f t="shared" si="24"/>
        <v>2017</v>
      </c>
      <c r="O236">
        <v>1503982800</v>
      </c>
      <c r="P236" s="10">
        <f t="shared" si="25"/>
        <v>42976.208333333328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21"/>
        <v>42</v>
      </c>
      <c r="G237" t="s">
        <v>14</v>
      </c>
      <c r="H237">
        <v>92</v>
      </c>
      <c r="I237" s="5">
        <f t="shared" si="22"/>
        <v>39.01</v>
      </c>
      <c r="J237" t="s">
        <v>21</v>
      </c>
      <c r="K237" t="s">
        <v>22</v>
      </c>
      <c r="L237">
        <v>1486965600</v>
      </c>
      <c r="M237" s="10">
        <f t="shared" si="23"/>
        <v>42779.25</v>
      </c>
      <c r="N237" s="9">
        <f t="shared" si="24"/>
        <v>2017</v>
      </c>
      <c r="O237">
        <v>1487397600</v>
      </c>
      <c r="P237" s="10">
        <f t="shared" si="25"/>
        <v>42784.25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21"/>
        <v>11</v>
      </c>
      <c r="G238" t="s">
        <v>14</v>
      </c>
      <c r="H238">
        <v>57</v>
      </c>
      <c r="I238" s="5">
        <f t="shared" si="22"/>
        <v>75.84</v>
      </c>
      <c r="J238" t="s">
        <v>26</v>
      </c>
      <c r="K238" t="s">
        <v>27</v>
      </c>
      <c r="L238">
        <v>1561438800</v>
      </c>
      <c r="M238" s="10">
        <f t="shared" si="23"/>
        <v>43641.208333333328</v>
      </c>
      <c r="N238" s="9">
        <f t="shared" si="24"/>
        <v>2019</v>
      </c>
      <c r="O238">
        <v>1562043600</v>
      </c>
      <c r="P238" s="10">
        <f t="shared" si="25"/>
        <v>43648.208333333328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21"/>
        <v>159</v>
      </c>
      <c r="G239" t="s">
        <v>20</v>
      </c>
      <c r="H239">
        <v>329</v>
      </c>
      <c r="I239" s="5">
        <f t="shared" si="22"/>
        <v>45.05</v>
      </c>
      <c r="J239" t="s">
        <v>21</v>
      </c>
      <c r="K239" t="s">
        <v>22</v>
      </c>
      <c r="L239">
        <v>1398402000</v>
      </c>
      <c r="M239" s="10">
        <f t="shared" si="23"/>
        <v>41754.208333333336</v>
      </c>
      <c r="N239" s="9">
        <f t="shared" si="24"/>
        <v>2014</v>
      </c>
      <c r="O239">
        <v>1398574800</v>
      </c>
      <c r="P239" s="10">
        <f t="shared" si="25"/>
        <v>41756.208333333336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21"/>
        <v>422</v>
      </c>
      <c r="G240" t="s">
        <v>20</v>
      </c>
      <c r="H240">
        <v>97</v>
      </c>
      <c r="I240" s="5">
        <f t="shared" si="22"/>
        <v>104.52</v>
      </c>
      <c r="J240" t="s">
        <v>36</v>
      </c>
      <c r="K240" t="s">
        <v>37</v>
      </c>
      <c r="L240">
        <v>1513231200</v>
      </c>
      <c r="M240" s="10">
        <f t="shared" si="23"/>
        <v>43083.25</v>
      </c>
      <c r="N240" s="9">
        <f t="shared" si="24"/>
        <v>2017</v>
      </c>
      <c r="O240">
        <v>1515391200</v>
      </c>
      <c r="P240" s="10">
        <f t="shared" si="25"/>
        <v>43108.25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21"/>
        <v>98</v>
      </c>
      <c r="G241" t="s">
        <v>14</v>
      </c>
      <c r="H241">
        <v>41</v>
      </c>
      <c r="I241" s="5">
        <f t="shared" si="22"/>
        <v>76.27</v>
      </c>
      <c r="J241" t="s">
        <v>21</v>
      </c>
      <c r="K241" t="s">
        <v>22</v>
      </c>
      <c r="L241">
        <v>1440824400</v>
      </c>
      <c r="M241" s="10">
        <f t="shared" si="23"/>
        <v>42245.208333333328</v>
      </c>
      <c r="N241" s="9">
        <f t="shared" si="24"/>
        <v>2015</v>
      </c>
      <c r="O241">
        <v>1441170000</v>
      </c>
      <c r="P241" s="10">
        <f t="shared" si="25"/>
        <v>42249.208333333328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21"/>
        <v>419</v>
      </c>
      <c r="G242" t="s">
        <v>20</v>
      </c>
      <c r="H242">
        <v>1784</v>
      </c>
      <c r="I242" s="5">
        <f t="shared" si="22"/>
        <v>69.02</v>
      </c>
      <c r="J242" t="s">
        <v>21</v>
      </c>
      <c r="K242" t="s">
        <v>22</v>
      </c>
      <c r="L242">
        <v>1281070800</v>
      </c>
      <c r="M242" s="10">
        <f t="shared" si="23"/>
        <v>40396.208333333336</v>
      </c>
      <c r="N242" s="9">
        <f t="shared" si="24"/>
        <v>2010</v>
      </c>
      <c r="O242">
        <v>1281157200</v>
      </c>
      <c r="P242" s="10">
        <f t="shared" si="25"/>
        <v>40397.208333333336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21"/>
        <v>102</v>
      </c>
      <c r="G243" t="s">
        <v>20</v>
      </c>
      <c r="H243">
        <v>1684</v>
      </c>
      <c r="I243" s="5">
        <f t="shared" si="22"/>
        <v>101.98</v>
      </c>
      <c r="J243" t="s">
        <v>26</v>
      </c>
      <c r="K243" t="s">
        <v>27</v>
      </c>
      <c r="L243">
        <v>1397365200</v>
      </c>
      <c r="M243" s="10">
        <f t="shared" si="23"/>
        <v>41742.208333333336</v>
      </c>
      <c r="N243" s="9">
        <f t="shared" si="24"/>
        <v>2014</v>
      </c>
      <c r="O243">
        <v>1398229200</v>
      </c>
      <c r="P243" s="10">
        <f t="shared" si="25"/>
        <v>41752.208333333336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21"/>
        <v>128</v>
      </c>
      <c r="G244" t="s">
        <v>20</v>
      </c>
      <c r="H244">
        <v>250</v>
      </c>
      <c r="I244" s="5">
        <f t="shared" si="22"/>
        <v>42.92</v>
      </c>
      <c r="J244" t="s">
        <v>21</v>
      </c>
      <c r="K244" t="s">
        <v>22</v>
      </c>
      <c r="L244">
        <v>1494392400</v>
      </c>
      <c r="M244" s="10">
        <f t="shared" si="23"/>
        <v>42865.208333333328</v>
      </c>
      <c r="N244" s="9">
        <f t="shared" si="24"/>
        <v>2017</v>
      </c>
      <c r="O244">
        <v>1495256400</v>
      </c>
      <c r="P244" s="10">
        <f t="shared" si="25"/>
        <v>42875.208333333328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21"/>
        <v>445</v>
      </c>
      <c r="G245" t="s">
        <v>20</v>
      </c>
      <c r="H245">
        <v>238</v>
      </c>
      <c r="I245" s="5">
        <f t="shared" si="22"/>
        <v>43.03</v>
      </c>
      <c r="J245" t="s">
        <v>21</v>
      </c>
      <c r="K245" t="s">
        <v>22</v>
      </c>
      <c r="L245">
        <v>1520143200</v>
      </c>
      <c r="M245" s="10">
        <f t="shared" si="23"/>
        <v>43163.25</v>
      </c>
      <c r="N245" s="9">
        <f t="shared" si="24"/>
        <v>2018</v>
      </c>
      <c r="O245">
        <v>1520402400</v>
      </c>
      <c r="P245" s="10">
        <f t="shared" si="25"/>
        <v>43166.25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21"/>
        <v>570</v>
      </c>
      <c r="G246" t="s">
        <v>20</v>
      </c>
      <c r="H246">
        <v>53</v>
      </c>
      <c r="I246" s="5">
        <f t="shared" si="22"/>
        <v>75.25</v>
      </c>
      <c r="J246" t="s">
        <v>21</v>
      </c>
      <c r="K246" t="s">
        <v>22</v>
      </c>
      <c r="L246">
        <v>1405314000</v>
      </c>
      <c r="M246" s="10">
        <f t="shared" si="23"/>
        <v>41834.208333333336</v>
      </c>
      <c r="N246" s="9">
        <f t="shared" si="24"/>
        <v>2014</v>
      </c>
      <c r="O246">
        <v>1409806800</v>
      </c>
      <c r="P246" s="10">
        <f t="shared" si="25"/>
        <v>41886.208333333336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21"/>
        <v>509</v>
      </c>
      <c r="G247" t="s">
        <v>20</v>
      </c>
      <c r="H247">
        <v>214</v>
      </c>
      <c r="I247" s="5">
        <f t="shared" si="22"/>
        <v>69.02</v>
      </c>
      <c r="J247" t="s">
        <v>21</v>
      </c>
      <c r="K247" t="s">
        <v>22</v>
      </c>
      <c r="L247">
        <v>1396846800</v>
      </c>
      <c r="M247" s="10">
        <f t="shared" si="23"/>
        <v>41736.208333333336</v>
      </c>
      <c r="N247" s="9">
        <f t="shared" si="24"/>
        <v>2014</v>
      </c>
      <c r="O247">
        <v>1396933200</v>
      </c>
      <c r="P247" s="10">
        <f t="shared" si="25"/>
        <v>41737.208333333336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21"/>
        <v>326</v>
      </c>
      <c r="G248" t="s">
        <v>20</v>
      </c>
      <c r="H248">
        <v>222</v>
      </c>
      <c r="I248" s="5">
        <f t="shared" si="22"/>
        <v>65.989999999999995</v>
      </c>
      <c r="J248" t="s">
        <v>21</v>
      </c>
      <c r="K248" t="s">
        <v>22</v>
      </c>
      <c r="L248">
        <v>1375678800</v>
      </c>
      <c r="M248" s="10">
        <f t="shared" si="23"/>
        <v>41491.208333333336</v>
      </c>
      <c r="N248" s="9">
        <f t="shared" si="24"/>
        <v>2013</v>
      </c>
      <c r="O248">
        <v>1376024400</v>
      </c>
      <c r="P248" s="10">
        <f t="shared" si="25"/>
        <v>41495.208333333336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21"/>
        <v>933</v>
      </c>
      <c r="G249" t="s">
        <v>20</v>
      </c>
      <c r="H249">
        <v>1884</v>
      </c>
      <c r="I249" s="5">
        <f t="shared" si="22"/>
        <v>98.01</v>
      </c>
      <c r="J249" t="s">
        <v>21</v>
      </c>
      <c r="K249" t="s">
        <v>22</v>
      </c>
      <c r="L249">
        <v>1482386400</v>
      </c>
      <c r="M249" s="10">
        <f t="shared" si="23"/>
        <v>42726.25</v>
      </c>
      <c r="N249" s="9">
        <f t="shared" si="24"/>
        <v>2016</v>
      </c>
      <c r="O249">
        <v>1483682400</v>
      </c>
      <c r="P249" s="10">
        <f t="shared" si="25"/>
        <v>42741.25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21"/>
        <v>211</v>
      </c>
      <c r="G250" t="s">
        <v>20</v>
      </c>
      <c r="H250">
        <v>218</v>
      </c>
      <c r="I250" s="5">
        <f t="shared" si="22"/>
        <v>60.11</v>
      </c>
      <c r="J250" t="s">
        <v>26</v>
      </c>
      <c r="K250" t="s">
        <v>27</v>
      </c>
      <c r="L250">
        <v>1420005600</v>
      </c>
      <c r="M250" s="10">
        <f t="shared" si="23"/>
        <v>42004.25</v>
      </c>
      <c r="N250" s="9">
        <f t="shared" si="24"/>
        <v>2014</v>
      </c>
      <c r="O250">
        <v>1420437600</v>
      </c>
      <c r="P250" s="10">
        <f t="shared" si="25"/>
        <v>42009.25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21"/>
        <v>273</v>
      </c>
      <c r="G251" t="s">
        <v>20</v>
      </c>
      <c r="H251">
        <v>6465</v>
      </c>
      <c r="I251" s="5">
        <f t="shared" si="22"/>
        <v>26</v>
      </c>
      <c r="J251" t="s">
        <v>21</v>
      </c>
      <c r="K251" t="s">
        <v>22</v>
      </c>
      <c r="L251">
        <v>1420178400</v>
      </c>
      <c r="M251" s="10">
        <f t="shared" si="23"/>
        <v>42006.25</v>
      </c>
      <c r="N251" s="9">
        <f t="shared" si="24"/>
        <v>2015</v>
      </c>
      <c r="O251">
        <v>1420783200</v>
      </c>
      <c r="P251" s="10">
        <f t="shared" si="25"/>
        <v>42013.25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21"/>
        <v>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 s="10">
        <f t="shared" si="23"/>
        <v>40203.25</v>
      </c>
      <c r="N252" s="9">
        <f t="shared" si="24"/>
        <v>2010</v>
      </c>
      <c r="O252">
        <v>1267423200</v>
      </c>
      <c r="P252" s="10">
        <f t="shared" si="25"/>
        <v>40238.25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21"/>
        <v>54</v>
      </c>
      <c r="G253" t="s">
        <v>14</v>
      </c>
      <c r="H253">
        <v>101</v>
      </c>
      <c r="I253" s="5">
        <f t="shared" si="22"/>
        <v>38.020000000000003</v>
      </c>
      <c r="J253" t="s">
        <v>21</v>
      </c>
      <c r="K253" t="s">
        <v>22</v>
      </c>
      <c r="L253">
        <v>1355032800</v>
      </c>
      <c r="M253" s="10">
        <f t="shared" si="23"/>
        <v>41252.25</v>
      </c>
      <c r="N253" s="9">
        <f t="shared" si="24"/>
        <v>2012</v>
      </c>
      <c r="O253">
        <v>1355205600</v>
      </c>
      <c r="P253" s="10">
        <f t="shared" si="25"/>
        <v>41254.25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21"/>
        <v>626</v>
      </c>
      <c r="G254" t="s">
        <v>20</v>
      </c>
      <c r="H254">
        <v>59</v>
      </c>
      <c r="I254" s="5">
        <f t="shared" si="22"/>
        <v>106.15</v>
      </c>
      <c r="J254" t="s">
        <v>21</v>
      </c>
      <c r="K254" t="s">
        <v>22</v>
      </c>
      <c r="L254">
        <v>1382677200</v>
      </c>
      <c r="M254" s="10">
        <f t="shared" si="23"/>
        <v>41572.208333333336</v>
      </c>
      <c r="N254" s="9">
        <f t="shared" si="24"/>
        <v>2013</v>
      </c>
      <c r="O254">
        <v>1383109200</v>
      </c>
      <c r="P254" s="10">
        <f t="shared" si="25"/>
        <v>41577.208333333336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21"/>
        <v>89</v>
      </c>
      <c r="G255" t="s">
        <v>14</v>
      </c>
      <c r="H255">
        <v>1335</v>
      </c>
      <c r="I255" s="5">
        <f t="shared" si="22"/>
        <v>81.02</v>
      </c>
      <c r="J255" t="s">
        <v>15</v>
      </c>
      <c r="K255" t="s">
        <v>16</v>
      </c>
      <c r="L255">
        <v>1302238800</v>
      </c>
      <c r="M255" s="10">
        <f t="shared" si="23"/>
        <v>40641.208333333336</v>
      </c>
      <c r="N255" s="9">
        <f t="shared" si="24"/>
        <v>2011</v>
      </c>
      <c r="O255">
        <v>1303275600</v>
      </c>
      <c r="P255" s="10">
        <f t="shared" si="25"/>
        <v>40653.208333333336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21"/>
        <v>185</v>
      </c>
      <c r="G256" t="s">
        <v>20</v>
      </c>
      <c r="H256">
        <v>88</v>
      </c>
      <c r="I256" s="5">
        <f t="shared" si="22"/>
        <v>96.65</v>
      </c>
      <c r="J256" t="s">
        <v>21</v>
      </c>
      <c r="K256" t="s">
        <v>22</v>
      </c>
      <c r="L256">
        <v>1487656800</v>
      </c>
      <c r="M256" s="10">
        <f t="shared" si="23"/>
        <v>42787.25</v>
      </c>
      <c r="N256" s="9">
        <f t="shared" si="24"/>
        <v>2017</v>
      </c>
      <c r="O256">
        <v>1487829600</v>
      </c>
      <c r="P256" s="10">
        <f t="shared" si="25"/>
        <v>42789.25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21"/>
        <v>120</v>
      </c>
      <c r="G257" t="s">
        <v>20</v>
      </c>
      <c r="H257">
        <v>1697</v>
      </c>
      <c r="I257" s="5">
        <f t="shared" si="22"/>
        <v>57</v>
      </c>
      <c r="J257" t="s">
        <v>21</v>
      </c>
      <c r="K257" t="s">
        <v>22</v>
      </c>
      <c r="L257">
        <v>1297836000</v>
      </c>
      <c r="M257" s="10">
        <f t="shared" si="23"/>
        <v>40590.25</v>
      </c>
      <c r="N257" s="9">
        <f t="shared" si="24"/>
        <v>2011</v>
      </c>
      <c r="O257">
        <v>1298268000</v>
      </c>
      <c r="P257" s="10">
        <f t="shared" si="25"/>
        <v>40595.25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ref="F258:F321" si="28">ROUND((E258/D258)*100,0)</f>
        <v>23</v>
      </c>
      <c r="G258" t="s">
        <v>14</v>
      </c>
      <c r="H258">
        <v>15</v>
      </c>
      <c r="I258" s="5">
        <f t="shared" ref="I258:I321" si="29">IF(H258=0,0,ROUND(E258/H258,2))</f>
        <v>63.93</v>
      </c>
      <c r="J258" t="s">
        <v>40</v>
      </c>
      <c r="K258" t="s">
        <v>41</v>
      </c>
      <c r="L258">
        <v>1453615200</v>
      </c>
      <c r="M258" s="10">
        <f t="shared" si="23"/>
        <v>42393.25</v>
      </c>
      <c r="N258" s="9">
        <f t="shared" si="24"/>
        <v>2016</v>
      </c>
      <c r="O258">
        <v>1456812000</v>
      </c>
      <c r="P258" s="10">
        <f t="shared" si="25"/>
        <v>42430.25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28"/>
        <v>146</v>
      </c>
      <c r="G259" t="s">
        <v>20</v>
      </c>
      <c r="H259">
        <v>92</v>
      </c>
      <c r="I259" s="5">
        <f t="shared" si="29"/>
        <v>90.46</v>
      </c>
      <c r="J259" t="s">
        <v>21</v>
      </c>
      <c r="K259" t="s">
        <v>22</v>
      </c>
      <c r="L259">
        <v>1362463200</v>
      </c>
      <c r="M259" s="10">
        <f t="shared" ref="M259:M322" si="30">(((L259/60)/60)/24)+DATE(1970,1,1)</f>
        <v>41338.25</v>
      </c>
      <c r="N259" s="9">
        <f t="shared" ref="N259:N322" si="31">YEAR(M259)</f>
        <v>2013</v>
      </c>
      <c r="O259">
        <v>1363669200</v>
      </c>
      <c r="P259" s="10">
        <f t="shared" ref="P259:P322" si="32">(((O259/60)/60)/24)+DATE(1970,1,1)</f>
        <v>41352.208333333336</v>
      </c>
      <c r="Q259" t="b">
        <v>0</v>
      </c>
      <c r="R259" t="b">
        <v>0</v>
      </c>
      <c r="S259" t="s">
        <v>33</v>
      </c>
      <c r="T259" t="str">
        <f t="shared" ref="T259:T322" si="33">LEFT(S259,SEARCH("/",S259)-1)</f>
        <v>theater</v>
      </c>
      <c r="U259" t="str">
        <f t="shared" ref="U259:U322" si="34">RIGHT(S259,LEN(S259)-SEARCH("/",S259))</f>
        <v>plays</v>
      </c>
    </row>
    <row r="260" spans="1:21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8"/>
        <v>268</v>
      </c>
      <c r="G260" t="s">
        <v>20</v>
      </c>
      <c r="H260">
        <v>186</v>
      </c>
      <c r="I260" s="5">
        <f t="shared" si="29"/>
        <v>72.17</v>
      </c>
      <c r="J260" t="s">
        <v>21</v>
      </c>
      <c r="K260" t="s">
        <v>22</v>
      </c>
      <c r="L260">
        <v>1481176800</v>
      </c>
      <c r="M260" s="10">
        <f t="shared" si="30"/>
        <v>42712.25</v>
      </c>
      <c r="N260" s="9">
        <f t="shared" si="31"/>
        <v>2016</v>
      </c>
      <c r="O260">
        <v>1482904800</v>
      </c>
      <c r="P260" s="10">
        <f t="shared" si="32"/>
        <v>42732.25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8"/>
        <v>598</v>
      </c>
      <c r="G261" t="s">
        <v>20</v>
      </c>
      <c r="H261">
        <v>138</v>
      </c>
      <c r="I261" s="5">
        <f t="shared" si="29"/>
        <v>77.930000000000007</v>
      </c>
      <c r="J261" t="s">
        <v>21</v>
      </c>
      <c r="K261" t="s">
        <v>22</v>
      </c>
      <c r="L261">
        <v>1354946400</v>
      </c>
      <c r="M261" s="10">
        <f t="shared" si="30"/>
        <v>41251.25</v>
      </c>
      <c r="N261" s="9">
        <f t="shared" si="31"/>
        <v>2012</v>
      </c>
      <c r="O261">
        <v>1356588000</v>
      </c>
      <c r="P261" s="10">
        <f t="shared" si="32"/>
        <v>41270.25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8"/>
        <v>158</v>
      </c>
      <c r="G262" t="s">
        <v>20</v>
      </c>
      <c r="H262">
        <v>261</v>
      </c>
      <c r="I262" s="5">
        <f t="shared" si="29"/>
        <v>38.07</v>
      </c>
      <c r="J262" t="s">
        <v>21</v>
      </c>
      <c r="K262" t="s">
        <v>22</v>
      </c>
      <c r="L262">
        <v>1348808400</v>
      </c>
      <c r="M262" s="10">
        <f t="shared" si="30"/>
        <v>41180.208333333336</v>
      </c>
      <c r="N262" s="9">
        <f t="shared" si="31"/>
        <v>2012</v>
      </c>
      <c r="O262">
        <v>1349845200</v>
      </c>
      <c r="P262" s="10">
        <f t="shared" si="32"/>
        <v>41192.208333333336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8"/>
        <v>31</v>
      </c>
      <c r="G263" t="s">
        <v>14</v>
      </c>
      <c r="H263">
        <v>454</v>
      </c>
      <c r="I263" s="5">
        <f t="shared" si="29"/>
        <v>57.94</v>
      </c>
      <c r="J263" t="s">
        <v>21</v>
      </c>
      <c r="K263" t="s">
        <v>22</v>
      </c>
      <c r="L263">
        <v>1282712400</v>
      </c>
      <c r="M263" s="10">
        <f t="shared" si="30"/>
        <v>40415.208333333336</v>
      </c>
      <c r="N263" s="9">
        <f t="shared" si="31"/>
        <v>2010</v>
      </c>
      <c r="O263">
        <v>1283058000</v>
      </c>
      <c r="P263" s="10">
        <f t="shared" si="32"/>
        <v>40419.208333333336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8"/>
        <v>313</v>
      </c>
      <c r="G264" t="s">
        <v>20</v>
      </c>
      <c r="H264">
        <v>107</v>
      </c>
      <c r="I264" s="5">
        <f t="shared" si="29"/>
        <v>49.79</v>
      </c>
      <c r="J264" t="s">
        <v>21</v>
      </c>
      <c r="K264" t="s">
        <v>22</v>
      </c>
      <c r="L264">
        <v>1301979600</v>
      </c>
      <c r="M264" s="10">
        <f t="shared" si="30"/>
        <v>40638.208333333336</v>
      </c>
      <c r="N264" s="9">
        <f t="shared" si="31"/>
        <v>2011</v>
      </c>
      <c r="O264">
        <v>1304226000</v>
      </c>
      <c r="P264" s="10">
        <f t="shared" si="32"/>
        <v>40664.208333333336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8"/>
        <v>371</v>
      </c>
      <c r="G265" t="s">
        <v>20</v>
      </c>
      <c r="H265">
        <v>199</v>
      </c>
      <c r="I265" s="5">
        <f t="shared" si="29"/>
        <v>54.05</v>
      </c>
      <c r="J265" t="s">
        <v>21</v>
      </c>
      <c r="K265" t="s">
        <v>22</v>
      </c>
      <c r="L265">
        <v>1263016800</v>
      </c>
      <c r="M265" s="10">
        <f t="shared" si="30"/>
        <v>40187.25</v>
      </c>
      <c r="N265" s="9">
        <f t="shared" si="31"/>
        <v>2010</v>
      </c>
      <c r="O265">
        <v>1263016800</v>
      </c>
      <c r="P265" s="10">
        <f t="shared" si="32"/>
        <v>40187.25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8"/>
        <v>363</v>
      </c>
      <c r="G266" t="s">
        <v>20</v>
      </c>
      <c r="H266">
        <v>5512</v>
      </c>
      <c r="I266" s="5">
        <f t="shared" si="29"/>
        <v>30</v>
      </c>
      <c r="J266" t="s">
        <v>21</v>
      </c>
      <c r="K266" t="s">
        <v>22</v>
      </c>
      <c r="L266">
        <v>1360648800</v>
      </c>
      <c r="M266" s="10">
        <f t="shared" si="30"/>
        <v>41317.25</v>
      </c>
      <c r="N266" s="9">
        <f t="shared" si="31"/>
        <v>2013</v>
      </c>
      <c r="O266">
        <v>1362031200</v>
      </c>
      <c r="P266" s="10">
        <f t="shared" si="32"/>
        <v>41333.25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8"/>
        <v>123</v>
      </c>
      <c r="G267" t="s">
        <v>20</v>
      </c>
      <c r="H267">
        <v>86</v>
      </c>
      <c r="I267" s="5">
        <f t="shared" si="29"/>
        <v>70.13</v>
      </c>
      <c r="J267" t="s">
        <v>21</v>
      </c>
      <c r="K267" t="s">
        <v>22</v>
      </c>
      <c r="L267">
        <v>1451800800</v>
      </c>
      <c r="M267" s="10">
        <f t="shared" si="30"/>
        <v>42372.25</v>
      </c>
      <c r="N267" s="9">
        <f t="shared" si="31"/>
        <v>2016</v>
      </c>
      <c r="O267">
        <v>1455602400</v>
      </c>
      <c r="P267" s="10">
        <f t="shared" si="32"/>
        <v>42416.25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8"/>
        <v>77</v>
      </c>
      <c r="G268" t="s">
        <v>14</v>
      </c>
      <c r="H268">
        <v>3182</v>
      </c>
      <c r="I268" s="5">
        <f t="shared" si="29"/>
        <v>27</v>
      </c>
      <c r="J268" t="s">
        <v>107</v>
      </c>
      <c r="K268" t="s">
        <v>108</v>
      </c>
      <c r="L268">
        <v>1415340000</v>
      </c>
      <c r="M268" s="10">
        <f t="shared" si="30"/>
        <v>41950.25</v>
      </c>
      <c r="N268" s="9">
        <f t="shared" si="31"/>
        <v>2014</v>
      </c>
      <c r="O268">
        <v>1418191200</v>
      </c>
      <c r="P268" s="10">
        <f t="shared" si="32"/>
        <v>41983.25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8"/>
        <v>234</v>
      </c>
      <c r="G269" t="s">
        <v>20</v>
      </c>
      <c r="H269">
        <v>2768</v>
      </c>
      <c r="I269" s="5">
        <f t="shared" si="29"/>
        <v>51.99</v>
      </c>
      <c r="J269" t="s">
        <v>26</v>
      </c>
      <c r="K269" t="s">
        <v>27</v>
      </c>
      <c r="L269">
        <v>1351054800</v>
      </c>
      <c r="M269" s="10">
        <f t="shared" si="30"/>
        <v>41206.208333333336</v>
      </c>
      <c r="N269" s="9">
        <f t="shared" si="31"/>
        <v>2012</v>
      </c>
      <c r="O269">
        <v>1352440800</v>
      </c>
      <c r="P269" s="10">
        <f t="shared" si="32"/>
        <v>41222.25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8"/>
        <v>181</v>
      </c>
      <c r="G270" t="s">
        <v>20</v>
      </c>
      <c r="H270">
        <v>48</v>
      </c>
      <c r="I270" s="5">
        <f t="shared" si="29"/>
        <v>56.42</v>
      </c>
      <c r="J270" t="s">
        <v>21</v>
      </c>
      <c r="K270" t="s">
        <v>22</v>
      </c>
      <c r="L270">
        <v>1349326800</v>
      </c>
      <c r="M270" s="10">
        <f t="shared" si="30"/>
        <v>41186.208333333336</v>
      </c>
      <c r="N270" s="9">
        <f t="shared" si="31"/>
        <v>2012</v>
      </c>
      <c r="O270">
        <v>1353304800</v>
      </c>
      <c r="P270" s="10">
        <f t="shared" si="32"/>
        <v>41232.25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8"/>
        <v>253</v>
      </c>
      <c r="G271" t="s">
        <v>20</v>
      </c>
      <c r="H271">
        <v>87</v>
      </c>
      <c r="I271" s="5">
        <f t="shared" si="29"/>
        <v>101.63</v>
      </c>
      <c r="J271" t="s">
        <v>21</v>
      </c>
      <c r="K271" t="s">
        <v>22</v>
      </c>
      <c r="L271">
        <v>1548914400</v>
      </c>
      <c r="M271" s="10">
        <f t="shared" si="30"/>
        <v>43496.25</v>
      </c>
      <c r="N271" s="9">
        <f t="shared" si="31"/>
        <v>2019</v>
      </c>
      <c r="O271">
        <v>1550728800</v>
      </c>
      <c r="P271" s="10">
        <f t="shared" si="32"/>
        <v>43517.25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8"/>
        <v>27</v>
      </c>
      <c r="G272" t="s">
        <v>74</v>
      </c>
      <c r="H272">
        <v>1890</v>
      </c>
      <c r="I272" s="5">
        <f t="shared" si="29"/>
        <v>25.01</v>
      </c>
      <c r="J272" t="s">
        <v>21</v>
      </c>
      <c r="K272" t="s">
        <v>22</v>
      </c>
      <c r="L272">
        <v>1291269600</v>
      </c>
      <c r="M272" s="10">
        <f t="shared" si="30"/>
        <v>40514.25</v>
      </c>
      <c r="N272" s="9">
        <f t="shared" si="31"/>
        <v>2010</v>
      </c>
      <c r="O272">
        <v>1291442400</v>
      </c>
      <c r="P272" s="10">
        <f t="shared" si="32"/>
        <v>40516.25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8"/>
        <v>1</v>
      </c>
      <c r="G273" t="s">
        <v>47</v>
      </c>
      <c r="H273">
        <v>61</v>
      </c>
      <c r="I273" s="5">
        <f t="shared" si="29"/>
        <v>32.020000000000003</v>
      </c>
      <c r="J273" t="s">
        <v>21</v>
      </c>
      <c r="K273" t="s">
        <v>22</v>
      </c>
      <c r="L273">
        <v>1449468000</v>
      </c>
      <c r="M273" s="10">
        <f t="shared" si="30"/>
        <v>42345.25</v>
      </c>
      <c r="N273" s="9">
        <f t="shared" si="31"/>
        <v>2015</v>
      </c>
      <c r="O273">
        <v>1452146400</v>
      </c>
      <c r="P273" s="10">
        <f t="shared" si="32"/>
        <v>42376.25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8"/>
        <v>304</v>
      </c>
      <c r="G274" t="s">
        <v>20</v>
      </c>
      <c r="H274">
        <v>1894</v>
      </c>
      <c r="I274" s="5">
        <f t="shared" si="29"/>
        <v>82.02</v>
      </c>
      <c r="J274" t="s">
        <v>21</v>
      </c>
      <c r="K274" t="s">
        <v>22</v>
      </c>
      <c r="L274">
        <v>1562734800</v>
      </c>
      <c r="M274" s="10">
        <f t="shared" si="30"/>
        <v>43656.208333333328</v>
      </c>
      <c r="N274" s="9">
        <f t="shared" si="31"/>
        <v>2019</v>
      </c>
      <c r="O274">
        <v>1564894800</v>
      </c>
      <c r="P274" s="10">
        <f t="shared" si="32"/>
        <v>43681.208333333328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8"/>
        <v>137</v>
      </c>
      <c r="G275" t="s">
        <v>20</v>
      </c>
      <c r="H275">
        <v>282</v>
      </c>
      <c r="I275" s="5">
        <f t="shared" si="29"/>
        <v>37.96</v>
      </c>
      <c r="J275" t="s">
        <v>15</v>
      </c>
      <c r="K275" t="s">
        <v>16</v>
      </c>
      <c r="L275">
        <v>1505624400</v>
      </c>
      <c r="M275" s="10">
        <f t="shared" si="30"/>
        <v>42995.208333333328</v>
      </c>
      <c r="N275" s="9">
        <f t="shared" si="31"/>
        <v>2017</v>
      </c>
      <c r="O275">
        <v>1505883600</v>
      </c>
      <c r="P275" s="10">
        <f t="shared" si="32"/>
        <v>42998.208333333328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8"/>
        <v>32</v>
      </c>
      <c r="G276" t="s">
        <v>14</v>
      </c>
      <c r="H276">
        <v>15</v>
      </c>
      <c r="I276" s="5">
        <f t="shared" si="29"/>
        <v>51.53</v>
      </c>
      <c r="J276" t="s">
        <v>21</v>
      </c>
      <c r="K276" t="s">
        <v>22</v>
      </c>
      <c r="L276">
        <v>1509948000</v>
      </c>
      <c r="M276" s="10">
        <f t="shared" si="30"/>
        <v>43045.25</v>
      </c>
      <c r="N276" s="9">
        <f t="shared" si="31"/>
        <v>2017</v>
      </c>
      <c r="O276">
        <v>1510380000</v>
      </c>
      <c r="P276" s="10">
        <f t="shared" si="32"/>
        <v>43050.25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8"/>
        <v>242</v>
      </c>
      <c r="G277" t="s">
        <v>20</v>
      </c>
      <c r="H277">
        <v>116</v>
      </c>
      <c r="I277" s="5">
        <f t="shared" si="29"/>
        <v>81.2</v>
      </c>
      <c r="J277" t="s">
        <v>21</v>
      </c>
      <c r="K277" t="s">
        <v>22</v>
      </c>
      <c r="L277">
        <v>1554526800</v>
      </c>
      <c r="M277" s="10">
        <f t="shared" si="30"/>
        <v>43561.208333333328</v>
      </c>
      <c r="N277" s="9">
        <f t="shared" si="31"/>
        <v>2019</v>
      </c>
      <c r="O277">
        <v>1555218000</v>
      </c>
      <c r="P277" s="10">
        <f t="shared" si="32"/>
        <v>43569.208333333328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8"/>
        <v>97</v>
      </c>
      <c r="G278" t="s">
        <v>14</v>
      </c>
      <c r="H278">
        <v>133</v>
      </c>
      <c r="I278" s="5">
        <f t="shared" si="29"/>
        <v>40.03</v>
      </c>
      <c r="J278" t="s">
        <v>21</v>
      </c>
      <c r="K278" t="s">
        <v>22</v>
      </c>
      <c r="L278">
        <v>1334811600</v>
      </c>
      <c r="M278" s="10">
        <f t="shared" si="30"/>
        <v>41018.208333333336</v>
      </c>
      <c r="N278" s="9">
        <f t="shared" si="31"/>
        <v>2012</v>
      </c>
      <c r="O278">
        <v>1335243600</v>
      </c>
      <c r="P278" s="10">
        <f t="shared" si="32"/>
        <v>41023.208333333336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8"/>
        <v>1066</v>
      </c>
      <c r="G279" t="s">
        <v>20</v>
      </c>
      <c r="H279">
        <v>83</v>
      </c>
      <c r="I279" s="5">
        <f t="shared" si="29"/>
        <v>89.94</v>
      </c>
      <c r="J279" t="s">
        <v>21</v>
      </c>
      <c r="K279" t="s">
        <v>22</v>
      </c>
      <c r="L279">
        <v>1279515600</v>
      </c>
      <c r="M279" s="10">
        <f t="shared" si="30"/>
        <v>40378.208333333336</v>
      </c>
      <c r="N279" s="9">
        <f t="shared" si="31"/>
        <v>2010</v>
      </c>
      <c r="O279">
        <v>1279688400</v>
      </c>
      <c r="P279" s="10">
        <f t="shared" si="32"/>
        <v>40380.208333333336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8"/>
        <v>326</v>
      </c>
      <c r="G280" t="s">
        <v>20</v>
      </c>
      <c r="H280">
        <v>91</v>
      </c>
      <c r="I280" s="5">
        <f t="shared" si="29"/>
        <v>96.69</v>
      </c>
      <c r="J280" t="s">
        <v>21</v>
      </c>
      <c r="K280" t="s">
        <v>22</v>
      </c>
      <c r="L280">
        <v>1353909600</v>
      </c>
      <c r="M280" s="10">
        <f t="shared" si="30"/>
        <v>41239.25</v>
      </c>
      <c r="N280" s="9">
        <f t="shared" si="31"/>
        <v>2012</v>
      </c>
      <c r="O280">
        <v>1356069600</v>
      </c>
      <c r="P280" s="10">
        <f t="shared" si="32"/>
        <v>41264.25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8"/>
        <v>171</v>
      </c>
      <c r="G281" t="s">
        <v>20</v>
      </c>
      <c r="H281">
        <v>546</v>
      </c>
      <c r="I281" s="5">
        <f t="shared" si="29"/>
        <v>25.01</v>
      </c>
      <c r="J281" t="s">
        <v>21</v>
      </c>
      <c r="K281" t="s">
        <v>22</v>
      </c>
      <c r="L281">
        <v>1535950800</v>
      </c>
      <c r="M281" s="10">
        <f t="shared" si="30"/>
        <v>43346.208333333328</v>
      </c>
      <c r="N281" s="9">
        <f t="shared" si="31"/>
        <v>2018</v>
      </c>
      <c r="O281">
        <v>1536210000</v>
      </c>
      <c r="P281" s="10">
        <f t="shared" si="32"/>
        <v>43349.208333333328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8"/>
        <v>581</v>
      </c>
      <c r="G282" t="s">
        <v>20</v>
      </c>
      <c r="H282">
        <v>393</v>
      </c>
      <c r="I282" s="5">
        <f t="shared" si="29"/>
        <v>36.99</v>
      </c>
      <c r="J282" t="s">
        <v>21</v>
      </c>
      <c r="K282" t="s">
        <v>22</v>
      </c>
      <c r="L282">
        <v>1511244000</v>
      </c>
      <c r="M282" s="10">
        <f t="shared" si="30"/>
        <v>43060.25</v>
      </c>
      <c r="N282" s="9">
        <f t="shared" si="31"/>
        <v>2017</v>
      </c>
      <c r="O282">
        <v>1511762400</v>
      </c>
      <c r="P282" s="10">
        <f t="shared" si="32"/>
        <v>43066.25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8"/>
        <v>92</v>
      </c>
      <c r="G283" t="s">
        <v>14</v>
      </c>
      <c r="H283">
        <v>2062</v>
      </c>
      <c r="I283" s="5">
        <f t="shared" si="29"/>
        <v>73.010000000000005</v>
      </c>
      <c r="J283" t="s">
        <v>21</v>
      </c>
      <c r="K283" t="s">
        <v>22</v>
      </c>
      <c r="L283">
        <v>1331445600</v>
      </c>
      <c r="M283" s="10">
        <f t="shared" si="30"/>
        <v>40979.25</v>
      </c>
      <c r="N283" s="9">
        <f t="shared" si="31"/>
        <v>2012</v>
      </c>
      <c r="O283">
        <v>1333256400</v>
      </c>
      <c r="P283" s="10">
        <f t="shared" si="32"/>
        <v>41000.208333333336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8"/>
        <v>108</v>
      </c>
      <c r="G284" t="s">
        <v>20</v>
      </c>
      <c r="H284">
        <v>133</v>
      </c>
      <c r="I284" s="5">
        <f t="shared" si="29"/>
        <v>68.239999999999995</v>
      </c>
      <c r="J284" t="s">
        <v>21</v>
      </c>
      <c r="K284" t="s">
        <v>22</v>
      </c>
      <c r="L284">
        <v>1480226400</v>
      </c>
      <c r="M284" s="10">
        <f t="shared" si="30"/>
        <v>42701.25</v>
      </c>
      <c r="N284" s="9">
        <f t="shared" si="31"/>
        <v>2016</v>
      </c>
      <c r="O284">
        <v>1480744800</v>
      </c>
      <c r="P284" s="10">
        <f t="shared" si="32"/>
        <v>42707.25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8"/>
        <v>19</v>
      </c>
      <c r="G285" t="s">
        <v>14</v>
      </c>
      <c r="H285">
        <v>29</v>
      </c>
      <c r="I285" s="5">
        <f t="shared" si="29"/>
        <v>52.31</v>
      </c>
      <c r="J285" t="s">
        <v>36</v>
      </c>
      <c r="K285" t="s">
        <v>37</v>
      </c>
      <c r="L285">
        <v>1464584400</v>
      </c>
      <c r="M285" s="10">
        <f t="shared" si="30"/>
        <v>42520.208333333328</v>
      </c>
      <c r="N285" s="9">
        <f t="shared" si="31"/>
        <v>2016</v>
      </c>
      <c r="O285">
        <v>1465016400</v>
      </c>
      <c r="P285" s="10">
        <f t="shared" si="32"/>
        <v>42525.208333333328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8"/>
        <v>83</v>
      </c>
      <c r="G286" t="s">
        <v>14</v>
      </c>
      <c r="H286">
        <v>132</v>
      </c>
      <c r="I286" s="5">
        <f t="shared" si="29"/>
        <v>61.77</v>
      </c>
      <c r="J286" t="s">
        <v>21</v>
      </c>
      <c r="K286" t="s">
        <v>22</v>
      </c>
      <c r="L286">
        <v>1335848400</v>
      </c>
      <c r="M286" s="10">
        <f t="shared" si="30"/>
        <v>41030.208333333336</v>
      </c>
      <c r="N286" s="9">
        <f t="shared" si="31"/>
        <v>2012</v>
      </c>
      <c r="O286">
        <v>1336280400</v>
      </c>
      <c r="P286" s="10">
        <f t="shared" si="32"/>
        <v>41035.208333333336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8"/>
        <v>706</v>
      </c>
      <c r="G287" t="s">
        <v>20</v>
      </c>
      <c r="H287">
        <v>254</v>
      </c>
      <c r="I287" s="5">
        <f t="shared" si="29"/>
        <v>25.03</v>
      </c>
      <c r="J287" t="s">
        <v>21</v>
      </c>
      <c r="K287" t="s">
        <v>22</v>
      </c>
      <c r="L287">
        <v>1473483600</v>
      </c>
      <c r="M287" s="10">
        <f t="shared" si="30"/>
        <v>42623.208333333328</v>
      </c>
      <c r="N287" s="9">
        <f t="shared" si="31"/>
        <v>2016</v>
      </c>
      <c r="O287">
        <v>1476766800</v>
      </c>
      <c r="P287" s="10">
        <f t="shared" si="32"/>
        <v>42661.208333333328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8"/>
        <v>17</v>
      </c>
      <c r="G288" t="s">
        <v>74</v>
      </c>
      <c r="H288">
        <v>184</v>
      </c>
      <c r="I288" s="5">
        <f t="shared" si="29"/>
        <v>106.29</v>
      </c>
      <c r="J288" t="s">
        <v>21</v>
      </c>
      <c r="K288" t="s">
        <v>22</v>
      </c>
      <c r="L288">
        <v>1479880800</v>
      </c>
      <c r="M288" s="10">
        <f t="shared" si="30"/>
        <v>42697.25</v>
      </c>
      <c r="N288" s="9">
        <f t="shared" si="31"/>
        <v>2016</v>
      </c>
      <c r="O288">
        <v>1480485600</v>
      </c>
      <c r="P288" s="10">
        <f t="shared" si="32"/>
        <v>42704.25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8"/>
        <v>210</v>
      </c>
      <c r="G289" t="s">
        <v>20</v>
      </c>
      <c r="H289">
        <v>176</v>
      </c>
      <c r="I289" s="5">
        <f t="shared" si="29"/>
        <v>75.069999999999993</v>
      </c>
      <c r="J289" t="s">
        <v>21</v>
      </c>
      <c r="K289" t="s">
        <v>22</v>
      </c>
      <c r="L289">
        <v>1430197200</v>
      </c>
      <c r="M289" s="10">
        <f t="shared" si="30"/>
        <v>42122.208333333328</v>
      </c>
      <c r="N289" s="9">
        <f t="shared" si="31"/>
        <v>2015</v>
      </c>
      <c r="O289">
        <v>1430197200</v>
      </c>
      <c r="P289" s="10">
        <f t="shared" si="32"/>
        <v>42122.208333333328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8"/>
        <v>98</v>
      </c>
      <c r="G290" t="s">
        <v>14</v>
      </c>
      <c r="H290">
        <v>137</v>
      </c>
      <c r="I290" s="5">
        <f t="shared" si="29"/>
        <v>39.97</v>
      </c>
      <c r="J290" t="s">
        <v>36</v>
      </c>
      <c r="K290" t="s">
        <v>37</v>
      </c>
      <c r="L290">
        <v>1331701200</v>
      </c>
      <c r="M290" s="10">
        <f t="shared" si="30"/>
        <v>40982.208333333336</v>
      </c>
      <c r="N290" s="9">
        <f t="shared" si="31"/>
        <v>2012</v>
      </c>
      <c r="O290">
        <v>1331787600</v>
      </c>
      <c r="P290" s="10">
        <f t="shared" si="32"/>
        <v>40983.208333333336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8"/>
        <v>1684</v>
      </c>
      <c r="G291" t="s">
        <v>20</v>
      </c>
      <c r="H291">
        <v>337</v>
      </c>
      <c r="I291" s="5">
        <f t="shared" si="29"/>
        <v>39.979999999999997</v>
      </c>
      <c r="J291" t="s">
        <v>15</v>
      </c>
      <c r="K291" t="s">
        <v>16</v>
      </c>
      <c r="L291">
        <v>1438578000</v>
      </c>
      <c r="M291" s="10">
        <f t="shared" si="30"/>
        <v>42219.208333333328</v>
      </c>
      <c r="N291" s="9">
        <f t="shared" si="31"/>
        <v>2015</v>
      </c>
      <c r="O291">
        <v>1438837200</v>
      </c>
      <c r="P291" s="10">
        <f t="shared" si="32"/>
        <v>42222.208333333328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8"/>
        <v>54</v>
      </c>
      <c r="G292" t="s">
        <v>14</v>
      </c>
      <c r="H292">
        <v>908</v>
      </c>
      <c r="I292" s="5">
        <f t="shared" si="29"/>
        <v>101.02</v>
      </c>
      <c r="J292" t="s">
        <v>21</v>
      </c>
      <c r="K292" t="s">
        <v>22</v>
      </c>
      <c r="L292">
        <v>1368162000</v>
      </c>
      <c r="M292" s="10">
        <f t="shared" si="30"/>
        <v>41404.208333333336</v>
      </c>
      <c r="N292" s="9">
        <f t="shared" si="31"/>
        <v>2013</v>
      </c>
      <c r="O292">
        <v>1370926800</v>
      </c>
      <c r="P292" s="10">
        <f t="shared" si="32"/>
        <v>41436.208333333336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8"/>
        <v>457</v>
      </c>
      <c r="G293" t="s">
        <v>20</v>
      </c>
      <c r="H293">
        <v>107</v>
      </c>
      <c r="I293" s="5">
        <f t="shared" si="29"/>
        <v>76.81</v>
      </c>
      <c r="J293" t="s">
        <v>21</v>
      </c>
      <c r="K293" t="s">
        <v>22</v>
      </c>
      <c r="L293">
        <v>1318654800</v>
      </c>
      <c r="M293" s="10">
        <f t="shared" si="30"/>
        <v>40831.208333333336</v>
      </c>
      <c r="N293" s="9">
        <f t="shared" si="31"/>
        <v>2011</v>
      </c>
      <c r="O293">
        <v>1319000400</v>
      </c>
      <c r="P293" s="10">
        <f t="shared" si="32"/>
        <v>40835.208333333336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8"/>
        <v>10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 s="10">
        <f t="shared" si="30"/>
        <v>40984.208333333336</v>
      </c>
      <c r="N294" s="9">
        <f t="shared" si="31"/>
        <v>2012</v>
      </c>
      <c r="O294">
        <v>1333429200</v>
      </c>
      <c r="P294" s="10">
        <f t="shared" si="32"/>
        <v>41002.208333333336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8"/>
        <v>16</v>
      </c>
      <c r="G295" t="s">
        <v>74</v>
      </c>
      <c r="H295">
        <v>32</v>
      </c>
      <c r="I295" s="5">
        <f t="shared" si="29"/>
        <v>33.28</v>
      </c>
      <c r="J295" t="s">
        <v>107</v>
      </c>
      <c r="K295" t="s">
        <v>108</v>
      </c>
      <c r="L295">
        <v>1286254800</v>
      </c>
      <c r="M295" s="10">
        <f t="shared" si="30"/>
        <v>40456.208333333336</v>
      </c>
      <c r="N295" s="9">
        <f t="shared" si="31"/>
        <v>2010</v>
      </c>
      <c r="O295">
        <v>1287032400</v>
      </c>
      <c r="P295" s="10">
        <f t="shared" si="32"/>
        <v>40465.208333333336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8"/>
        <v>1340</v>
      </c>
      <c r="G296" t="s">
        <v>20</v>
      </c>
      <c r="H296">
        <v>183</v>
      </c>
      <c r="I296" s="5">
        <f t="shared" si="29"/>
        <v>43.92</v>
      </c>
      <c r="J296" t="s">
        <v>21</v>
      </c>
      <c r="K296" t="s">
        <v>22</v>
      </c>
      <c r="L296">
        <v>1540530000</v>
      </c>
      <c r="M296" s="10">
        <f t="shared" si="30"/>
        <v>43399.208333333328</v>
      </c>
      <c r="N296" s="9">
        <f t="shared" si="31"/>
        <v>2018</v>
      </c>
      <c r="O296">
        <v>1541570400</v>
      </c>
      <c r="P296" s="10">
        <f t="shared" si="32"/>
        <v>43411.25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8"/>
        <v>36</v>
      </c>
      <c r="G297" t="s">
        <v>14</v>
      </c>
      <c r="H297">
        <v>1910</v>
      </c>
      <c r="I297" s="5">
        <f t="shared" si="29"/>
        <v>36</v>
      </c>
      <c r="J297" t="s">
        <v>98</v>
      </c>
      <c r="K297" t="s">
        <v>99</v>
      </c>
      <c r="L297">
        <v>1381813200</v>
      </c>
      <c r="M297" s="10">
        <f t="shared" si="30"/>
        <v>41562.208333333336</v>
      </c>
      <c r="N297" s="9">
        <f t="shared" si="31"/>
        <v>2013</v>
      </c>
      <c r="O297">
        <v>1383976800</v>
      </c>
      <c r="P297" s="10">
        <f t="shared" si="32"/>
        <v>41587.25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8"/>
        <v>55</v>
      </c>
      <c r="G298" t="s">
        <v>14</v>
      </c>
      <c r="H298">
        <v>38</v>
      </c>
      <c r="I298" s="5">
        <f t="shared" si="29"/>
        <v>88.21</v>
      </c>
      <c r="J298" t="s">
        <v>26</v>
      </c>
      <c r="K298" t="s">
        <v>27</v>
      </c>
      <c r="L298">
        <v>1548655200</v>
      </c>
      <c r="M298" s="10">
        <f t="shared" si="30"/>
        <v>43493.25</v>
      </c>
      <c r="N298" s="9">
        <f t="shared" si="31"/>
        <v>2019</v>
      </c>
      <c r="O298">
        <v>1550556000</v>
      </c>
      <c r="P298" s="10">
        <f t="shared" si="32"/>
        <v>43515.25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8"/>
        <v>94</v>
      </c>
      <c r="G299" t="s">
        <v>14</v>
      </c>
      <c r="H299">
        <v>104</v>
      </c>
      <c r="I299" s="5">
        <f t="shared" si="29"/>
        <v>65.239999999999995</v>
      </c>
      <c r="J299" t="s">
        <v>26</v>
      </c>
      <c r="K299" t="s">
        <v>27</v>
      </c>
      <c r="L299">
        <v>1389679200</v>
      </c>
      <c r="M299" s="10">
        <f t="shared" si="30"/>
        <v>41653.25</v>
      </c>
      <c r="N299" s="9">
        <f t="shared" si="31"/>
        <v>2014</v>
      </c>
      <c r="O299">
        <v>1390456800</v>
      </c>
      <c r="P299" s="10">
        <f t="shared" si="32"/>
        <v>41662.25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8"/>
        <v>144</v>
      </c>
      <c r="G300" t="s">
        <v>20</v>
      </c>
      <c r="H300">
        <v>72</v>
      </c>
      <c r="I300" s="5">
        <f t="shared" si="29"/>
        <v>69.959999999999994</v>
      </c>
      <c r="J300" t="s">
        <v>21</v>
      </c>
      <c r="K300" t="s">
        <v>22</v>
      </c>
      <c r="L300">
        <v>1456466400</v>
      </c>
      <c r="M300" s="10">
        <f t="shared" si="30"/>
        <v>42426.25</v>
      </c>
      <c r="N300" s="9">
        <f t="shared" si="31"/>
        <v>2016</v>
      </c>
      <c r="O300">
        <v>1458018000</v>
      </c>
      <c r="P300" s="10">
        <f t="shared" si="32"/>
        <v>42444.208333333328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8"/>
        <v>51</v>
      </c>
      <c r="G301" t="s">
        <v>14</v>
      </c>
      <c r="H301">
        <v>49</v>
      </c>
      <c r="I301" s="5">
        <f t="shared" si="29"/>
        <v>39.880000000000003</v>
      </c>
      <c r="J301" t="s">
        <v>21</v>
      </c>
      <c r="K301" t="s">
        <v>22</v>
      </c>
      <c r="L301">
        <v>1456984800</v>
      </c>
      <c r="M301" s="10">
        <f t="shared" si="30"/>
        <v>42432.25</v>
      </c>
      <c r="N301" s="9">
        <f t="shared" si="31"/>
        <v>2016</v>
      </c>
      <c r="O301">
        <v>1461819600</v>
      </c>
      <c r="P301" s="10">
        <f t="shared" si="32"/>
        <v>42488.208333333328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8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 s="10">
        <f t="shared" si="30"/>
        <v>42977.208333333328</v>
      </c>
      <c r="N302" s="9">
        <f t="shared" si="31"/>
        <v>2017</v>
      </c>
      <c r="O302">
        <v>1504155600</v>
      </c>
      <c r="P302" s="10">
        <f t="shared" si="32"/>
        <v>42978.208333333328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8"/>
        <v>1345</v>
      </c>
      <c r="G303" t="s">
        <v>20</v>
      </c>
      <c r="H303">
        <v>295</v>
      </c>
      <c r="I303" s="5">
        <f t="shared" si="29"/>
        <v>41.02</v>
      </c>
      <c r="J303" t="s">
        <v>21</v>
      </c>
      <c r="K303" t="s">
        <v>22</v>
      </c>
      <c r="L303">
        <v>1424930400</v>
      </c>
      <c r="M303" s="10">
        <f t="shared" si="30"/>
        <v>42061.25</v>
      </c>
      <c r="N303" s="9">
        <f t="shared" si="31"/>
        <v>2015</v>
      </c>
      <c r="O303">
        <v>1426395600</v>
      </c>
      <c r="P303" s="10">
        <f t="shared" si="32"/>
        <v>42078.208333333328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8"/>
        <v>32</v>
      </c>
      <c r="G304" t="s">
        <v>14</v>
      </c>
      <c r="H304">
        <v>245</v>
      </c>
      <c r="I304" s="5">
        <f t="shared" si="29"/>
        <v>98.91</v>
      </c>
      <c r="J304" t="s">
        <v>21</v>
      </c>
      <c r="K304" t="s">
        <v>22</v>
      </c>
      <c r="L304">
        <v>1535864400</v>
      </c>
      <c r="M304" s="10">
        <f t="shared" si="30"/>
        <v>43345.208333333328</v>
      </c>
      <c r="N304" s="9">
        <f t="shared" si="31"/>
        <v>2018</v>
      </c>
      <c r="O304">
        <v>1537074000</v>
      </c>
      <c r="P304" s="10">
        <f t="shared" si="32"/>
        <v>43359.208333333328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8"/>
        <v>83</v>
      </c>
      <c r="G305" t="s">
        <v>14</v>
      </c>
      <c r="H305">
        <v>32</v>
      </c>
      <c r="I305" s="5">
        <f t="shared" si="29"/>
        <v>87.78</v>
      </c>
      <c r="J305" t="s">
        <v>21</v>
      </c>
      <c r="K305" t="s">
        <v>22</v>
      </c>
      <c r="L305">
        <v>1452146400</v>
      </c>
      <c r="M305" s="10">
        <f t="shared" si="30"/>
        <v>42376.25</v>
      </c>
      <c r="N305" s="9">
        <f t="shared" si="31"/>
        <v>2016</v>
      </c>
      <c r="O305">
        <v>1452578400</v>
      </c>
      <c r="P305" s="10">
        <f t="shared" si="32"/>
        <v>42381.25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8"/>
        <v>546</v>
      </c>
      <c r="G306" t="s">
        <v>20</v>
      </c>
      <c r="H306">
        <v>142</v>
      </c>
      <c r="I306" s="5">
        <f t="shared" si="29"/>
        <v>80.77</v>
      </c>
      <c r="J306" t="s">
        <v>21</v>
      </c>
      <c r="K306" t="s">
        <v>22</v>
      </c>
      <c r="L306">
        <v>1470546000</v>
      </c>
      <c r="M306" s="10">
        <f t="shared" si="30"/>
        <v>42589.208333333328</v>
      </c>
      <c r="N306" s="9">
        <f t="shared" si="31"/>
        <v>2016</v>
      </c>
      <c r="O306">
        <v>1474088400</v>
      </c>
      <c r="P306" s="10">
        <f t="shared" si="32"/>
        <v>42630.208333333328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8"/>
        <v>286</v>
      </c>
      <c r="G307" t="s">
        <v>20</v>
      </c>
      <c r="H307">
        <v>85</v>
      </c>
      <c r="I307" s="5">
        <f t="shared" si="29"/>
        <v>94.28</v>
      </c>
      <c r="J307" t="s">
        <v>21</v>
      </c>
      <c r="K307" t="s">
        <v>22</v>
      </c>
      <c r="L307">
        <v>1458363600</v>
      </c>
      <c r="M307" s="10">
        <f t="shared" si="30"/>
        <v>42448.208333333328</v>
      </c>
      <c r="N307" s="9">
        <f t="shared" si="31"/>
        <v>2016</v>
      </c>
      <c r="O307">
        <v>1461906000</v>
      </c>
      <c r="P307" s="10">
        <f t="shared" si="32"/>
        <v>42489.208333333328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8"/>
        <v>8</v>
      </c>
      <c r="G308" t="s">
        <v>14</v>
      </c>
      <c r="H308">
        <v>7</v>
      </c>
      <c r="I308" s="5">
        <f t="shared" si="29"/>
        <v>73.430000000000007</v>
      </c>
      <c r="J308" t="s">
        <v>21</v>
      </c>
      <c r="K308" t="s">
        <v>22</v>
      </c>
      <c r="L308">
        <v>1500008400</v>
      </c>
      <c r="M308" s="10">
        <f t="shared" si="30"/>
        <v>42930.208333333328</v>
      </c>
      <c r="N308" s="9">
        <f t="shared" si="31"/>
        <v>2017</v>
      </c>
      <c r="O308">
        <v>1500267600</v>
      </c>
      <c r="P308" s="10">
        <f t="shared" si="32"/>
        <v>42933.208333333328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8"/>
        <v>132</v>
      </c>
      <c r="G309" t="s">
        <v>20</v>
      </c>
      <c r="H309">
        <v>659</v>
      </c>
      <c r="I309" s="5">
        <f t="shared" si="29"/>
        <v>65.97</v>
      </c>
      <c r="J309" t="s">
        <v>36</v>
      </c>
      <c r="K309" t="s">
        <v>37</v>
      </c>
      <c r="L309">
        <v>1338958800</v>
      </c>
      <c r="M309" s="10">
        <f t="shared" si="30"/>
        <v>41066.208333333336</v>
      </c>
      <c r="N309" s="9">
        <f t="shared" si="31"/>
        <v>2012</v>
      </c>
      <c r="O309">
        <v>1340686800</v>
      </c>
      <c r="P309" s="10">
        <f t="shared" si="32"/>
        <v>41086.208333333336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8"/>
        <v>74</v>
      </c>
      <c r="G310" t="s">
        <v>14</v>
      </c>
      <c r="H310">
        <v>803</v>
      </c>
      <c r="I310" s="5">
        <f t="shared" si="29"/>
        <v>109.04</v>
      </c>
      <c r="J310" t="s">
        <v>21</v>
      </c>
      <c r="K310" t="s">
        <v>22</v>
      </c>
      <c r="L310">
        <v>1303102800</v>
      </c>
      <c r="M310" s="10">
        <f t="shared" si="30"/>
        <v>40651.208333333336</v>
      </c>
      <c r="N310" s="9">
        <f t="shared" si="31"/>
        <v>2011</v>
      </c>
      <c r="O310">
        <v>1303189200</v>
      </c>
      <c r="P310" s="10">
        <f t="shared" si="32"/>
        <v>40652.208333333336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8"/>
        <v>75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 s="10">
        <f t="shared" si="30"/>
        <v>40807.208333333336</v>
      </c>
      <c r="N311" s="9">
        <f t="shared" si="31"/>
        <v>2011</v>
      </c>
      <c r="O311">
        <v>1318309200</v>
      </c>
      <c r="P311" s="10">
        <f t="shared" si="32"/>
        <v>40827.208333333336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8"/>
        <v>20</v>
      </c>
      <c r="G312" t="s">
        <v>14</v>
      </c>
      <c r="H312">
        <v>16</v>
      </c>
      <c r="I312" s="5">
        <f t="shared" si="29"/>
        <v>99.13</v>
      </c>
      <c r="J312" t="s">
        <v>21</v>
      </c>
      <c r="K312" t="s">
        <v>22</v>
      </c>
      <c r="L312">
        <v>1270789200</v>
      </c>
      <c r="M312" s="10">
        <f t="shared" si="30"/>
        <v>40277.208333333336</v>
      </c>
      <c r="N312" s="9">
        <f t="shared" si="31"/>
        <v>2010</v>
      </c>
      <c r="O312">
        <v>1272171600</v>
      </c>
      <c r="P312" s="10">
        <f t="shared" si="32"/>
        <v>40293.208333333336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8"/>
        <v>203</v>
      </c>
      <c r="G313" t="s">
        <v>20</v>
      </c>
      <c r="H313">
        <v>121</v>
      </c>
      <c r="I313" s="5">
        <f t="shared" si="29"/>
        <v>105.88</v>
      </c>
      <c r="J313" t="s">
        <v>21</v>
      </c>
      <c r="K313" t="s">
        <v>22</v>
      </c>
      <c r="L313">
        <v>1297836000</v>
      </c>
      <c r="M313" s="10">
        <f t="shared" si="30"/>
        <v>40590.25</v>
      </c>
      <c r="N313" s="9">
        <f t="shared" si="31"/>
        <v>2011</v>
      </c>
      <c r="O313">
        <v>1298872800</v>
      </c>
      <c r="P313" s="10">
        <f t="shared" si="32"/>
        <v>40602.25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8"/>
        <v>310</v>
      </c>
      <c r="G314" t="s">
        <v>20</v>
      </c>
      <c r="H314">
        <v>3742</v>
      </c>
      <c r="I314" s="5">
        <f t="shared" si="29"/>
        <v>49</v>
      </c>
      <c r="J314" t="s">
        <v>21</v>
      </c>
      <c r="K314" t="s">
        <v>22</v>
      </c>
      <c r="L314">
        <v>1382677200</v>
      </c>
      <c r="M314" s="10">
        <f t="shared" si="30"/>
        <v>41572.208333333336</v>
      </c>
      <c r="N314" s="9">
        <f t="shared" si="31"/>
        <v>2013</v>
      </c>
      <c r="O314">
        <v>1383282000</v>
      </c>
      <c r="P314" s="10">
        <f t="shared" si="32"/>
        <v>41579.208333333336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8"/>
        <v>395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 s="10">
        <f t="shared" si="30"/>
        <v>40966.25</v>
      </c>
      <c r="N315" s="9">
        <f t="shared" si="31"/>
        <v>2012</v>
      </c>
      <c r="O315">
        <v>1330495200</v>
      </c>
      <c r="P315" s="10">
        <f t="shared" si="32"/>
        <v>40968.25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8"/>
        <v>295</v>
      </c>
      <c r="G316" t="s">
        <v>20</v>
      </c>
      <c r="H316">
        <v>133</v>
      </c>
      <c r="I316" s="5">
        <f t="shared" si="29"/>
        <v>31.02</v>
      </c>
      <c r="J316" t="s">
        <v>21</v>
      </c>
      <c r="K316" t="s">
        <v>22</v>
      </c>
      <c r="L316">
        <v>1552366800</v>
      </c>
      <c r="M316" s="10">
        <f t="shared" si="30"/>
        <v>43536.208333333328</v>
      </c>
      <c r="N316" s="9">
        <f t="shared" si="31"/>
        <v>2019</v>
      </c>
      <c r="O316">
        <v>1552798800</v>
      </c>
      <c r="P316" s="10">
        <f t="shared" si="32"/>
        <v>43541.208333333328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8"/>
        <v>34</v>
      </c>
      <c r="G317" t="s">
        <v>14</v>
      </c>
      <c r="H317">
        <v>31</v>
      </c>
      <c r="I317" s="5">
        <f t="shared" si="29"/>
        <v>103.87</v>
      </c>
      <c r="J317" t="s">
        <v>21</v>
      </c>
      <c r="K317" t="s">
        <v>22</v>
      </c>
      <c r="L317">
        <v>1400907600</v>
      </c>
      <c r="M317" s="10">
        <f t="shared" si="30"/>
        <v>41783.208333333336</v>
      </c>
      <c r="N317" s="9">
        <f t="shared" si="31"/>
        <v>2014</v>
      </c>
      <c r="O317">
        <v>1403413200</v>
      </c>
      <c r="P317" s="10">
        <f t="shared" si="32"/>
        <v>41812.208333333336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8"/>
        <v>67</v>
      </c>
      <c r="G318" t="s">
        <v>14</v>
      </c>
      <c r="H318">
        <v>108</v>
      </c>
      <c r="I318" s="5">
        <f t="shared" si="29"/>
        <v>59.27</v>
      </c>
      <c r="J318" t="s">
        <v>107</v>
      </c>
      <c r="K318" t="s">
        <v>108</v>
      </c>
      <c r="L318">
        <v>1574143200</v>
      </c>
      <c r="M318" s="10">
        <f t="shared" si="30"/>
        <v>43788.25</v>
      </c>
      <c r="N318" s="9">
        <f t="shared" si="31"/>
        <v>2019</v>
      </c>
      <c r="O318">
        <v>1574229600</v>
      </c>
      <c r="P318" s="10">
        <f t="shared" si="32"/>
        <v>43789.25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8"/>
        <v>19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 s="10">
        <f t="shared" si="30"/>
        <v>42869.208333333328</v>
      </c>
      <c r="N319" s="9">
        <f t="shared" si="31"/>
        <v>2017</v>
      </c>
      <c r="O319">
        <v>1495861200</v>
      </c>
      <c r="P319" s="10">
        <f t="shared" si="32"/>
        <v>42882.208333333328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8"/>
        <v>16</v>
      </c>
      <c r="G320" t="s">
        <v>14</v>
      </c>
      <c r="H320">
        <v>17</v>
      </c>
      <c r="I320" s="5">
        <f t="shared" si="29"/>
        <v>53.12</v>
      </c>
      <c r="J320" t="s">
        <v>21</v>
      </c>
      <c r="K320" t="s">
        <v>22</v>
      </c>
      <c r="L320">
        <v>1392357600</v>
      </c>
      <c r="M320" s="10">
        <f t="shared" si="30"/>
        <v>41684.25</v>
      </c>
      <c r="N320" s="9">
        <f t="shared" si="31"/>
        <v>2014</v>
      </c>
      <c r="O320">
        <v>1392530400</v>
      </c>
      <c r="P320" s="10">
        <f t="shared" si="32"/>
        <v>41686.25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8"/>
        <v>39</v>
      </c>
      <c r="G321" t="s">
        <v>74</v>
      </c>
      <c r="H321">
        <v>64</v>
      </c>
      <c r="I321" s="5">
        <f t="shared" si="29"/>
        <v>50.8</v>
      </c>
      <c r="J321" t="s">
        <v>21</v>
      </c>
      <c r="K321" t="s">
        <v>22</v>
      </c>
      <c r="L321">
        <v>1281589200</v>
      </c>
      <c r="M321" s="10">
        <f t="shared" si="30"/>
        <v>40402.208333333336</v>
      </c>
      <c r="N321" s="9">
        <f t="shared" si="31"/>
        <v>2010</v>
      </c>
      <c r="O321">
        <v>1283662800</v>
      </c>
      <c r="P321" s="10">
        <f t="shared" si="32"/>
        <v>40426.208333333336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ref="F322:F385" si="35">ROUND((E322/D322)*100,0)</f>
        <v>10</v>
      </c>
      <c r="G322" t="s">
        <v>14</v>
      </c>
      <c r="H322">
        <v>80</v>
      </c>
      <c r="I322" s="5">
        <f t="shared" ref="I322:I385" si="36">IF(H322=0,0,ROUND(E322/H322,2))</f>
        <v>101.15</v>
      </c>
      <c r="J322" t="s">
        <v>21</v>
      </c>
      <c r="K322" t="s">
        <v>22</v>
      </c>
      <c r="L322">
        <v>1305003600</v>
      </c>
      <c r="M322" s="10">
        <f t="shared" si="30"/>
        <v>40673.208333333336</v>
      </c>
      <c r="N322" s="9">
        <f t="shared" si="31"/>
        <v>2011</v>
      </c>
      <c r="O322">
        <v>1305781200</v>
      </c>
      <c r="P322" s="10">
        <f t="shared" si="32"/>
        <v>40682.208333333336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35"/>
        <v>94</v>
      </c>
      <c r="G323" t="s">
        <v>14</v>
      </c>
      <c r="H323">
        <v>2468</v>
      </c>
      <c r="I323" s="5">
        <f t="shared" si="36"/>
        <v>65</v>
      </c>
      <c r="J323" t="s">
        <v>21</v>
      </c>
      <c r="K323" t="s">
        <v>22</v>
      </c>
      <c r="L323">
        <v>1301634000</v>
      </c>
      <c r="M323" s="10">
        <f t="shared" ref="M323:M386" si="37">(((L323/60)/60)/24)+DATE(1970,1,1)</f>
        <v>40634.208333333336</v>
      </c>
      <c r="N323" s="9">
        <f t="shared" ref="N323:N386" si="38">YEAR(M323)</f>
        <v>2011</v>
      </c>
      <c r="O323">
        <v>1302325200</v>
      </c>
      <c r="P323" s="10">
        <f t="shared" ref="P323:P386" si="39">(((O323/60)/60)/24)+DATE(1970,1,1)</f>
        <v>40642.208333333336</v>
      </c>
      <c r="Q323" t="b">
        <v>0</v>
      </c>
      <c r="R323" t="b">
        <v>0</v>
      </c>
      <c r="S323" t="s">
        <v>100</v>
      </c>
      <c r="T323" t="str">
        <f t="shared" ref="T323:T386" si="40">LEFT(S323,SEARCH("/",S323)-1)</f>
        <v>film &amp; video</v>
      </c>
      <c r="U323" t="str">
        <f t="shared" ref="U323:U386" si="41">RIGHT(S323,LEN(S323)-SEARCH("/",S323))</f>
        <v>shorts</v>
      </c>
    </row>
    <row r="324" spans="1:21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35"/>
        <v>167</v>
      </c>
      <c r="G324" t="s">
        <v>20</v>
      </c>
      <c r="H324">
        <v>5168</v>
      </c>
      <c r="I324" s="5">
        <f t="shared" si="36"/>
        <v>38</v>
      </c>
      <c r="J324" t="s">
        <v>21</v>
      </c>
      <c r="K324" t="s">
        <v>22</v>
      </c>
      <c r="L324">
        <v>1290664800</v>
      </c>
      <c r="M324" s="10">
        <f t="shared" si="37"/>
        <v>40507.25</v>
      </c>
      <c r="N324" s="9">
        <f t="shared" si="38"/>
        <v>2010</v>
      </c>
      <c r="O324">
        <v>1291788000</v>
      </c>
      <c r="P324" s="10">
        <f t="shared" si="39"/>
        <v>40520.25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35"/>
        <v>24</v>
      </c>
      <c r="G325" t="s">
        <v>14</v>
      </c>
      <c r="H325">
        <v>26</v>
      </c>
      <c r="I325" s="5">
        <f t="shared" si="36"/>
        <v>82.62</v>
      </c>
      <c r="J325" t="s">
        <v>40</v>
      </c>
      <c r="K325" t="s">
        <v>41</v>
      </c>
      <c r="L325">
        <v>1395896400</v>
      </c>
      <c r="M325" s="10">
        <f t="shared" si="37"/>
        <v>41725.208333333336</v>
      </c>
      <c r="N325" s="9">
        <f t="shared" si="38"/>
        <v>2014</v>
      </c>
      <c r="O325">
        <v>1396069200</v>
      </c>
      <c r="P325" s="10">
        <f t="shared" si="39"/>
        <v>41727.208333333336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35"/>
        <v>164</v>
      </c>
      <c r="G326" t="s">
        <v>20</v>
      </c>
      <c r="H326">
        <v>307</v>
      </c>
      <c r="I326" s="5">
        <f t="shared" si="36"/>
        <v>37.94</v>
      </c>
      <c r="J326" t="s">
        <v>21</v>
      </c>
      <c r="K326" t="s">
        <v>22</v>
      </c>
      <c r="L326">
        <v>1434862800</v>
      </c>
      <c r="M326" s="10">
        <f t="shared" si="37"/>
        <v>42176.208333333328</v>
      </c>
      <c r="N326" s="9">
        <f t="shared" si="38"/>
        <v>2015</v>
      </c>
      <c r="O326">
        <v>1435899600</v>
      </c>
      <c r="P326" s="10">
        <f t="shared" si="39"/>
        <v>42188.208333333328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35"/>
        <v>91</v>
      </c>
      <c r="G327" t="s">
        <v>14</v>
      </c>
      <c r="H327">
        <v>73</v>
      </c>
      <c r="I327" s="5">
        <f t="shared" si="36"/>
        <v>80.78</v>
      </c>
      <c r="J327" t="s">
        <v>21</v>
      </c>
      <c r="K327" t="s">
        <v>22</v>
      </c>
      <c r="L327">
        <v>1529125200</v>
      </c>
      <c r="M327" s="10">
        <f t="shared" si="37"/>
        <v>43267.208333333328</v>
      </c>
      <c r="N327" s="9">
        <f t="shared" si="38"/>
        <v>2018</v>
      </c>
      <c r="O327">
        <v>1531112400</v>
      </c>
      <c r="P327" s="10">
        <f t="shared" si="39"/>
        <v>43290.208333333328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35"/>
        <v>46</v>
      </c>
      <c r="G328" t="s">
        <v>14</v>
      </c>
      <c r="H328">
        <v>128</v>
      </c>
      <c r="I328" s="5">
        <f t="shared" si="36"/>
        <v>25.98</v>
      </c>
      <c r="J328" t="s">
        <v>21</v>
      </c>
      <c r="K328" t="s">
        <v>22</v>
      </c>
      <c r="L328">
        <v>1451109600</v>
      </c>
      <c r="M328" s="10">
        <f t="shared" si="37"/>
        <v>42364.25</v>
      </c>
      <c r="N328" s="9">
        <f t="shared" si="38"/>
        <v>2015</v>
      </c>
      <c r="O328">
        <v>1451628000</v>
      </c>
      <c r="P328" s="10">
        <f t="shared" si="39"/>
        <v>42370.25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35"/>
        <v>39</v>
      </c>
      <c r="G329" t="s">
        <v>14</v>
      </c>
      <c r="H329">
        <v>33</v>
      </c>
      <c r="I329" s="5">
        <f t="shared" si="36"/>
        <v>30.36</v>
      </c>
      <c r="J329" t="s">
        <v>21</v>
      </c>
      <c r="K329" t="s">
        <v>22</v>
      </c>
      <c r="L329">
        <v>1566968400</v>
      </c>
      <c r="M329" s="10">
        <f t="shared" si="37"/>
        <v>43705.208333333328</v>
      </c>
      <c r="N329" s="9">
        <f t="shared" si="38"/>
        <v>2019</v>
      </c>
      <c r="O329">
        <v>1567314000</v>
      </c>
      <c r="P329" s="10">
        <f t="shared" si="39"/>
        <v>43709.208333333328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35"/>
        <v>134</v>
      </c>
      <c r="G330" t="s">
        <v>20</v>
      </c>
      <c r="H330">
        <v>2441</v>
      </c>
      <c r="I330" s="5">
        <f t="shared" si="36"/>
        <v>54</v>
      </c>
      <c r="J330" t="s">
        <v>21</v>
      </c>
      <c r="K330" t="s">
        <v>22</v>
      </c>
      <c r="L330">
        <v>1543557600</v>
      </c>
      <c r="M330" s="10">
        <f t="shared" si="37"/>
        <v>43434.25</v>
      </c>
      <c r="N330" s="9">
        <f t="shared" si="38"/>
        <v>2018</v>
      </c>
      <c r="O330">
        <v>1544508000</v>
      </c>
      <c r="P330" s="10">
        <f t="shared" si="39"/>
        <v>43445.25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35"/>
        <v>23</v>
      </c>
      <c r="G331" t="s">
        <v>47</v>
      </c>
      <c r="H331">
        <v>211</v>
      </c>
      <c r="I331" s="5">
        <f t="shared" si="36"/>
        <v>101.79</v>
      </c>
      <c r="J331" t="s">
        <v>21</v>
      </c>
      <c r="K331" t="s">
        <v>22</v>
      </c>
      <c r="L331">
        <v>1481522400</v>
      </c>
      <c r="M331" s="10">
        <f t="shared" si="37"/>
        <v>42716.25</v>
      </c>
      <c r="N331" s="9">
        <f t="shared" si="38"/>
        <v>2016</v>
      </c>
      <c r="O331">
        <v>1482472800</v>
      </c>
      <c r="P331" s="10">
        <f t="shared" si="39"/>
        <v>42727.25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35"/>
        <v>185</v>
      </c>
      <c r="G332" t="s">
        <v>20</v>
      </c>
      <c r="H332">
        <v>1385</v>
      </c>
      <c r="I332" s="5">
        <f t="shared" si="36"/>
        <v>45</v>
      </c>
      <c r="J332" t="s">
        <v>40</v>
      </c>
      <c r="K332" t="s">
        <v>41</v>
      </c>
      <c r="L332">
        <v>1512712800</v>
      </c>
      <c r="M332" s="10">
        <f t="shared" si="37"/>
        <v>43077.25</v>
      </c>
      <c r="N332" s="9">
        <f t="shared" si="38"/>
        <v>2017</v>
      </c>
      <c r="O332">
        <v>1512799200</v>
      </c>
      <c r="P332" s="10">
        <f t="shared" si="39"/>
        <v>43078.25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35"/>
        <v>444</v>
      </c>
      <c r="G333" t="s">
        <v>20</v>
      </c>
      <c r="H333">
        <v>190</v>
      </c>
      <c r="I333" s="5">
        <f t="shared" si="36"/>
        <v>77.069999999999993</v>
      </c>
      <c r="J333" t="s">
        <v>21</v>
      </c>
      <c r="K333" t="s">
        <v>22</v>
      </c>
      <c r="L333">
        <v>1324274400</v>
      </c>
      <c r="M333" s="10">
        <f t="shared" si="37"/>
        <v>40896.25</v>
      </c>
      <c r="N333" s="9">
        <f t="shared" si="38"/>
        <v>2011</v>
      </c>
      <c r="O333">
        <v>1324360800</v>
      </c>
      <c r="P333" s="10">
        <f t="shared" si="39"/>
        <v>40897.25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35"/>
        <v>200</v>
      </c>
      <c r="G334" t="s">
        <v>20</v>
      </c>
      <c r="H334">
        <v>470</v>
      </c>
      <c r="I334" s="5">
        <f t="shared" si="36"/>
        <v>88.08</v>
      </c>
      <c r="J334" t="s">
        <v>21</v>
      </c>
      <c r="K334" t="s">
        <v>22</v>
      </c>
      <c r="L334">
        <v>1364446800</v>
      </c>
      <c r="M334" s="10">
        <f t="shared" si="37"/>
        <v>41361.208333333336</v>
      </c>
      <c r="N334" s="9">
        <f t="shared" si="38"/>
        <v>2013</v>
      </c>
      <c r="O334">
        <v>1364533200</v>
      </c>
      <c r="P334" s="10">
        <f t="shared" si="39"/>
        <v>41362.208333333336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35"/>
        <v>124</v>
      </c>
      <c r="G335" t="s">
        <v>20</v>
      </c>
      <c r="H335">
        <v>253</v>
      </c>
      <c r="I335" s="5">
        <f t="shared" si="36"/>
        <v>47.04</v>
      </c>
      <c r="J335" t="s">
        <v>21</v>
      </c>
      <c r="K335" t="s">
        <v>22</v>
      </c>
      <c r="L335">
        <v>1542693600</v>
      </c>
      <c r="M335" s="10">
        <f t="shared" si="37"/>
        <v>43424.25</v>
      </c>
      <c r="N335" s="9">
        <f t="shared" si="38"/>
        <v>2018</v>
      </c>
      <c r="O335">
        <v>1545112800</v>
      </c>
      <c r="P335" s="10">
        <f t="shared" si="39"/>
        <v>43452.25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35"/>
        <v>187</v>
      </c>
      <c r="G336" t="s">
        <v>20</v>
      </c>
      <c r="H336">
        <v>1113</v>
      </c>
      <c r="I336" s="5">
        <f t="shared" si="36"/>
        <v>111</v>
      </c>
      <c r="J336" t="s">
        <v>21</v>
      </c>
      <c r="K336" t="s">
        <v>22</v>
      </c>
      <c r="L336">
        <v>1515564000</v>
      </c>
      <c r="M336" s="10">
        <f t="shared" si="37"/>
        <v>43110.25</v>
      </c>
      <c r="N336" s="9">
        <f t="shared" si="38"/>
        <v>2018</v>
      </c>
      <c r="O336">
        <v>1516168800</v>
      </c>
      <c r="P336" s="10">
        <f t="shared" si="39"/>
        <v>43117.25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35"/>
        <v>114</v>
      </c>
      <c r="G337" t="s">
        <v>20</v>
      </c>
      <c r="H337">
        <v>2283</v>
      </c>
      <c r="I337" s="5">
        <f t="shared" si="36"/>
        <v>87</v>
      </c>
      <c r="J337" t="s">
        <v>21</v>
      </c>
      <c r="K337" t="s">
        <v>22</v>
      </c>
      <c r="L337">
        <v>1573797600</v>
      </c>
      <c r="M337" s="10">
        <f t="shared" si="37"/>
        <v>43784.25</v>
      </c>
      <c r="N337" s="9">
        <f t="shared" si="38"/>
        <v>2019</v>
      </c>
      <c r="O337">
        <v>1574920800</v>
      </c>
      <c r="P337" s="10">
        <f t="shared" si="39"/>
        <v>43797.25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35"/>
        <v>97</v>
      </c>
      <c r="G338" t="s">
        <v>14</v>
      </c>
      <c r="H338">
        <v>1072</v>
      </c>
      <c r="I338" s="5">
        <f t="shared" si="36"/>
        <v>63.99</v>
      </c>
      <c r="J338" t="s">
        <v>21</v>
      </c>
      <c r="K338" t="s">
        <v>22</v>
      </c>
      <c r="L338">
        <v>1292392800</v>
      </c>
      <c r="M338" s="10">
        <f t="shared" si="37"/>
        <v>40527.25</v>
      </c>
      <c r="N338" s="9">
        <f t="shared" si="38"/>
        <v>2010</v>
      </c>
      <c r="O338">
        <v>1292479200</v>
      </c>
      <c r="P338" s="10">
        <f t="shared" si="39"/>
        <v>40528.25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35"/>
        <v>123</v>
      </c>
      <c r="G339" t="s">
        <v>20</v>
      </c>
      <c r="H339">
        <v>1095</v>
      </c>
      <c r="I339" s="5">
        <f t="shared" si="36"/>
        <v>105.99</v>
      </c>
      <c r="J339" t="s">
        <v>21</v>
      </c>
      <c r="K339" t="s">
        <v>22</v>
      </c>
      <c r="L339">
        <v>1573452000</v>
      </c>
      <c r="M339" s="10">
        <f t="shared" si="37"/>
        <v>43780.25</v>
      </c>
      <c r="N339" s="9">
        <f t="shared" si="38"/>
        <v>2019</v>
      </c>
      <c r="O339">
        <v>1573538400</v>
      </c>
      <c r="P339" s="10">
        <f t="shared" si="39"/>
        <v>43781.25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35"/>
        <v>179</v>
      </c>
      <c r="G340" t="s">
        <v>20</v>
      </c>
      <c r="H340">
        <v>1690</v>
      </c>
      <c r="I340" s="5">
        <f t="shared" si="36"/>
        <v>73.989999999999995</v>
      </c>
      <c r="J340" t="s">
        <v>21</v>
      </c>
      <c r="K340" t="s">
        <v>22</v>
      </c>
      <c r="L340">
        <v>1317790800</v>
      </c>
      <c r="M340" s="10">
        <f t="shared" si="37"/>
        <v>40821.208333333336</v>
      </c>
      <c r="N340" s="9">
        <f t="shared" si="38"/>
        <v>2011</v>
      </c>
      <c r="O340">
        <v>1320382800</v>
      </c>
      <c r="P340" s="10">
        <f t="shared" si="39"/>
        <v>40851.208333333336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35"/>
        <v>80</v>
      </c>
      <c r="G341" t="s">
        <v>74</v>
      </c>
      <c r="H341">
        <v>1297</v>
      </c>
      <c r="I341" s="5">
        <f t="shared" si="36"/>
        <v>84.02</v>
      </c>
      <c r="J341" t="s">
        <v>15</v>
      </c>
      <c r="K341" t="s">
        <v>16</v>
      </c>
      <c r="L341">
        <v>1501650000</v>
      </c>
      <c r="M341" s="10">
        <f t="shared" si="37"/>
        <v>42949.208333333328</v>
      </c>
      <c r="N341" s="9">
        <f t="shared" si="38"/>
        <v>2017</v>
      </c>
      <c r="O341">
        <v>1502859600</v>
      </c>
      <c r="P341" s="10">
        <f t="shared" si="39"/>
        <v>42963.208333333328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35"/>
        <v>94</v>
      </c>
      <c r="G342" t="s">
        <v>14</v>
      </c>
      <c r="H342">
        <v>393</v>
      </c>
      <c r="I342" s="5">
        <f t="shared" si="36"/>
        <v>88.97</v>
      </c>
      <c r="J342" t="s">
        <v>21</v>
      </c>
      <c r="K342" t="s">
        <v>22</v>
      </c>
      <c r="L342">
        <v>1323669600</v>
      </c>
      <c r="M342" s="10">
        <f t="shared" si="37"/>
        <v>40889.25</v>
      </c>
      <c r="N342" s="9">
        <f t="shared" si="38"/>
        <v>2011</v>
      </c>
      <c r="O342">
        <v>1323756000</v>
      </c>
      <c r="P342" s="10">
        <f t="shared" si="39"/>
        <v>40890.25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35"/>
        <v>85</v>
      </c>
      <c r="G343" t="s">
        <v>14</v>
      </c>
      <c r="H343">
        <v>1257</v>
      </c>
      <c r="I343" s="5">
        <f t="shared" si="36"/>
        <v>76.989999999999995</v>
      </c>
      <c r="J343" t="s">
        <v>21</v>
      </c>
      <c r="K343" t="s">
        <v>22</v>
      </c>
      <c r="L343">
        <v>1440738000</v>
      </c>
      <c r="M343" s="10">
        <f t="shared" si="37"/>
        <v>42244.208333333328</v>
      </c>
      <c r="N343" s="9">
        <f t="shared" si="38"/>
        <v>2015</v>
      </c>
      <c r="O343">
        <v>1441342800</v>
      </c>
      <c r="P343" s="10">
        <f t="shared" si="39"/>
        <v>42251.208333333328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35"/>
        <v>67</v>
      </c>
      <c r="G344" t="s">
        <v>14</v>
      </c>
      <c r="H344">
        <v>328</v>
      </c>
      <c r="I344" s="5">
        <f t="shared" si="36"/>
        <v>97.15</v>
      </c>
      <c r="J344" t="s">
        <v>21</v>
      </c>
      <c r="K344" t="s">
        <v>22</v>
      </c>
      <c r="L344">
        <v>1374296400</v>
      </c>
      <c r="M344" s="10">
        <f t="shared" si="37"/>
        <v>41475.208333333336</v>
      </c>
      <c r="N344" s="9">
        <f t="shared" si="38"/>
        <v>2013</v>
      </c>
      <c r="O344">
        <v>1375333200</v>
      </c>
      <c r="P344" s="10">
        <f t="shared" si="39"/>
        <v>41487.208333333336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35"/>
        <v>54</v>
      </c>
      <c r="G345" t="s">
        <v>14</v>
      </c>
      <c r="H345">
        <v>147</v>
      </c>
      <c r="I345" s="5">
        <f t="shared" si="36"/>
        <v>33.01</v>
      </c>
      <c r="J345" t="s">
        <v>21</v>
      </c>
      <c r="K345" t="s">
        <v>22</v>
      </c>
      <c r="L345">
        <v>1384840800</v>
      </c>
      <c r="M345" s="10">
        <f t="shared" si="37"/>
        <v>41597.25</v>
      </c>
      <c r="N345" s="9">
        <f t="shared" si="38"/>
        <v>2013</v>
      </c>
      <c r="O345">
        <v>1389420000</v>
      </c>
      <c r="P345" s="10">
        <f t="shared" si="39"/>
        <v>41650.25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35"/>
        <v>42</v>
      </c>
      <c r="G346" t="s">
        <v>14</v>
      </c>
      <c r="H346">
        <v>830</v>
      </c>
      <c r="I346" s="5">
        <f t="shared" si="36"/>
        <v>99.95</v>
      </c>
      <c r="J346" t="s">
        <v>21</v>
      </c>
      <c r="K346" t="s">
        <v>22</v>
      </c>
      <c r="L346">
        <v>1516600800</v>
      </c>
      <c r="M346" s="10">
        <f t="shared" si="37"/>
        <v>43122.25</v>
      </c>
      <c r="N346" s="9">
        <f t="shared" si="38"/>
        <v>2018</v>
      </c>
      <c r="O346">
        <v>1520056800</v>
      </c>
      <c r="P346" s="10">
        <f t="shared" si="39"/>
        <v>43162.25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35"/>
        <v>15</v>
      </c>
      <c r="G347" t="s">
        <v>14</v>
      </c>
      <c r="H347">
        <v>331</v>
      </c>
      <c r="I347" s="5">
        <f t="shared" si="36"/>
        <v>69.97</v>
      </c>
      <c r="J347" t="s">
        <v>40</v>
      </c>
      <c r="K347" t="s">
        <v>41</v>
      </c>
      <c r="L347">
        <v>1436418000</v>
      </c>
      <c r="M347" s="10">
        <f t="shared" si="37"/>
        <v>42194.208333333328</v>
      </c>
      <c r="N347" s="9">
        <f t="shared" si="38"/>
        <v>2015</v>
      </c>
      <c r="O347">
        <v>1436504400</v>
      </c>
      <c r="P347" s="10">
        <f t="shared" si="39"/>
        <v>42195.208333333328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35"/>
        <v>34</v>
      </c>
      <c r="G348" t="s">
        <v>14</v>
      </c>
      <c r="H348">
        <v>25</v>
      </c>
      <c r="I348" s="5">
        <f t="shared" si="36"/>
        <v>110.32</v>
      </c>
      <c r="J348" t="s">
        <v>21</v>
      </c>
      <c r="K348" t="s">
        <v>22</v>
      </c>
      <c r="L348">
        <v>1503550800</v>
      </c>
      <c r="M348" s="10">
        <f t="shared" si="37"/>
        <v>42971.208333333328</v>
      </c>
      <c r="N348" s="9">
        <f t="shared" si="38"/>
        <v>2017</v>
      </c>
      <c r="O348">
        <v>1508302800</v>
      </c>
      <c r="P348" s="10">
        <f t="shared" si="39"/>
        <v>43026.208333333328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35"/>
        <v>1401</v>
      </c>
      <c r="G349" t="s">
        <v>20</v>
      </c>
      <c r="H349">
        <v>191</v>
      </c>
      <c r="I349" s="5">
        <f t="shared" si="36"/>
        <v>66.010000000000005</v>
      </c>
      <c r="J349" t="s">
        <v>21</v>
      </c>
      <c r="K349" t="s">
        <v>22</v>
      </c>
      <c r="L349">
        <v>1423634400</v>
      </c>
      <c r="M349" s="10">
        <f t="shared" si="37"/>
        <v>42046.25</v>
      </c>
      <c r="N349" s="9">
        <f t="shared" si="38"/>
        <v>2015</v>
      </c>
      <c r="O349">
        <v>1425708000</v>
      </c>
      <c r="P349" s="10">
        <f t="shared" si="39"/>
        <v>42070.25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35"/>
        <v>72</v>
      </c>
      <c r="G350" t="s">
        <v>14</v>
      </c>
      <c r="H350">
        <v>3483</v>
      </c>
      <c r="I350" s="5">
        <f t="shared" si="36"/>
        <v>41.01</v>
      </c>
      <c r="J350" t="s">
        <v>21</v>
      </c>
      <c r="K350" t="s">
        <v>22</v>
      </c>
      <c r="L350">
        <v>1487224800</v>
      </c>
      <c r="M350" s="10">
        <f t="shared" si="37"/>
        <v>42782.25</v>
      </c>
      <c r="N350" s="9">
        <f t="shared" si="38"/>
        <v>2017</v>
      </c>
      <c r="O350">
        <v>1488348000</v>
      </c>
      <c r="P350" s="10">
        <f t="shared" si="39"/>
        <v>42795.25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35"/>
        <v>53</v>
      </c>
      <c r="G351" t="s">
        <v>14</v>
      </c>
      <c r="H351">
        <v>923</v>
      </c>
      <c r="I351" s="5">
        <f t="shared" si="36"/>
        <v>103.96</v>
      </c>
      <c r="J351" t="s">
        <v>21</v>
      </c>
      <c r="K351" t="s">
        <v>22</v>
      </c>
      <c r="L351">
        <v>1500008400</v>
      </c>
      <c r="M351" s="10">
        <f t="shared" si="37"/>
        <v>42930.208333333328</v>
      </c>
      <c r="N351" s="9">
        <f t="shared" si="38"/>
        <v>2017</v>
      </c>
      <c r="O351">
        <v>1502600400</v>
      </c>
      <c r="P351" s="10">
        <f t="shared" si="39"/>
        <v>42960.208333333328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5">
        <f t="shared" si="36"/>
        <v>5</v>
      </c>
      <c r="J352" t="s">
        <v>21</v>
      </c>
      <c r="K352" t="s">
        <v>22</v>
      </c>
      <c r="L352">
        <v>1432098000</v>
      </c>
      <c r="M352" s="10">
        <f t="shared" si="37"/>
        <v>42144.208333333328</v>
      </c>
      <c r="N352" s="9">
        <f t="shared" si="38"/>
        <v>2015</v>
      </c>
      <c r="O352">
        <v>1433653200</v>
      </c>
      <c r="P352" s="10">
        <f t="shared" si="39"/>
        <v>42162.208333333328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35"/>
        <v>128</v>
      </c>
      <c r="G353" t="s">
        <v>20</v>
      </c>
      <c r="H353">
        <v>2013</v>
      </c>
      <c r="I353" s="5">
        <f t="shared" si="36"/>
        <v>47.01</v>
      </c>
      <c r="J353" t="s">
        <v>21</v>
      </c>
      <c r="K353" t="s">
        <v>22</v>
      </c>
      <c r="L353">
        <v>1440392400</v>
      </c>
      <c r="M353" s="10">
        <f t="shared" si="37"/>
        <v>42240.208333333328</v>
      </c>
      <c r="N353" s="9">
        <f t="shared" si="38"/>
        <v>2015</v>
      </c>
      <c r="O353">
        <v>1441602000</v>
      </c>
      <c r="P353" s="10">
        <f t="shared" si="39"/>
        <v>42254.208333333328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35"/>
        <v>35</v>
      </c>
      <c r="G354" t="s">
        <v>14</v>
      </c>
      <c r="H354">
        <v>33</v>
      </c>
      <c r="I354" s="5">
        <f t="shared" si="36"/>
        <v>29.61</v>
      </c>
      <c r="J354" t="s">
        <v>15</v>
      </c>
      <c r="K354" t="s">
        <v>16</v>
      </c>
      <c r="L354">
        <v>1446876000</v>
      </c>
      <c r="M354" s="10">
        <f t="shared" si="37"/>
        <v>42315.25</v>
      </c>
      <c r="N354" s="9">
        <f t="shared" si="38"/>
        <v>2015</v>
      </c>
      <c r="O354">
        <v>1447567200</v>
      </c>
      <c r="P354" s="10">
        <f t="shared" si="39"/>
        <v>42323.25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35"/>
        <v>411</v>
      </c>
      <c r="G355" t="s">
        <v>20</v>
      </c>
      <c r="H355">
        <v>1703</v>
      </c>
      <c r="I355" s="5">
        <f t="shared" si="36"/>
        <v>81.010000000000005</v>
      </c>
      <c r="J355" t="s">
        <v>21</v>
      </c>
      <c r="K355" t="s">
        <v>22</v>
      </c>
      <c r="L355">
        <v>1562302800</v>
      </c>
      <c r="M355" s="10">
        <f t="shared" si="37"/>
        <v>43651.208333333328</v>
      </c>
      <c r="N355" s="9">
        <f t="shared" si="38"/>
        <v>2019</v>
      </c>
      <c r="O355">
        <v>1562389200</v>
      </c>
      <c r="P355" s="10">
        <f t="shared" si="39"/>
        <v>43652.208333333328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35"/>
        <v>124</v>
      </c>
      <c r="G356" t="s">
        <v>20</v>
      </c>
      <c r="H356">
        <v>80</v>
      </c>
      <c r="I356" s="5">
        <f t="shared" si="36"/>
        <v>94.35</v>
      </c>
      <c r="J356" t="s">
        <v>36</v>
      </c>
      <c r="K356" t="s">
        <v>37</v>
      </c>
      <c r="L356">
        <v>1378184400</v>
      </c>
      <c r="M356" s="10">
        <f t="shared" si="37"/>
        <v>41520.208333333336</v>
      </c>
      <c r="N356" s="9">
        <f t="shared" si="38"/>
        <v>2013</v>
      </c>
      <c r="O356">
        <v>1378789200</v>
      </c>
      <c r="P356" s="10">
        <f t="shared" si="39"/>
        <v>41527.208333333336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35"/>
        <v>59</v>
      </c>
      <c r="G357" t="s">
        <v>47</v>
      </c>
      <c r="H357">
        <v>86</v>
      </c>
      <c r="I357" s="5">
        <f t="shared" si="36"/>
        <v>26.06</v>
      </c>
      <c r="J357" t="s">
        <v>21</v>
      </c>
      <c r="K357" t="s">
        <v>22</v>
      </c>
      <c r="L357">
        <v>1485064800</v>
      </c>
      <c r="M357" s="10">
        <f t="shared" si="37"/>
        <v>42757.25</v>
      </c>
      <c r="N357" s="9">
        <f t="shared" si="38"/>
        <v>2017</v>
      </c>
      <c r="O357">
        <v>1488520800</v>
      </c>
      <c r="P357" s="10">
        <f t="shared" si="39"/>
        <v>42797.25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35"/>
        <v>37</v>
      </c>
      <c r="G358" t="s">
        <v>14</v>
      </c>
      <c r="H358">
        <v>40</v>
      </c>
      <c r="I358" s="5">
        <f t="shared" si="36"/>
        <v>85.78</v>
      </c>
      <c r="J358" t="s">
        <v>107</v>
      </c>
      <c r="K358" t="s">
        <v>108</v>
      </c>
      <c r="L358">
        <v>1326520800</v>
      </c>
      <c r="M358" s="10">
        <f t="shared" si="37"/>
        <v>40922.25</v>
      </c>
      <c r="N358" s="9">
        <f t="shared" si="38"/>
        <v>2012</v>
      </c>
      <c r="O358">
        <v>1327298400</v>
      </c>
      <c r="P358" s="10">
        <f t="shared" si="39"/>
        <v>40931.25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35"/>
        <v>185</v>
      </c>
      <c r="G359" t="s">
        <v>20</v>
      </c>
      <c r="H359">
        <v>41</v>
      </c>
      <c r="I359" s="5">
        <f t="shared" si="36"/>
        <v>103.73</v>
      </c>
      <c r="J359" t="s">
        <v>21</v>
      </c>
      <c r="K359" t="s">
        <v>22</v>
      </c>
      <c r="L359">
        <v>1441256400</v>
      </c>
      <c r="M359" s="10">
        <f t="shared" si="37"/>
        <v>42250.208333333328</v>
      </c>
      <c r="N359" s="9">
        <f t="shared" si="38"/>
        <v>2015</v>
      </c>
      <c r="O359">
        <v>1443416400</v>
      </c>
      <c r="P359" s="10">
        <f t="shared" si="39"/>
        <v>42275.208333333328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35"/>
        <v>12</v>
      </c>
      <c r="G360" t="s">
        <v>14</v>
      </c>
      <c r="H360">
        <v>23</v>
      </c>
      <c r="I360" s="5">
        <f t="shared" si="36"/>
        <v>49.83</v>
      </c>
      <c r="J360" t="s">
        <v>15</v>
      </c>
      <c r="K360" t="s">
        <v>16</v>
      </c>
      <c r="L360">
        <v>1533877200</v>
      </c>
      <c r="M360" s="10">
        <f t="shared" si="37"/>
        <v>43322.208333333328</v>
      </c>
      <c r="N360" s="9">
        <f t="shared" si="38"/>
        <v>2018</v>
      </c>
      <c r="O360">
        <v>1534136400</v>
      </c>
      <c r="P360" s="10">
        <f t="shared" si="39"/>
        <v>43325.208333333328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35"/>
        <v>299</v>
      </c>
      <c r="G361" t="s">
        <v>20</v>
      </c>
      <c r="H361">
        <v>187</v>
      </c>
      <c r="I361" s="5">
        <f t="shared" si="36"/>
        <v>63.89</v>
      </c>
      <c r="J361" t="s">
        <v>21</v>
      </c>
      <c r="K361" t="s">
        <v>22</v>
      </c>
      <c r="L361">
        <v>1314421200</v>
      </c>
      <c r="M361" s="10">
        <f t="shared" si="37"/>
        <v>40782.208333333336</v>
      </c>
      <c r="N361" s="9">
        <f t="shared" si="38"/>
        <v>2011</v>
      </c>
      <c r="O361">
        <v>1315026000</v>
      </c>
      <c r="P361" s="10">
        <f t="shared" si="39"/>
        <v>40789.208333333336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35"/>
        <v>226</v>
      </c>
      <c r="G362" t="s">
        <v>20</v>
      </c>
      <c r="H362">
        <v>2875</v>
      </c>
      <c r="I362" s="5">
        <f t="shared" si="36"/>
        <v>47</v>
      </c>
      <c r="J362" t="s">
        <v>40</v>
      </c>
      <c r="K362" t="s">
        <v>41</v>
      </c>
      <c r="L362">
        <v>1293861600</v>
      </c>
      <c r="M362" s="10">
        <f t="shared" si="37"/>
        <v>40544.25</v>
      </c>
      <c r="N362" s="9">
        <f t="shared" si="38"/>
        <v>2011</v>
      </c>
      <c r="O362">
        <v>1295071200</v>
      </c>
      <c r="P362" s="10">
        <f t="shared" si="39"/>
        <v>40558.25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35"/>
        <v>174</v>
      </c>
      <c r="G363" t="s">
        <v>20</v>
      </c>
      <c r="H363">
        <v>88</v>
      </c>
      <c r="I363" s="5">
        <f t="shared" si="36"/>
        <v>108.48</v>
      </c>
      <c r="J363" t="s">
        <v>21</v>
      </c>
      <c r="K363" t="s">
        <v>22</v>
      </c>
      <c r="L363">
        <v>1507352400</v>
      </c>
      <c r="M363" s="10">
        <f t="shared" si="37"/>
        <v>43015.208333333328</v>
      </c>
      <c r="N363" s="9">
        <f t="shared" si="38"/>
        <v>2017</v>
      </c>
      <c r="O363">
        <v>1509426000</v>
      </c>
      <c r="P363" s="10">
        <f t="shared" si="39"/>
        <v>43039.208333333328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35"/>
        <v>372</v>
      </c>
      <c r="G364" t="s">
        <v>20</v>
      </c>
      <c r="H364">
        <v>191</v>
      </c>
      <c r="I364" s="5">
        <f t="shared" si="36"/>
        <v>72.02</v>
      </c>
      <c r="J364" t="s">
        <v>21</v>
      </c>
      <c r="K364" t="s">
        <v>22</v>
      </c>
      <c r="L364">
        <v>1296108000</v>
      </c>
      <c r="M364" s="10">
        <f t="shared" si="37"/>
        <v>40570.25</v>
      </c>
      <c r="N364" s="9">
        <f t="shared" si="38"/>
        <v>2011</v>
      </c>
      <c r="O364">
        <v>1299391200</v>
      </c>
      <c r="P364" s="10">
        <f t="shared" si="39"/>
        <v>40608.25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35"/>
        <v>160</v>
      </c>
      <c r="G365" t="s">
        <v>20</v>
      </c>
      <c r="H365">
        <v>139</v>
      </c>
      <c r="I365" s="5">
        <f t="shared" si="36"/>
        <v>59.93</v>
      </c>
      <c r="J365" t="s">
        <v>21</v>
      </c>
      <c r="K365" t="s">
        <v>22</v>
      </c>
      <c r="L365">
        <v>1324965600</v>
      </c>
      <c r="M365" s="10">
        <f t="shared" si="37"/>
        <v>40904.25</v>
      </c>
      <c r="N365" s="9">
        <f t="shared" si="38"/>
        <v>2011</v>
      </c>
      <c r="O365">
        <v>1325052000</v>
      </c>
      <c r="P365" s="10">
        <f t="shared" si="39"/>
        <v>40905.25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35"/>
        <v>1616</v>
      </c>
      <c r="G366" t="s">
        <v>20</v>
      </c>
      <c r="H366">
        <v>186</v>
      </c>
      <c r="I366" s="5">
        <f t="shared" si="36"/>
        <v>78.209999999999994</v>
      </c>
      <c r="J366" t="s">
        <v>21</v>
      </c>
      <c r="K366" t="s">
        <v>22</v>
      </c>
      <c r="L366">
        <v>1520229600</v>
      </c>
      <c r="M366" s="10">
        <f t="shared" si="37"/>
        <v>43164.25</v>
      </c>
      <c r="N366" s="9">
        <f t="shared" si="38"/>
        <v>2018</v>
      </c>
      <c r="O366">
        <v>1522818000</v>
      </c>
      <c r="P366" s="10">
        <f t="shared" si="39"/>
        <v>43194.208333333328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35"/>
        <v>733</v>
      </c>
      <c r="G367" t="s">
        <v>20</v>
      </c>
      <c r="H367">
        <v>112</v>
      </c>
      <c r="I367" s="5">
        <f t="shared" si="36"/>
        <v>104.78</v>
      </c>
      <c r="J367" t="s">
        <v>26</v>
      </c>
      <c r="K367" t="s">
        <v>27</v>
      </c>
      <c r="L367">
        <v>1482991200</v>
      </c>
      <c r="M367" s="10">
        <f t="shared" si="37"/>
        <v>42733.25</v>
      </c>
      <c r="N367" s="9">
        <f t="shared" si="38"/>
        <v>2016</v>
      </c>
      <c r="O367">
        <v>1485324000</v>
      </c>
      <c r="P367" s="10">
        <f t="shared" si="39"/>
        <v>42760.25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35"/>
        <v>592</v>
      </c>
      <c r="G368" t="s">
        <v>20</v>
      </c>
      <c r="H368">
        <v>101</v>
      </c>
      <c r="I368" s="5">
        <f t="shared" si="36"/>
        <v>105.52</v>
      </c>
      <c r="J368" t="s">
        <v>21</v>
      </c>
      <c r="K368" t="s">
        <v>22</v>
      </c>
      <c r="L368">
        <v>1294034400</v>
      </c>
      <c r="M368" s="10">
        <f t="shared" si="37"/>
        <v>40546.25</v>
      </c>
      <c r="N368" s="9">
        <f t="shared" si="38"/>
        <v>2011</v>
      </c>
      <c r="O368">
        <v>1294120800</v>
      </c>
      <c r="P368" s="10">
        <f t="shared" si="39"/>
        <v>40547.25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35"/>
        <v>19</v>
      </c>
      <c r="G369" t="s">
        <v>14</v>
      </c>
      <c r="H369">
        <v>75</v>
      </c>
      <c r="I369" s="5">
        <f t="shared" si="36"/>
        <v>24.93</v>
      </c>
      <c r="J369" t="s">
        <v>21</v>
      </c>
      <c r="K369" t="s">
        <v>22</v>
      </c>
      <c r="L369">
        <v>1413608400</v>
      </c>
      <c r="M369" s="10">
        <f t="shared" si="37"/>
        <v>41930.208333333336</v>
      </c>
      <c r="N369" s="9">
        <f t="shared" si="38"/>
        <v>2014</v>
      </c>
      <c r="O369">
        <v>1415685600</v>
      </c>
      <c r="P369" s="10">
        <f t="shared" si="39"/>
        <v>41954.25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35"/>
        <v>277</v>
      </c>
      <c r="G370" t="s">
        <v>20</v>
      </c>
      <c r="H370">
        <v>206</v>
      </c>
      <c r="I370" s="5">
        <f t="shared" si="36"/>
        <v>69.87</v>
      </c>
      <c r="J370" t="s">
        <v>40</v>
      </c>
      <c r="K370" t="s">
        <v>41</v>
      </c>
      <c r="L370">
        <v>1286946000</v>
      </c>
      <c r="M370" s="10">
        <f t="shared" si="37"/>
        <v>40464.208333333336</v>
      </c>
      <c r="N370" s="9">
        <f t="shared" si="38"/>
        <v>2010</v>
      </c>
      <c r="O370">
        <v>1288933200</v>
      </c>
      <c r="P370" s="10">
        <f t="shared" si="39"/>
        <v>40487.208333333336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35"/>
        <v>273</v>
      </c>
      <c r="G371" t="s">
        <v>20</v>
      </c>
      <c r="H371">
        <v>154</v>
      </c>
      <c r="I371" s="5">
        <f t="shared" si="36"/>
        <v>95.73</v>
      </c>
      <c r="J371" t="s">
        <v>21</v>
      </c>
      <c r="K371" t="s">
        <v>22</v>
      </c>
      <c r="L371">
        <v>1359871200</v>
      </c>
      <c r="M371" s="10">
        <f t="shared" si="37"/>
        <v>41308.25</v>
      </c>
      <c r="N371" s="9">
        <f t="shared" si="38"/>
        <v>2013</v>
      </c>
      <c r="O371">
        <v>1363237200</v>
      </c>
      <c r="P371" s="10">
        <f t="shared" si="39"/>
        <v>41347.208333333336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35"/>
        <v>159</v>
      </c>
      <c r="G372" t="s">
        <v>20</v>
      </c>
      <c r="H372">
        <v>5966</v>
      </c>
      <c r="I372" s="5">
        <f t="shared" si="36"/>
        <v>30</v>
      </c>
      <c r="J372" t="s">
        <v>21</v>
      </c>
      <c r="K372" t="s">
        <v>22</v>
      </c>
      <c r="L372">
        <v>1555304400</v>
      </c>
      <c r="M372" s="10">
        <f t="shared" si="37"/>
        <v>43570.208333333328</v>
      </c>
      <c r="N372" s="9">
        <f t="shared" si="38"/>
        <v>2019</v>
      </c>
      <c r="O372">
        <v>1555822800</v>
      </c>
      <c r="P372" s="10">
        <f t="shared" si="39"/>
        <v>43576.208333333328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35"/>
        <v>68</v>
      </c>
      <c r="G373" t="s">
        <v>14</v>
      </c>
      <c r="H373">
        <v>2176</v>
      </c>
      <c r="I373" s="5">
        <f t="shared" si="36"/>
        <v>59.01</v>
      </c>
      <c r="J373" t="s">
        <v>21</v>
      </c>
      <c r="K373" t="s">
        <v>22</v>
      </c>
      <c r="L373">
        <v>1423375200</v>
      </c>
      <c r="M373" s="10">
        <f t="shared" si="37"/>
        <v>42043.25</v>
      </c>
      <c r="N373" s="9">
        <f t="shared" si="38"/>
        <v>2015</v>
      </c>
      <c r="O373">
        <v>1427778000</v>
      </c>
      <c r="P373" s="10">
        <f t="shared" si="39"/>
        <v>42094.208333333328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35"/>
        <v>1592</v>
      </c>
      <c r="G374" t="s">
        <v>20</v>
      </c>
      <c r="H374">
        <v>169</v>
      </c>
      <c r="I374" s="5">
        <f t="shared" si="36"/>
        <v>84.76</v>
      </c>
      <c r="J374" t="s">
        <v>21</v>
      </c>
      <c r="K374" t="s">
        <v>22</v>
      </c>
      <c r="L374">
        <v>1420696800</v>
      </c>
      <c r="M374" s="10">
        <f t="shared" si="37"/>
        <v>42012.25</v>
      </c>
      <c r="N374" s="9">
        <f t="shared" si="38"/>
        <v>2015</v>
      </c>
      <c r="O374">
        <v>1422424800</v>
      </c>
      <c r="P374" s="10">
        <f t="shared" si="39"/>
        <v>42032.25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35"/>
        <v>730</v>
      </c>
      <c r="G375" t="s">
        <v>20</v>
      </c>
      <c r="H375">
        <v>2106</v>
      </c>
      <c r="I375" s="5">
        <f t="shared" si="36"/>
        <v>78.010000000000005</v>
      </c>
      <c r="J375" t="s">
        <v>21</v>
      </c>
      <c r="K375" t="s">
        <v>22</v>
      </c>
      <c r="L375">
        <v>1502946000</v>
      </c>
      <c r="M375" s="10">
        <f t="shared" si="37"/>
        <v>42964.208333333328</v>
      </c>
      <c r="N375" s="9">
        <f t="shared" si="38"/>
        <v>2017</v>
      </c>
      <c r="O375">
        <v>1503637200</v>
      </c>
      <c r="P375" s="10">
        <f t="shared" si="39"/>
        <v>42972.208333333328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35"/>
        <v>13</v>
      </c>
      <c r="G376" t="s">
        <v>14</v>
      </c>
      <c r="H376">
        <v>441</v>
      </c>
      <c r="I376" s="5">
        <f t="shared" si="36"/>
        <v>50.05</v>
      </c>
      <c r="J376" t="s">
        <v>21</v>
      </c>
      <c r="K376" t="s">
        <v>22</v>
      </c>
      <c r="L376">
        <v>1547186400</v>
      </c>
      <c r="M376" s="10">
        <f t="shared" si="37"/>
        <v>43476.25</v>
      </c>
      <c r="N376" s="9">
        <f t="shared" si="38"/>
        <v>2019</v>
      </c>
      <c r="O376">
        <v>1547618400</v>
      </c>
      <c r="P376" s="10">
        <f t="shared" si="39"/>
        <v>43481.25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35"/>
        <v>55</v>
      </c>
      <c r="G377" t="s">
        <v>14</v>
      </c>
      <c r="H377">
        <v>25</v>
      </c>
      <c r="I377" s="5">
        <f t="shared" si="36"/>
        <v>59.16</v>
      </c>
      <c r="J377" t="s">
        <v>21</v>
      </c>
      <c r="K377" t="s">
        <v>22</v>
      </c>
      <c r="L377">
        <v>1444971600</v>
      </c>
      <c r="M377" s="10">
        <f t="shared" si="37"/>
        <v>42293.208333333328</v>
      </c>
      <c r="N377" s="9">
        <f t="shared" si="38"/>
        <v>2015</v>
      </c>
      <c r="O377">
        <v>1449900000</v>
      </c>
      <c r="P377" s="10">
        <f t="shared" si="39"/>
        <v>42350.25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35"/>
        <v>361</v>
      </c>
      <c r="G378" t="s">
        <v>20</v>
      </c>
      <c r="H378">
        <v>131</v>
      </c>
      <c r="I378" s="5">
        <f t="shared" si="36"/>
        <v>93.7</v>
      </c>
      <c r="J378" t="s">
        <v>21</v>
      </c>
      <c r="K378" t="s">
        <v>22</v>
      </c>
      <c r="L378">
        <v>1404622800</v>
      </c>
      <c r="M378" s="10">
        <f t="shared" si="37"/>
        <v>41826.208333333336</v>
      </c>
      <c r="N378" s="9">
        <f t="shared" si="38"/>
        <v>2014</v>
      </c>
      <c r="O378">
        <v>1405141200</v>
      </c>
      <c r="P378" s="10">
        <f t="shared" si="39"/>
        <v>41832.208333333336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35"/>
        <v>10</v>
      </c>
      <c r="G379" t="s">
        <v>14</v>
      </c>
      <c r="H379">
        <v>127</v>
      </c>
      <c r="I379" s="5">
        <f t="shared" si="36"/>
        <v>40.14</v>
      </c>
      <c r="J379" t="s">
        <v>21</v>
      </c>
      <c r="K379" t="s">
        <v>22</v>
      </c>
      <c r="L379">
        <v>1571720400</v>
      </c>
      <c r="M379" s="10">
        <f t="shared" si="37"/>
        <v>43760.208333333328</v>
      </c>
      <c r="N379" s="9">
        <f t="shared" si="38"/>
        <v>2019</v>
      </c>
      <c r="O379">
        <v>1572933600</v>
      </c>
      <c r="P379" s="10">
        <f t="shared" si="39"/>
        <v>43774.25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35"/>
        <v>14</v>
      </c>
      <c r="G380" t="s">
        <v>14</v>
      </c>
      <c r="H380">
        <v>355</v>
      </c>
      <c r="I380" s="5">
        <f t="shared" si="36"/>
        <v>70.09</v>
      </c>
      <c r="J380" t="s">
        <v>21</v>
      </c>
      <c r="K380" t="s">
        <v>22</v>
      </c>
      <c r="L380">
        <v>1526878800</v>
      </c>
      <c r="M380" s="10">
        <f t="shared" si="37"/>
        <v>43241.208333333328</v>
      </c>
      <c r="N380" s="9">
        <f t="shared" si="38"/>
        <v>2018</v>
      </c>
      <c r="O380">
        <v>1530162000</v>
      </c>
      <c r="P380" s="10">
        <f t="shared" si="39"/>
        <v>43279.208333333328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35"/>
        <v>40</v>
      </c>
      <c r="G381" t="s">
        <v>14</v>
      </c>
      <c r="H381">
        <v>44</v>
      </c>
      <c r="I381" s="5">
        <f t="shared" si="36"/>
        <v>66.180000000000007</v>
      </c>
      <c r="J381" t="s">
        <v>40</v>
      </c>
      <c r="K381" t="s">
        <v>41</v>
      </c>
      <c r="L381">
        <v>1319691600</v>
      </c>
      <c r="M381" s="10">
        <f t="shared" si="37"/>
        <v>40843.208333333336</v>
      </c>
      <c r="N381" s="9">
        <f t="shared" si="38"/>
        <v>2011</v>
      </c>
      <c r="O381">
        <v>1320904800</v>
      </c>
      <c r="P381" s="10">
        <f t="shared" si="39"/>
        <v>40857.25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35"/>
        <v>160</v>
      </c>
      <c r="G382" t="s">
        <v>20</v>
      </c>
      <c r="H382">
        <v>84</v>
      </c>
      <c r="I382" s="5">
        <f t="shared" si="36"/>
        <v>47.71</v>
      </c>
      <c r="J382" t="s">
        <v>21</v>
      </c>
      <c r="K382" t="s">
        <v>22</v>
      </c>
      <c r="L382">
        <v>1371963600</v>
      </c>
      <c r="M382" s="10">
        <f t="shared" si="37"/>
        <v>41448.208333333336</v>
      </c>
      <c r="N382" s="9">
        <f t="shared" si="38"/>
        <v>2013</v>
      </c>
      <c r="O382">
        <v>1372395600</v>
      </c>
      <c r="P382" s="10">
        <f t="shared" si="39"/>
        <v>41453.208333333336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35"/>
        <v>184</v>
      </c>
      <c r="G383" t="s">
        <v>20</v>
      </c>
      <c r="H383">
        <v>155</v>
      </c>
      <c r="I383" s="5">
        <f t="shared" si="36"/>
        <v>62.9</v>
      </c>
      <c r="J383" t="s">
        <v>21</v>
      </c>
      <c r="K383" t="s">
        <v>22</v>
      </c>
      <c r="L383">
        <v>1433739600</v>
      </c>
      <c r="M383" s="10">
        <f t="shared" si="37"/>
        <v>42163.208333333328</v>
      </c>
      <c r="N383" s="9">
        <f t="shared" si="38"/>
        <v>2015</v>
      </c>
      <c r="O383">
        <v>1437714000</v>
      </c>
      <c r="P383" s="10">
        <f t="shared" si="39"/>
        <v>42209.208333333328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35"/>
        <v>64</v>
      </c>
      <c r="G384" t="s">
        <v>14</v>
      </c>
      <c r="H384">
        <v>67</v>
      </c>
      <c r="I384" s="5">
        <f t="shared" si="36"/>
        <v>86.61</v>
      </c>
      <c r="J384" t="s">
        <v>21</v>
      </c>
      <c r="K384" t="s">
        <v>22</v>
      </c>
      <c r="L384">
        <v>1508130000</v>
      </c>
      <c r="M384" s="10">
        <f t="shared" si="37"/>
        <v>43024.208333333328</v>
      </c>
      <c r="N384" s="9">
        <f t="shared" si="38"/>
        <v>2017</v>
      </c>
      <c r="O384">
        <v>1509771600</v>
      </c>
      <c r="P384" s="10">
        <f t="shared" si="39"/>
        <v>43043.208333333328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35"/>
        <v>225</v>
      </c>
      <c r="G385" t="s">
        <v>20</v>
      </c>
      <c r="H385">
        <v>189</v>
      </c>
      <c r="I385" s="5">
        <f t="shared" si="36"/>
        <v>75.13</v>
      </c>
      <c r="J385" t="s">
        <v>21</v>
      </c>
      <c r="K385" t="s">
        <v>22</v>
      </c>
      <c r="L385">
        <v>1550037600</v>
      </c>
      <c r="M385" s="10">
        <f t="shared" si="37"/>
        <v>43509.25</v>
      </c>
      <c r="N385" s="9">
        <f t="shared" si="38"/>
        <v>2019</v>
      </c>
      <c r="O385">
        <v>1550556000</v>
      </c>
      <c r="P385" s="10">
        <f t="shared" si="39"/>
        <v>43515.25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ref="F386:F449" si="42">ROUND((E386/D386)*100,0)</f>
        <v>172</v>
      </c>
      <c r="G386" t="s">
        <v>20</v>
      </c>
      <c r="H386">
        <v>4799</v>
      </c>
      <c r="I386" s="5">
        <f t="shared" ref="I386:I449" si="43">IF(H386=0,0,ROUND(E386/H386,2))</f>
        <v>41</v>
      </c>
      <c r="J386" t="s">
        <v>21</v>
      </c>
      <c r="K386" t="s">
        <v>22</v>
      </c>
      <c r="L386">
        <v>1486706400</v>
      </c>
      <c r="M386" s="10">
        <f t="shared" si="37"/>
        <v>42776.25</v>
      </c>
      <c r="N386" s="9">
        <f t="shared" si="38"/>
        <v>2017</v>
      </c>
      <c r="O386">
        <v>1489039200</v>
      </c>
      <c r="P386" s="10">
        <f t="shared" si="39"/>
        <v>42803.25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42"/>
        <v>146</v>
      </c>
      <c r="G387" t="s">
        <v>20</v>
      </c>
      <c r="H387">
        <v>1137</v>
      </c>
      <c r="I387" s="5">
        <f t="shared" si="43"/>
        <v>50.01</v>
      </c>
      <c r="J387" t="s">
        <v>21</v>
      </c>
      <c r="K387" t="s">
        <v>22</v>
      </c>
      <c r="L387">
        <v>1553835600</v>
      </c>
      <c r="M387" s="10">
        <f t="shared" ref="M387:M450" si="44">(((L387/60)/60)/24)+DATE(1970,1,1)</f>
        <v>43553.208333333328</v>
      </c>
      <c r="N387" s="9">
        <f t="shared" ref="N387:N450" si="45">YEAR(M387)</f>
        <v>2019</v>
      </c>
      <c r="O387">
        <v>1556600400</v>
      </c>
      <c r="P387" s="10">
        <f t="shared" ref="P387:P450" si="46">(((O387/60)/60)/24)+DATE(1970,1,1)</f>
        <v>43585.208333333328</v>
      </c>
      <c r="Q387" t="b">
        <v>0</v>
      </c>
      <c r="R387" t="b">
        <v>0</v>
      </c>
      <c r="S387" t="s">
        <v>68</v>
      </c>
      <c r="T387" t="str">
        <f t="shared" ref="T387:T450" si="47">LEFT(S387,SEARCH("/",S387)-1)</f>
        <v>publishing</v>
      </c>
      <c r="U387" t="str">
        <f t="shared" ref="U387:U450" si="48">RIGHT(S387,LEN(S387)-SEARCH("/",S387))</f>
        <v>nonfiction</v>
      </c>
    </row>
    <row r="388" spans="1:21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42"/>
        <v>76</v>
      </c>
      <c r="G388" t="s">
        <v>14</v>
      </c>
      <c r="H388">
        <v>1068</v>
      </c>
      <c r="I388" s="5">
        <f t="shared" si="43"/>
        <v>96.96</v>
      </c>
      <c r="J388" t="s">
        <v>21</v>
      </c>
      <c r="K388" t="s">
        <v>22</v>
      </c>
      <c r="L388">
        <v>1277528400</v>
      </c>
      <c r="M388" s="10">
        <f t="shared" si="44"/>
        <v>40355.208333333336</v>
      </c>
      <c r="N388" s="9">
        <f t="shared" si="45"/>
        <v>2010</v>
      </c>
      <c r="O388">
        <v>1278565200</v>
      </c>
      <c r="P388" s="10">
        <f t="shared" si="46"/>
        <v>40367.208333333336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42"/>
        <v>39</v>
      </c>
      <c r="G389" t="s">
        <v>14</v>
      </c>
      <c r="H389">
        <v>424</v>
      </c>
      <c r="I389" s="5">
        <f t="shared" si="43"/>
        <v>100.93</v>
      </c>
      <c r="J389" t="s">
        <v>21</v>
      </c>
      <c r="K389" t="s">
        <v>22</v>
      </c>
      <c r="L389">
        <v>1339477200</v>
      </c>
      <c r="M389" s="10">
        <f t="shared" si="44"/>
        <v>41072.208333333336</v>
      </c>
      <c r="N389" s="9">
        <f t="shared" si="45"/>
        <v>2012</v>
      </c>
      <c r="O389">
        <v>1339909200</v>
      </c>
      <c r="P389" s="10">
        <f t="shared" si="46"/>
        <v>41077.208333333336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42"/>
        <v>11</v>
      </c>
      <c r="G390" t="s">
        <v>74</v>
      </c>
      <c r="H390">
        <v>145</v>
      </c>
      <c r="I390" s="5">
        <f t="shared" si="43"/>
        <v>89.23</v>
      </c>
      <c r="J390" t="s">
        <v>98</v>
      </c>
      <c r="K390" t="s">
        <v>99</v>
      </c>
      <c r="L390">
        <v>1325656800</v>
      </c>
      <c r="M390" s="10">
        <f t="shared" si="44"/>
        <v>40912.25</v>
      </c>
      <c r="N390" s="9">
        <f t="shared" si="45"/>
        <v>2012</v>
      </c>
      <c r="O390">
        <v>1325829600</v>
      </c>
      <c r="P390" s="10">
        <f t="shared" si="46"/>
        <v>40914.25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42"/>
        <v>122</v>
      </c>
      <c r="G391" t="s">
        <v>20</v>
      </c>
      <c r="H391">
        <v>1152</v>
      </c>
      <c r="I391" s="5">
        <f t="shared" si="43"/>
        <v>87.98</v>
      </c>
      <c r="J391" t="s">
        <v>21</v>
      </c>
      <c r="K391" t="s">
        <v>22</v>
      </c>
      <c r="L391">
        <v>1288242000</v>
      </c>
      <c r="M391" s="10">
        <f t="shared" si="44"/>
        <v>40479.208333333336</v>
      </c>
      <c r="N391" s="9">
        <f t="shared" si="45"/>
        <v>2010</v>
      </c>
      <c r="O391">
        <v>1290578400</v>
      </c>
      <c r="P391" s="10">
        <f t="shared" si="46"/>
        <v>40506.25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42"/>
        <v>187</v>
      </c>
      <c r="G392" t="s">
        <v>20</v>
      </c>
      <c r="H392">
        <v>50</v>
      </c>
      <c r="I392" s="5">
        <f t="shared" si="43"/>
        <v>89.54</v>
      </c>
      <c r="J392" t="s">
        <v>21</v>
      </c>
      <c r="K392" t="s">
        <v>22</v>
      </c>
      <c r="L392">
        <v>1379048400</v>
      </c>
      <c r="M392" s="10">
        <f t="shared" si="44"/>
        <v>41530.208333333336</v>
      </c>
      <c r="N392" s="9">
        <f t="shared" si="45"/>
        <v>2013</v>
      </c>
      <c r="O392">
        <v>1380344400</v>
      </c>
      <c r="P392" s="10">
        <f t="shared" si="46"/>
        <v>41545.208333333336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42"/>
        <v>7</v>
      </c>
      <c r="G393" t="s">
        <v>14</v>
      </c>
      <c r="H393">
        <v>151</v>
      </c>
      <c r="I393" s="5">
        <f t="shared" si="43"/>
        <v>29.09</v>
      </c>
      <c r="J393" t="s">
        <v>21</v>
      </c>
      <c r="K393" t="s">
        <v>22</v>
      </c>
      <c r="L393">
        <v>1389679200</v>
      </c>
      <c r="M393" s="10">
        <f t="shared" si="44"/>
        <v>41653.25</v>
      </c>
      <c r="N393" s="9">
        <f t="shared" si="45"/>
        <v>2014</v>
      </c>
      <c r="O393">
        <v>1389852000</v>
      </c>
      <c r="P393" s="10">
        <f t="shared" si="46"/>
        <v>41655.25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42"/>
        <v>66</v>
      </c>
      <c r="G394" t="s">
        <v>14</v>
      </c>
      <c r="H394">
        <v>1608</v>
      </c>
      <c r="I394" s="5">
        <f t="shared" si="43"/>
        <v>42.01</v>
      </c>
      <c r="J394" t="s">
        <v>21</v>
      </c>
      <c r="K394" t="s">
        <v>22</v>
      </c>
      <c r="L394">
        <v>1294293600</v>
      </c>
      <c r="M394" s="10">
        <f t="shared" si="44"/>
        <v>40549.25</v>
      </c>
      <c r="N394" s="9">
        <f t="shared" si="45"/>
        <v>2011</v>
      </c>
      <c r="O394">
        <v>1294466400</v>
      </c>
      <c r="P394" s="10">
        <f t="shared" si="46"/>
        <v>40551.25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42"/>
        <v>229</v>
      </c>
      <c r="G395" t="s">
        <v>20</v>
      </c>
      <c r="H395">
        <v>3059</v>
      </c>
      <c r="I395" s="5">
        <f t="shared" si="43"/>
        <v>47</v>
      </c>
      <c r="J395" t="s">
        <v>15</v>
      </c>
      <c r="K395" t="s">
        <v>16</v>
      </c>
      <c r="L395">
        <v>1500267600</v>
      </c>
      <c r="M395" s="10">
        <f t="shared" si="44"/>
        <v>42933.208333333328</v>
      </c>
      <c r="N395" s="9">
        <f t="shared" si="45"/>
        <v>2017</v>
      </c>
      <c r="O395">
        <v>1500354000</v>
      </c>
      <c r="P395" s="10">
        <f t="shared" si="46"/>
        <v>42934.208333333328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42"/>
        <v>469</v>
      </c>
      <c r="G396" t="s">
        <v>20</v>
      </c>
      <c r="H396">
        <v>34</v>
      </c>
      <c r="I396" s="5">
        <f t="shared" si="43"/>
        <v>110.44</v>
      </c>
      <c r="J396" t="s">
        <v>21</v>
      </c>
      <c r="K396" t="s">
        <v>22</v>
      </c>
      <c r="L396">
        <v>1375074000</v>
      </c>
      <c r="M396" s="10">
        <f t="shared" si="44"/>
        <v>41484.208333333336</v>
      </c>
      <c r="N396" s="9">
        <f t="shared" si="45"/>
        <v>2013</v>
      </c>
      <c r="O396">
        <v>1375938000</v>
      </c>
      <c r="P396" s="10">
        <f t="shared" si="46"/>
        <v>41494.208333333336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42"/>
        <v>130</v>
      </c>
      <c r="G397" t="s">
        <v>20</v>
      </c>
      <c r="H397">
        <v>220</v>
      </c>
      <c r="I397" s="5">
        <f t="shared" si="43"/>
        <v>41.99</v>
      </c>
      <c r="J397" t="s">
        <v>21</v>
      </c>
      <c r="K397" t="s">
        <v>22</v>
      </c>
      <c r="L397">
        <v>1323324000</v>
      </c>
      <c r="M397" s="10">
        <f t="shared" si="44"/>
        <v>40885.25</v>
      </c>
      <c r="N397" s="9">
        <f t="shared" si="45"/>
        <v>2011</v>
      </c>
      <c r="O397">
        <v>1323410400</v>
      </c>
      <c r="P397" s="10">
        <f t="shared" si="46"/>
        <v>40886.25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42"/>
        <v>167</v>
      </c>
      <c r="G398" t="s">
        <v>20</v>
      </c>
      <c r="H398">
        <v>1604</v>
      </c>
      <c r="I398" s="5">
        <f t="shared" si="43"/>
        <v>48.01</v>
      </c>
      <c r="J398" t="s">
        <v>26</v>
      </c>
      <c r="K398" t="s">
        <v>27</v>
      </c>
      <c r="L398">
        <v>1538715600</v>
      </c>
      <c r="M398" s="10">
        <f t="shared" si="44"/>
        <v>43378.208333333328</v>
      </c>
      <c r="N398" s="9">
        <f t="shared" si="45"/>
        <v>2018</v>
      </c>
      <c r="O398">
        <v>1539406800</v>
      </c>
      <c r="P398" s="10">
        <f t="shared" si="46"/>
        <v>43386.208333333328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42"/>
        <v>174</v>
      </c>
      <c r="G399" t="s">
        <v>20</v>
      </c>
      <c r="H399">
        <v>454</v>
      </c>
      <c r="I399" s="5">
        <f t="shared" si="43"/>
        <v>31.02</v>
      </c>
      <c r="J399" t="s">
        <v>21</v>
      </c>
      <c r="K399" t="s">
        <v>22</v>
      </c>
      <c r="L399">
        <v>1369285200</v>
      </c>
      <c r="M399" s="10">
        <f t="shared" si="44"/>
        <v>41417.208333333336</v>
      </c>
      <c r="N399" s="9">
        <f t="shared" si="45"/>
        <v>2013</v>
      </c>
      <c r="O399">
        <v>1369803600</v>
      </c>
      <c r="P399" s="10">
        <f t="shared" si="46"/>
        <v>41423.208333333336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42"/>
        <v>718</v>
      </c>
      <c r="G400" t="s">
        <v>20</v>
      </c>
      <c r="H400">
        <v>123</v>
      </c>
      <c r="I400" s="5">
        <f t="shared" si="43"/>
        <v>99.2</v>
      </c>
      <c r="J400" t="s">
        <v>107</v>
      </c>
      <c r="K400" t="s">
        <v>108</v>
      </c>
      <c r="L400">
        <v>1525755600</v>
      </c>
      <c r="M400" s="10">
        <f t="shared" si="44"/>
        <v>43228.208333333328</v>
      </c>
      <c r="N400" s="9">
        <f t="shared" si="45"/>
        <v>2018</v>
      </c>
      <c r="O400">
        <v>1525928400</v>
      </c>
      <c r="P400" s="10">
        <f t="shared" si="46"/>
        <v>43230.208333333328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42"/>
        <v>64</v>
      </c>
      <c r="G401" t="s">
        <v>14</v>
      </c>
      <c r="H401">
        <v>941</v>
      </c>
      <c r="I401" s="5">
        <f t="shared" si="43"/>
        <v>66.02</v>
      </c>
      <c r="J401" t="s">
        <v>21</v>
      </c>
      <c r="K401" t="s">
        <v>22</v>
      </c>
      <c r="L401">
        <v>1296626400</v>
      </c>
      <c r="M401" s="10">
        <f t="shared" si="44"/>
        <v>40576.25</v>
      </c>
      <c r="N401" s="9">
        <f t="shared" si="45"/>
        <v>2011</v>
      </c>
      <c r="O401">
        <v>1297231200</v>
      </c>
      <c r="P401" s="10">
        <f t="shared" si="46"/>
        <v>40583.25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42"/>
        <v>2</v>
      </c>
      <c r="G402" t="s">
        <v>14</v>
      </c>
      <c r="H402">
        <v>1</v>
      </c>
      <c r="I402" s="5">
        <f t="shared" si="43"/>
        <v>2</v>
      </c>
      <c r="J402" t="s">
        <v>21</v>
      </c>
      <c r="K402" t="s">
        <v>22</v>
      </c>
      <c r="L402">
        <v>1376629200</v>
      </c>
      <c r="M402" s="10">
        <f t="shared" si="44"/>
        <v>41502.208333333336</v>
      </c>
      <c r="N402" s="9">
        <f t="shared" si="45"/>
        <v>2013</v>
      </c>
      <c r="O402">
        <v>1378530000</v>
      </c>
      <c r="P402" s="10">
        <f t="shared" si="46"/>
        <v>41524.208333333336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42"/>
        <v>1530</v>
      </c>
      <c r="G403" t="s">
        <v>20</v>
      </c>
      <c r="H403">
        <v>299</v>
      </c>
      <c r="I403" s="5">
        <f t="shared" si="43"/>
        <v>46.06</v>
      </c>
      <c r="J403" t="s">
        <v>21</v>
      </c>
      <c r="K403" t="s">
        <v>22</v>
      </c>
      <c r="L403">
        <v>1572152400</v>
      </c>
      <c r="M403" s="10">
        <f t="shared" si="44"/>
        <v>43765.208333333328</v>
      </c>
      <c r="N403" s="9">
        <f t="shared" si="45"/>
        <v>2019</v>
      </c>
      <c r="O403">
        <v>1572152400</v>
      </c>
      <c r="P403" s="10">
        <f t="shared" si="46"/>
        <v>43765.208333333328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42"/>
        <v>40</v>
      </c>
      <c r="G404" t="s">
        <v>14</v>
      </c>
      <c r="H404">
        <v>40</v>
      </c>
      <c r="I404" s="5">
        <f t="shared" si="43"/>
        <v>73.650000000000006</v>
      </c>
      <c r="J404" t="s">
        <v>21</v>
      </c>
      <c r="K404" t="s">
        <v>22</v>
      </c>
      <c r="L404">
        <v>1325829600</v>
      </c>
      <c r="M404" s="10">
        <f t="shared" si="44"/>
        <v>40914.25</v>
      </c>
      <c r="N404" s="9">
        <f t="shared" si="45"/>
        <v>2012</v>
      </c>
      <c r="O404">
        <v>1329890400</v>
      </c>
      <c r="P404" s="10">
        <f t="shared" si="46"/>
        <v>40961.25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42"/>
        <v>86</v>
      </c>
      <c r="G405" t="s">
        <v>14</v>
      </c>
      <c r="H405">
        <v>3015</v>
      </c>
      <c r="I405" s="5">
        <f t="shared" si="43"/>
        <v>55.99</v>
      </c>
      <c r="J405" t="s">
        <v>15</v>
      </c>
      <c r="K405" t="s">
        <v>16</v>
      </c>
      <c r="L405">
        <v>1273640400</v>
      </c>
      <c r="M405" s="10">
        <f t="shared" si="44"/>
        <v>40310.208333333336</v>
      </c>
      <c r="N405" s="9">
        <f t="shared" si="45"/>
        <v>2010</v>
      </c>
      <c r="O405">
        <v>1276750800</v>
      </c>
      <c r="P405" s="10">
        <f t="shared" si="46"/>
        <v>40346.208333333336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42"/>
        <v>316</v>
      </c>
      <c r="G406" t="s">
        <v>20</v>
      </c>
      <c r="H406">
        <v>2237</v>
      </c>
      <c r="I406" s="5">
        <f t="shared" si="43"/>
        <v>68.989999999999995</v>
      </c>
      <c r="J406" t="s">
        <v>21</v>
      </c>
      <c r="K406" t="s">
        <v>22</v>
      </c>
      <c r="L406">
        <v>1510639200</v>
      </c>
      <c r="M406" s="10">
        <f t="shared" si="44"/>
        <v>43053.25</v>
      </c>
      <c r="N406" s="9">
        <f t="shared" si="45"/>
        <v>2017</v>
      </c>
      <c r="O406">
        <v>1510898400</v>
      </c>
      <c r="P406" s="10">
        <f t="shared" si="46"/>
        <v>43056.25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42"/>
        <v>90</v>
      </c>
      <c r="G407" t="s">
        <v>14</v>
      </c>
      <c r="H407">
        <v>435</v>
      </c>
      <c r="I407" s="5">
        <f t="shared" si="43"/>
        <v>60.98</v>
      </c>
      <c r="J407" t="s">
        <v>21</v>
      </c>
      <c r="K407" t="s">
        <v>22</v>
      </c>
      <c r="L407">
        <v>1528088400</v>
      </c>
      <c r="M407" s="10">
        <f t="shared" si="44"/>
        <v>43255.208333333328</v>
      </c>
      <c r="N407" s="9">
        <f t="shared" si="45"/>
        <v>2018</v>
      </c>
      <c r="O407">
        <v>1532408400</v>
      </c>
      <c r="P407" s="10">
        <f t="shared" si="46"/>
        <v>43305.208333333328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42"/>
        <v>182</v>
      </c>
      <c r="G408" t="s">
        <v>20</v>
      </c>
      <c r="H408">
        <v>645</v>
      </c>
      <c r="I408" s="5">
        <f t="shared" si="43"/>
        <v>110.98</v>
      </c>
      <c r="J408" t="s">
        <v>21</v>
      </c>
      <c r="K408" t="s">
        <v>22</v>
      </c>
      <c r="L408">
        <v>1359525600</v>
      </c>
      <c r="M408" s="10">
        <f t="shared" si="44"/>
        <v>41304.25</v>
      </c>
      <c r="N408" s="9">
        <f t="shared" si="45"/>
        <v>2013</v>
      </c>
      <c r="O408">
        <v>1360562400</v>
      </c>
      <c r="P408" s="10">
        <f t="shared" si="46"/>
        <v>41316.25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42"/>
        <v>356</v>
      </c>
      <c r="G409" t="s">
        <v>20</v>
      </c>
      <c r="H409">
        <v>484</v>
      </c>
      <c r="I409" s="5">
        <f t="shared" si="43"/>
        <v>25</v>
      </c>
      <c r="J409" t="s">
        <v>36</v>
      </c>
      <c r="K409" t="s">
        <v>37</v>
      </c>
      <c r="L409">
        <v>1570942800</v>
      </c>
      <c r="M409" s="10">
        <f t="shared" si="44"/>
        <v>43751.208333333328</v>
      </c>
      <c r="N409" s="9">
        <f t="shared" si="45"/>
        <v>2019</v>
      </c>
      <c r="O409">
        <v>1571547600</v>
      </c>
      <c r="P409" s="10">
        <f t="shared" si="46"/>
        <v>43758.208333333328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42"/>
        <v>132</v>
      </c>
      <c r="G410" t="s">
        <v>20</v>
      </c>
      <c r="H410">
        <v>154</v>
      </c>
      <c r="I410" s="5">
        <f t="shared" si="43"/>
        <v>78.760000000000005</v>
      </c>
      <c r="J410" t="s">
        <v>15</v>
      </c>
      <c r="K410" t="s">
        <v>16</v>
      </c>
      <c r="L410">
        <v>1466398800</v>
      </c>
      <c r="M410" s="10">
        <f t="shared" si="44"/>
        <v>42541.208333333328</v>
      </c>
      <c r="N410" s="9">
        <f t="shared" si="45"/>
        <v>2016</v>
      </c>
      <c r="O410">
        <v>1468126800</v>
      </c>
      <c r="P410" s="10">
        <f t="shared" si="46"/>
        <v>42561.208333333328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42"/>
        <v>46</v>
      </c>
      <c r="G411" t="s">
        <v>14</v>
      </c>
      <c r="H411">
        <v>714</v>
      </c>
      <c r="I411" s="5">
        <f t="shared" si="43"/>
        <v>87.96</v>
      </c>
      <c r="J411" t="s">
        <v>21</v>
      </c>
      <c r="K411" t="s">
        <v>22</v>
      </c>
      <c r="L411">
        <v>1492491600</v>
      </c>
      <c r="M411" s="10">
        <f t="shared" si="44"/>
        <v>42843.208333333328</v>
      </c>
      <c r="N411" s="9">
        <f t="shared" si="45"/>
        <v>2017</v>
      </c>
      <c r="O411">
        <v>1492837200</v>
      </c>
      <c r="P411" s="10">
        <f t="shared" si="46"/>
        <v>42847.208333333328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42"/>
        <v>36</v>
      </c>
      <c r="G412" t="s">
        <v>47</v>
      </c>
      <c r="H412">
        <v>1111</v>
      </c>
      <c r="I412" s="5">
        <f t="shared" si="43"/>
        <v>49.99</v>
      </c>
      <c r="J412" t="s">
        <v>21</v>
      </c>
      <c r="K412" t="s">
        <v>22</v>
      </c>
      <c r="L412">
        <v>1430197200</v>
      </c>
      <c r="M412" s="10">
        <f t="shared" si="44"/>
        <v>42122.208333333328</v>
      </c>
      <c r="N412" s="9">
        <f t="shared" si="45"/>
        <v>2015</v>
      </c>
      <c r="O412">
        <v>1430197200</v>
      </c>
      <c r="P412" s="10">
        <f t="shared" si="46"/>
        <v>42122.208333333328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42"/>
        <v>105</v>
      </c>
      <c r="G413" t="s">
        <v>20</v>
      </c>
      <c r="H413">
        <v>82</v>
      </c>
      <c r="I413" s="5">
        <f t="shared" si="43"/>
        <v>99.52</v>
      </c>
      <c r="J413" t="s">
        <v>21</v>
      </c>
      <c r="K413" t="s">
        <v>22</v>
      </c>
      <c r="L413">
        <v>1496034000</v>
      </c>
      <c r="M413" s="10">
        <f t="shared" si="44"/>
        <v>42884.208333333328</v>
      </c>
      <c r="N413" s="9">
        <f t="shared" si="45"/>
        <v>2017</v>
      </c>
      <c r="O413">
        <v>1496206800</v>
      </c>
      <c r="P413" s="10">
        <f t="shared" si="46"/>
        <v>42886.208333333328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42"/>
        <v>669</v>
      </c>
      <c r="G414" t="s">
        <v>20</v>
      </c>
      <c r="H414">
        <v>134</v>
      </c>
      <c r="I414" s="5">
        <f t="shared" si="43"/>
        <v>104.82</v>
      </c>
      <c r="J414" t="s">
        <v>21</v>
      </c>
      <c r="K414" t="s">
        <v>22</v>
      </c>
      <c r="L414">
        <v>1388728800</v>
      </c>
      <c r="M414" s="10">
        <f t="shared" si="44"/>
        <v>41642.25</v>
      </c>
      <c r="N414" s="9">
        <f t="shared" si="45"/>
        <v>2014</v>
      </c>
      <c r="O414">
        <v>1389592800</v>
      </c>
      <c r="P414" s="10">
        <f t="shared" si="46"/>
        <v>41652.25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42"/>
        <v>62</v>
      </c>
      <c r="G415" t="s">
        <v>47</v>
      </c>
      <c r="H415">
        <v>1089</v>
      </c>
      <c r="I415" s="5">
        <f t="shared" si="43"/>
        <v>108.01</v>
      </c>
      <c r="J415" t="s">
        <v>21</v>
      </c>
      <c r="K415" t="s">
        <v>22</v>
      </c>
      <c r="L415">
        <v>1543298400</v>
      </c>
      <c r="M415" s="10">
        <f t="shared" si="44"/>
        <v>43431.25</v>
      </c>
      <c r="N415" s="9">
        <f t="shared" si="45"/>
        <v>2018</v>
      </c>
      <c r="O415">
        <v>1545631200</v>
      </c>
      <c r="P415" s="10">
        <f t="shared" si="46"/>
        <v>43458.25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42"/>
        <v>85</v>
      </c>
      <c r="G416" t="s">
        <v>14</v>
      </c>
      <c r="H416">
        <v>5497</v>
      </c>
      <c r="I416" s="5">
        <f t="shared" si="43"/>
        <v>29</v>
      </c>
      <c r="J416" t="s">
        <v>21</v>
      </c>
      <c r="K416" t="s">
        <v>22</v>
      </c>
      <c r="L416">
        <v>1271739600</v>
      </c>
      <c r="M416" s="10">
        <f t="shared" si="44"/>
        <v>40288.208333333336</v>
      </c>
      <c r="N416" s="9">
        <f t="shared" si="45"/>
        <v>2010</v>
      </c>
      <c r="O416">
        <v>1272430800</v>
      </c>
      <c r="P416" s="10">
        <f t="shared" si="46"/>
        <v>40296.208333333336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42"/>
        <v>11</v>
      </c>
      <c r="G417" t="s">
        <v>14</v>
      </c>
      <c r="H417">
        <v>418</v>
      </c>
      <c r="I417" s="5">
        <f t="shared" si="43"/>
        <v>30.03</v>
      </c>
      <c r="J417" t="s">
        <v>21</v>
      </c>
      <c r="K417" t="s">
        <v>22</v>
      </c>
      <c r="L417">
        <v>1326434400</v>
      </c>
      <c r="M417" s="10">
        <f t="shared" si="44"/>
        <v>40921.25</v>
      </c>
      <c r="N417" s="9">
        <f t="shared" si="45"/>
        <v>2012</v>
      </c>
      <c r="O417">
        <v>1327903200</v>
      </c>
      <c r="P417" s="10">
        <f t="shared" si="46"/>
        <v>40938.25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42"/>
        <v>44</v>
      </c>
      <c r="G418" t="s">
        <v>14</v>
      </c>
      <c r="H418">
        <v>1439</v>
      </c>
      <c r="I418" s="5">
        <f t="shared" si="43"/>
        <v>41.01</v>
      </c>
      <c r="J418" t="s">
        <v>21</v>
      </c>
      <c r="K418" t="s">
        <v>22</v>
      </c>
      <c r="L418">
        <v>1295244000</v>
      </c>
      <c r="M418" s="10">
        <f t="shared" si="44"/>
        <v>40560.25</v>
      </c>
      <c r="N418" s="9">
        <f t="shared" si="45"/>
        <v>2011</v>
      </c>
      <c r="O418">
        <v>1296021600</v>
      </c>
      <c r="P418" s="10">
        <f t="shared" si="46"/>
        <v>40569.25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42"/>
        <v>55</v>
      </c>
      <c r="G419" t="s">
        <v>14</v>
      </c>
      <c r="H419">
        <v>15</v>
      </c>
      <c r="I419" s="5">
        <f t="shared" si="43"/>
        <v>62.87</v>
      </c>
      <c r="J419" t="s">
        <v>21</v>
      </c>
      <c r="K419" t="s">
        <v>22</v>
      </c>
      <c r="L419">
        <v>1541221200</v>
      </c>
      <c r="M419" s="10">
        <f t="shared" si="44"/>
        <v>43407.208333333328</v>
      </c>
      <c r="N419" s="9">
        <f t="shared" si="45"/>
        <v>2018</v>
      </c>
      <c r="O419">
        <v>1543298400</v>
      </c>
      <c r="P419" s="10">
        <f t="shared" si="46"/>
        <v>43431.25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42"/>
        <v>57</v>
      </c>
      <c r="G420" t="s">
        <v>14</v>
      </c>
      <c r="H420">
        <v>1999</v>
      </c>
      <c r="I420" s="5">
        <f t="shared" si="43"/>
        <v>47.01</v>
      </c>
      <c r="J420" t="s">
        <v>15</v>
      </c>
      <c r="K420" t="s">
        <v>16</v>
      </c>
      <c r="L420">
        <v>1336280400</v>
      </c>
      <c r="M420" s="10">
        <f t="shared" si="44"/>
        <v>41035.208333333336</v>
      </c>
      <c r="N420" s="9">
        <f t="shared" si="45"/>
        <v>2012</v>
      </c>
      <c r="O420">
        <v>1336366800</v>
      </c>
      <c r="P420" s="10">
        <f t="shared" si="46"/>
        <v>41036.208333333336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42"/>
        <v>123</v>
      </c>
      <c r="G421" t="s">
        <v>20</v>
      </c>
      <c r="H421">
        <v>5203</v>
      </c>
      <c r="I421" s="5">
        <f t="shared" si="43"/>
        <v>27</v>
      </c>
      <c r="J421" t="s">
        <v>21</v>
      </c>
      <c r="K421" t="s">
        <v>22</v>
      </c>
      <c r="L421">
        <v>1324533600</v>
      </c>
      <c r="M421" s="10">
        <f t="shared" si="44"/>
        <v>40899.25</v>
      </c>
      <c r="N421" s="9">
        <f t="shared" si="45"/>
        <v>2011</v>
      </c>
      <c r="O421">
        <v>1325052000</v>
      </c>
      <c r="P421" s="10">
        <f t="shared" si="46"/>
        <v>40905.25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42"/>
        <v>128</v>
      </c>
      <c r="G422" t="s">
        <v>20</v>
      </c>
      <c r="H422">
        <v>94</v>
      </c>
      <c r="I422" s="5">
        <f t="shared" si="43"/>
        <v>68.33</v>
      </c>
      <c r="J422" t="s">
        <v>21</v>
      </c>
      <c r="K422" t="s">
        <v>22</v>
      </c>
      <c r="L422">
        <v>1498366800</v>
      </c>
      <c r="M422" s="10">
        <f t="shared" si="44"/>
        <v>42911.208333333328</v>
      </c>
      <c r="N422" s="9">
        <f t="shared" si="45"/>
        <v>2017</v>
      </c>
      <c r="O422">
        <v>1499576400</v>
      </c>
      <c r="P422" s="10">
        <f t="shared" si="46"/>
        <v>42925.208333333328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42"/>
        <v>64</v>
      </c>
      <c r="G423" t="s">
        <v>14</v>
      </c>
      <c r="H423">
        <v>118</v>
      </c>
      <c r="I423" s="5">
        <f t="shared" si="43"/>
        <v>50.97</v>
      </c>
      <c r="J423" t="s">
        <v>21</v>
      </c>
      <c r="K423" t="s">
        <v>22</v>
      </c>
      <c r="L423">
        <v>1498712400</v>
      </c>
      <c r="M423" s="10">
        <f t="shared" si="44"/>
        <v>42915.208333333328</v>
      </c>
      <c r="N423" s="9">
        <f t="shared" si="45"/>
        <v>2017</v>
      </c>
      <c r="O423">
        <v>1501304400</v>
      </c>
      <c r="P423" s="10">
        <f t="shared" si="46"/>
        <v>42945.208333333328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42"/>
        <v>127</v>
      </c>
      <c r="G424" t="s">
        <v>20</v>
      </c>
      <c r="H424">
        <v>205</v>
      </c>
      <c r="I424" s="5">
        <f t="shared" si="43"/>
        <v>54.02</v>
      </c>
      <c r="J424" t="s">
        <v>21</v>
      </c>
      <c r="K424" t="s">
        <v>22</v>
      </c>
      <c r="L424">
        <v>1271480400</v>
      </c>
      <c r="M424" s="10">
        <f t="shared" si="44"/>
        <v>40285.208333333336</v>
      </c>
      <c r="N424" s="9">
        <f t="shared" si="45"/>
        <v>2010</v>
      </c>
      <c r="O424">
        <v>1273208400</v>
      </c>
      <c r="P424" s="10">
        <f t="shared" si="46"/>
        <v>40305.208333333336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42"/>
        <v>11</v>
      </c>
      <c r="G425" t="s">
        <v>14</v>
      </c>
      <c r="H425">
        <v>162</v>
      </c>
      <c r="I425" s="5">
        <f t="shared" si="43"/>
        <v>97.06</v>
      </c>
      <c r="J425" t="s">
        <v>21</v>
      </c>
      <c r="K425" t="s">
        <v>22</v>
      </c>
      <c r="L425">
        <v>1316667600</v>
      </c>
      <c r="M425" s="10">
        <f t="shared" si="44"/>
        <v>40808.208333333336</v>
      </c>
      <c r="N425" s="9">
        <f t="shared" si="45"/>
        <v>2011</v>
      </c>
      <c r="O425">
        <v>1316840400</v>
      </c>
      <c r="P425" s="10">
        <f t="shared" si="46"/>
        <v>40810.208333333336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42"/>
        <v>40</v>
      </c>
      <c r="G426" t="s">
        <v>14</v>
      </c>
      <c r="H426">
        <v>83</v>
      </c>
      <c r="I426" s="5">
        <f t="shared" si="43"/>
        <v>24.87</v>
      </c>
      <c r="J426" t="s">
        <v>21</v>
      </c>
      <c r="K426" t="s">
        <v>22</v>
      </c>
      <c r="L426">
        <v>1524027600</v>
      </c>
      <c r="M426" s="10">
        <f t="shared" si="44"/>
        <v>43208.208333333328</v>
      </c>
      <c r="N426" s="9">
        <f t="shared" si="45"/>
        <v>2018</v>
      </c>
      <c r="O426">
        <v>1524546000</v>
      </c>
      <c r="P426" s="10">
        <f t="shared" si="46"/>
        <v>43214.208333333328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42"/>
        <v>288</v>
      </c>
      <c r="G427" t="s">
        <v>20</v>
      </c>
      <c r="H427">
        <v>92</v>
      </c>
      <c r="I427" s="5">
        <f t="shared" si="43"/>
        <v>84.42</v>
      </c>
      <c r="J427" t="s">
        <v>21</v>
      </c>
      <c r="K427" t="s">
        <v>22</v>
      </c>
      <c r="L427">
        <v>1438059600</v>
      </c>
      <c r="M427" s="10">
        <f t="shared" si="44"/>
        <v>42213.208333333328</v>
      </c>
      <c r="N427" s="9">
        <f t="shared" si="45"/>
        <v>2015</v>
      </c>
      <c r="O427">
        <v>1438578000</v>
      </c>
      <c r="P427" s="10">
        <f t="shared" si="46"/>
        <v>42219.208333333328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42"/>
        <v>573</v>
      </c>
      <c r="G428" t="s">
        <v>20</v>
      </c>
      <c r="H428">
        <v>219</v>
      </c>
      <c r="I428" s="5">
        <f t="shared" si="43"/>
        <v>47.09</v>
      </c>
      <c r="J428" t="s">
        <v>21</v>
      </c>
      <c r="K428" t="s">
        <v>22</v>
      </c>
      <c r="L428">
        <v>1361944800</v>
      </c>
      <c r="M428" s="10">
        <f t="shared" si="44"/>
        <v>41332.25</v>
      </c>
      <c r="N428" s="9">
        <f t="shared" si="45"/>
        <v>2013</v>
      </c>
      <c r="O428">
        <v>1362549600</v>
      </c>
      <c r="P428" s="10">
        <f t="shared" si="46"/>
        <v>41339.25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42"/>
        <v>113</v>
      </c>
      <c r="G429" t="s">
        <v>20</v>
      </c>
      <c r="H429">
        <v>2526</v>
      </c>
      <c r="I429" s="5">
        <f t="shared" si="43"/>
        <v>78</v>
      </c>
      <c r="J429" t="s">
        <v>21</v>
      </c>
      <c r="K429" t="s">
        <v>22</v>
      </c>
      <c r="L429">
        <v>1410584400</v>
      </c>
      <c r="M429" s="10">
        <f t="shared" si="44"/>
        <v>41895.208333333336</v>
      </c>
      <c r="N429" s="9">
        <f t="shared" si="45"/>
        <v>2014</v>
      </c>
      <c r="O429">
        <v>1413349200</v>
      </c>
      <c r="P429" s="10">
        <f t="shared" si="46"/>
        <v>41927.208333333336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42"/>
        <v>46</v>
      </c>
      <c r="G430" t="s">
        <v>14</v>
      </c>
      <c r="H430">
        <v>747</v>
      </c>
      <c r="I430" s="5">
        <f t="shared" si="43"/>
        <v>62.97</v>
      </c>
      <c r="J430" t="s">
        <v>21</v>
      </c>
      <c r="K430" t="s">
        <v>22</v>
      </c>
      <c r="L430">
        <v>1297404000</v>
      </c>
      <c r="M430" s="10">
        <f t="shared" si="44"/>
        <v>40585.25</v>
      </c>
      <c r="N430" s="9">
        <f t="shared" si="45"/>
        <v>2011</v>
      </c>
      <c r="O430">
        <v>1298008800</v>
      </c>
      <c r="P430" s="10">
        <f t="shared" si="46"/>
        <v>40592.25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42"/>
        <v>91</v>
      </c>
      <c r="G431" t="s">
        <v>74</v>
      </c>
      <c r="H431">
        <v>2138</v>
      </c>
      <c r="I431" s="5">
        <f t="shared" si="43"/>
        <v>81.010000000000005</v>
      </c>
      <c r="J431" t="s">
        <v>21</v>
      </c>
      <c r="K431" t="s">
        <v>22</v>
      </c>
      <c r="L431">
        <v>1392012000</v>
      </c>
      <c r="M431" s="10">
        <f t="shared" si="44"/>
        <v>41680.25</v>
      </c>
      <c r="N431" s="9">
        <f t="shared" si="45"/>
        <v>2014</v>
      </c>
      <c r="O431">
        <v>1394427600</v>
      </c>
      <c r="P431" s="10">
        <f t="shared" si="46"/>
        <v>41708.208333333336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42"/>
        <v>68</v>
      </c>
      <c r="G432" t="s">
        <v>14</v>
      </c>
      <c r="H432">
        <v>84</v>
      </c>
      <c r="I432" s="5">
        <f t="shared" si="43"/>
        <v>65.319999999999993</v>
      </c>
      <c r="J432" t="s">
        <v>21</v>
      </c>
      <c r="K432" t="s">
        <v>22</v>
      </c>
      <c r="L432">
        <v>1569733200</v>
      </c>
      <c r="M432" s="10">
        <f t="shared" si="44"/>
        <v>43737.208333333328</v>
      </c>
      <c r="N432" s="9">
        <f t="shared" si="45"/>
        <v>2019</v>
      </c>
      <c r="O432">
        <v>1572670800</v>
      </c>
      <c r="P432" s="10">
        <f t="shared" si="46"/>
        <v>43771.208333333328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42"/>
        <v>192</v>
      </c>
      <c r="G433" t="s">
        <v>20</v>
      </c>
      <c r="H433">
        <v>94</v>
      </c>
      <c r="I433" s="5">
        <f t="shared" si="43"/>
        <v>104.44</v>
      </c>
      <c r="J433" t="s">
        <v>21</v>
      </c>
      <c r="K433" t="s">
        <v>22</v>
      </c>
      <c r="L433">
        <v>1529643600</v>
      </c>
      <c r="M433" s="10">
        <f t="shared" si="44"/>
        <v>43273.208333333328</v>
      </c>
      <c r="N433" s="9">
        <f t="shared" si="45"/>
        <v>2018</v>
      </c>
      <c r="O433">
        <v>1531112400</v>
      </c>
      <c r="P433" s="10">
        <f t="shared" si="46"/>
        <v>43290.208333333328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42"/>
        <v>83</v>
      </c>
      <c r="G434" t="s">
        <v>14</v>
      </c>
      <c r="H434">
        <v>91</v>
      </c>
      <c r="I434" s="5">
        <f t="shared" si="43"/>
        <v>69.989999999999995</v>
      </c>
      <c r="J434" t="s">
        <v>21</v>
      </c>
      <c r="K434" t="s">
        <v>22</v>
      </c>
      <c r="L434">
        <v>1399006800</v>
      </c>
      <c r="M434" s="10">
        <f t="shared" si="44"/>
        <v>41761.208333333336</v>
      </c>
      <c r="N434" s="9">
        <f t="shared" si="45"/>
        <v>2014</v>
      </c>
      <c r="O434">
        <v>1400734800</v>
      </c>
      <c r="P434" s="10">
        <f t="shared" si="46"/>
        <v>41781.208333333336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42"/>
        <v>54</v>
      </c>
      <c r="G435" t="s">
        <v>14</v>
      </c>
      <c r="H435">
        <v>792</v>
      </c>
      <c r="I435" s="5">
        <f t="shared" si="43"/>
        <v>83.02</v>
      </c>
      <c r="J435" t="s">
        <v>21</v>
      </c>
      <c r="K435" t="s">
        <v>22</v>
      </c>
      <c r="L435">
        <v>1385359200</v>
      </c>
      <c r="M435" s="10">
        <f t="shared" si="44"/>
        <v>41603.25</v>
      </c>
      <c r="N435" s="9">
        <f t="shared" si="45"/>
        <v>2013</v>
      </c>
      <c r="O435">
        <v>1386741600</v>
      </c>
      <c r="P435" s="10">
        <f t="shared" si="46"/>
        <v>41619.25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42"/>
        <v>17</v>
      </c>
      <c r="G436" t="s">
        <v>74</v>
      </c>
      <c r="H436">
        <v>10</v>
      </c>
      <c r="I436" s="5">
        <f t="shared" si="43"/>
        <v>90.3</v>
      </c>
      <c r="J436" t="s">
        <v>15</v>
      </c>
      <c r="K436" t="s">
        <v>16</v>
      </c>
      <c r="L436">
        <v>1480572000</v>
      </c>
      <c r="M436" s="10">
        <f t="shared" si="44"/>
        <v>42705.25</v>
      </c>
      <c r="N436" s="9">
        <f t="shared" si="45"/>
        <v>2016</v>
      </c>
      <c r="O436">
        <v>1481781600</v>
      </c>
      <c r="P436" s="10">
        <f t="shared" si="46"/>
        <v>42719.25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42"/>
        <v>117</v>
      </c>
      <c r="G437" t="s">
        <v>20</v>
      </c>
      <c r="H437">
        <v>1713</v>
      </c>
      <c r="I437" s="5">
        <f t="shared" si="43"/>
        <v>103.98</v>
      </c>
      <c r="J437" t="s">
        <v>107</v>
      </c>
      <c r="K437" t="s">
        <v>108</v>
      </c>
      <c r="L437">
        <v>1418623200</v>
      </c>
      <c r="M437" s="10">
        <f t="shared" si="44"/>
        <v>41988.25</v>
      </c>
      <c r="N437" s="9">
        <f t="shared" si="45"/>
        <v>2014</v>
      </c>
      <c r="O437">
        <v>1419660000</v>
      </c>
      <c r="P437" s="10">
        <f t="shared" si="46"/>
        <v>42000.25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42"/>
        <v>1052</v>
      </c>
      <c r="G438" t="s">
        <v>20</v>
      </c>
      <c r="H438">
        <v>249</v>
      </c>
      <c r="I438" s="5">
        <f t="shared" si="43"/>
        <v>54.93</v>
      </c>
      <c r="J438" t="s">
        <v>21</v>
      </c>
      <c r="K438" t="s">
        <v>22</v>
      </c>
      <c r="L438">
        <v>1555736400</v>
      </c>
      <c r="M438" s="10">
        <f t="shared" si="44"/>
        <v>43575.208333333328</v>
      </c>
      <c r="N438" s="9">
        <f t="shared" si="45"/>
        <v>2019</v>
      </c>
      <c r="O438">
        <v>1555822800</v>
      </c>
      <c r="P438" s="10">
        <f t="shared" si="46"/>
        <v>43576.208333333328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42"/>
        <v>123</v>
      </c>
      <c r="G439" t="s">
        <v>20</v>
      </c>
      <c r="H439">
        <v>192</v>
      </c>
      <c r="I439" s="5">
        <f t="shared" si="43"/>
        <v>51.92</v>
      </c>
      <c r="J439" t="s">
        <v>21</v>
      </c>
      <c r="K439" t="s">
        <v>22</v>
      </c>
      <c r="L439">
        <v>1442120400</v>
      </c>
      <c r="M439" s="10">
        <f t="shared" si="44"/>
        <v>42260.208333333328</v>
      </c>
      <c r="N439" s="9">
        <f t="shared" si="45"/>
        <v>2015</v>
      </c>
      <c r="O439">
        <v>1442379600</v>
      </c>
      <c r="P439" s="10">
        <f t="shared" si="46"/>
        <v>42263.208333333328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42"/>
        <v>179</v>
      </c>
      <c r="G440" t="s">
        <v>20</v>
      </c>
      <c r="H440">
        <v>247</v>
      </c>
      <c r="I440" s="5">
        <f t="shared" si="43"/>
        <v>60.03</v>
      </c>
      <c r="J440" t="s">
        <v>21</v>
      </c>
      <c r="K440" t="s">
        <v>22</v>
      </c>
      <c r="L440">
        <v>1362376800</v>
      </c>
      <c r="M440" s="10">
        <f t="shared" si="44"/>
        <v>41337.25</v>
      </c>
      <c r="N440" s="9">
        <f t="shared" si="45"/>
        <v>2013</v>
      </c>
      <c r="O440">
        <v>1364965200</v>
      </c>
      <c r="P440" s="10">
        <f t="shared" si="46"/>
        <v>41367.208333333336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42"/>
        <v>355</v>
      </c>
      <c r="G441" t="s">
        <v>20</v>
      </c>
      <c r="H441">
        <v>2293</v>
      </c>
      <c r="I441" s="5">
        <f t="shared" si="43"/>
        <v>44</v>
      </c>
      <c r="J441" t="s">
        <v>21</v>
      </c>
      <c r="K441" t="s">
        <v>22</v>
      </c>
      <c r="L441">
        <v>1478408400</v>
      </c>
      <c r="M441" s="10">
        <f t="shared" si="44"/>
        <v>42680.208333333328</v>
      </c>
      <c r="N441" s="9">
        <f t="shared" si="45"/>
        <v>2016</v>
      </c>
      <c r="O441">
        <v>1479016800</v>
      </c>
      <c r="P441" s="10">
        <f t="shared" si="46"/>
        <v>42687.25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42"/>
        <v>162</v>
      </c>
      <c r="G442" t="s">
        <v>20</v>
      </c>
      <c r="H442">
        <v>3131</v>
      </c>
      <c r="I442" s="5">
        <f t="shared" si="43"/>
        <v>53</v>
      </c>
      <c r="J442" t="s">
        <v>21</v>
      </c>
      <c r="K442" t="s">
        <v>22</v>
      </c>
      <c r="L442">
        <v>1498798800</v>
      </c>
      <c r="M442" s="10">
        <f t="shared" si="44"/>
        <v>42916.208333333328</v>
      </c>
      <c r="N442" s="9">
        <f t="shared" si="45"/>
        <v>2017</v>
      </c>
      <c r="O442">
        <v>1499662800</v>
      </c>
      <c r="P442" s="10">
        <f t="shared" si="46"/>
        <v>42926.208333333328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42"/>
        <v>25</v>
      </c>
      <c r="G443" t="s">
        <v>14</v>
      </c>
      <c r="H443">
        <v>32</v>
      </c>
      <c r="I443" s="5">
        <f t="shared" si="43"/>
        <v>54.5</v>
      </c>
      <c r="J443" t="s">
        <v>21</v>
      </c>
      <c r="K443" t="s">
        <v>22</v>
      </c>
      <c r="L443">
        <v>1335416400</v>
      </c>
      <c r="M443" s="10">
        <f t="shared" si="44"/>
        <v>41025.208333333336</v>
      </c>
      <c r="N443" s="9">
        <f t="shared" si="45"/>
        <v>2012</v>
      </c>
      <c r="O443">
        <v>1337835600</v>
      </c>
      <c r="P443" s="10">
        <f t="shared" si="46"/>
        <v>41053.208333333336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42"/>
        <v>199</v>
      </c>
      <c r="G444" t="s">
        <v>20</v>
      </c>
      <c r="H444">
        <v>143</v>
      </c>
      <c r="I444" s="5">
        <f t="shared" si="43"/>
        <v>75.040000000000006</v>
      </c>
      <c r="J444" t="s">
        <v>107</v>
      </c>
      <c r="K444" t="s">
        <v>108</v>
      </c>
      <c r="L444">
        <v>1504328400</v>
      </c>
      <c r="M444" s="10">
        <f t="shared" si="44"/>
        <v>42980.208333333328</v>
      </c>
      <c r="N444" s="9">
        <f t="shared" si="45"/>
        <v>2017</v>
      </c>
      <c r="O444">
        <v>1505710800</v>
      </c>
      <c r="P444" s="10">
        <f t="shared" si="46"/>
        <v>42996.208333333328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42"/>
        <v>35</v>
      </c>
      <c r="G445" t="s">
        <v>74</v>
      </c>
      <c r="H445">
        <v>90</v>
      </c>
      <c r="I445" s="5">
        <f t="shared" si="43"/>
        <v>35.909999999999997</v>
      </c>
      <c r="J445" t="s">
        <v>21</v>
      </c>
      <c r="K445" t="s">
        <v>22</v>
      </c>
      <c r="L445">
        <v>1285822800</v>
      </c>
      <c r="M445" s="10">
        <f t="shared" si="44"/>
        <v>40451.208333333336</v>
      </c>
      <c r="N445" s="9">
        <f t="shared" si="45"/>
        <v>2010</v>
      </c>
      <c r="O445">
        <v>1287464400</v>
      </c>
      <c r="P445" s="10">
        <f t="shared" si="46"/>
        <v>40470.208333333336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42"/>
        <v>176</v>
      </c>
      <c r="G446" t="s">
        <v>20</v>
      </c>
      <c r="H446">
        <v>296</v>
      </c>
      <c r="I446" s="5">
        <f t="shared" si="43"/>
        <v>36.950000000000003</v>
      </c>
      <c r="J446" t="s">
        <v>21</v>
      </c>
      <c r="K446" t="s">
        <v>22</v>
      </c>
      <c r="L446">
        <v>1311483600</v>
      </c>
      <c r="M446" s="10">
        <f t="shared" si="44"/>
        <v>40748.208333333336</v>
      </c>
      <c r="N446" s="9">
        <f t="shared" si="45"/>
        <v>2011</v>
      </c>
      <c r="O446">
        <v>1311656400</v>
      </c>
      <c r="P446" s="10">
        <f t="shared" si="46"/>
        <v>40750.208333333336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42"/>
        <v>511</v>
      </c>
      <c r="G447" t="s">
        <v>20</v>
      </c>
      <c r="H447">
        <v>170</v>
      </c>
      <c r="I447" s="5">
        <f t="shared" si="43"/>
        <v>63.17</v>
      </c>
      <c r="J447" t="s">
        <v>21</v>
      </c>
      <c r="K447" t="s">
        <v>22</v>
      </c>
      <c r="L447">
        <v>1291356000</v>
      </c>
      <c r="M447" s="10">
        <f t="shared" si="44"/>
        <v>40515.25</v>
      </c>
      <c r="N447" s="9">
        <f t="shared" si="45"/>
        <v>2010</v>
      </c>
      <c r="O447">
        <v>1293170400</v>
      </c>
      <c r="P447" s="10">
        <f t="shared" si="46"/>
        <v>40536.25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42"/>
        <v>82</v>
      </c>
      <c r="G448" t="s">
        <v>14</v>
      </c>
      <c r="H448">
        <v>186</v>
      </c>
      <c r="I448" s="5">
        <f t="shared" si="43"/>
        <v>29.99</v>
      </c>
      <c r="J448" t="s">
        <v>21</v>
      </c>
      <c r="K448" t="s">
        <v>22</v>
      </c>
      <c r="L448">
        <v>1355810400</v>
      </c>
      <c r="M448" s="10">
        <f t="shared" si="44"/>
        <v>41261.25</v>
      </c>
      <c r="N448" s="9">
        <f t="shared" si="45"/>
        <v>2012</v>
      </c>
      <c r="O448">
        <v>1355983200</v>
      </c>
      <c r="P448" s="10">
        <f t="shared" si="46"/>
        <v>41263.25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42"/>
        <v>24</v>
      </c>
      <c r="G449" t="s">
        <v>74</v>
      </c>
      <c r="H449">
        <v>439</v>
      </c>
      <c r="I449" s="5">
        <f t="shared" si="43"/>
        <v>86</v>
      </c>
      <c r="J449" t="s">
        <v>40</v>
      </c>
      <c r="K449" t="s">
        <v>41</v>
      </c>
      <c r="L449">
        <v>1513663200</v>
      </c>
      <c r="M449" s="10">
        <f t="shared" si="44"/>
        <v>43088.25</v>
      </c>
      <c r="N449" s="9">
        <f t="shared" si="45"/>
        <v>2017</v>
      </c>
      <c r="O449">
        <v>1515045600</v>
      </c>
      <c r="P449" s="10">
        <f t="shared" si="46"/>
        <v>43104.25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ref="F450:F513" si="49">ROUND((E450/D450)*100,0)</f>
        <v>50</v>
      </c>
      <c r="G450" t="s">
        <v>14</v>
      </c>
      <c r="H450">
        <v>605</v>
      </c>
      <c r="I450" s="5">
        <f t="shared" ref="I450:I513" si="50">IF(H450=0,0,ROUND(E450/H450,2))</f>
        <v>75.010000000000005</v>
      </c>
      <c r="J450" t="s">
        <v>21</v>
      </c>
      <c r="K450" t="s">
        <v>22</v>
      </c>
      <c r="L450">
        <v>1365915600</v>
      </c>
      <c r="M450" s="10">
        <f t="shared" si="44"/>
        <v>41378.208333333336</v>
      </c>
      <c r="N450" s="9">
        <f t="shared" si="45"/>
        <v>2013</v>
      </c>
      <c r="O450">
        <v>1366088400</v>
      </c>
      <c r="P450" s="10">
        <f t="shared" si="46"/>
        <v>41380.208333333336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49"/>
        <v>967</v>
      </c>
      <c r="G451" t="s">
        <v>20</v>
      </c>
      <c r="H451">
        <v>86</v>
      </c>
      <c r="I451" s="5">
        <f t="shared" si="50"/>
        <v>101.2</v>
      </c>
      <c r="J451" t="s">
        <v>36</v>
      </c>
      <c r="K451" t="s">
        <v>37</v>
      </c>
      <c r="L451">
        <v>1551852000</v>
      </c>
      <c r="M451" s="10">
        <f t="shared" ref="M451:M514" si="51">(((L451/60)/60)/24)+DATE(1970,1,1)</f>
        <v>43530.25</v>
      </c>
      <c r="N451" s="9">
        <f t="shared" ref="N451:N514" si="52">YEAR(M451)</f>
        <v>2019</v>
      </c>
      <c r="O451">
        <v>1553317200</v>
      </c>
      <c r="P451" s="10">
        <f t="shared" ref="P451:P514" si="53">(((O451/60)/60)/24)+DATE(1970,1,1)</f>
        <v>43547.208333333328</v>
      </c>
      <c r="Q451" t="b">
        <v>0</v>
      </c>
      <c r="R451" t="b">
        <v>0</v>
      </c>
      <c r="S451" t="s">
        <v>89</v>
      </c>
      <c r="T451" t="str">
        <f t="shared" ref="T451:T514" si="54">LEFT(S451,SEARCH("/",S451)-1)</f>
        <v>games</v>
      </c>
      <c r="U451" t="str">
        <f t="shared" ref="U451:U514" si="55">RIGHT(S451,LEN(S451)-SEARCH("/",S451))</f>
        <v>video games</v>
      </c>
    </row>
    <row r="452" spans="1:21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49"/>
        <v>4</v>
      </c>
      <c r="G452" t="s">
        <v>14</v>
      </c>
      <c r="H452">
        <v>1</v>
      </c>
      <c r="I452" s="5">
        <f t="shared" si="50"/>
        <v>4</v>
      </c>
      <c r="J452" t="s">
        <v>15</v>
      </c>
      <c r="K452" t="s">
        <v>16</v>
      </c>
      <c r="L452">
        <v>1540098000</v>
      </c>
      <c r="M452" s="10">
        <f t="shared" si="51"/>
        <v>43394.208333333328</v>
      </c>
      <c r="N452" s="9">
        <f t="shared" si="52"/>
        <v>2018</v>
      </c>
      <c r="O452">
        <v>1542088800</v>
      </c>
      <c r="P452" s="10">
        <f t="shared" si="53"/>
        <v>43417.25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49"/>
        <v>123</v>
      </c>
      <c r="G453" t="s">
        <v>20</v>
      </c>
      <c r="H453">
        <v>6286</v>
      </c>
      <c r="I453" s="5">
        <f t="shared" si="50"/>
        <v>29</v>
      </c>
      <c r="J453" t="s">
        <v>21</v>
      </c>
      <c r="K453" t="s">
        <v>22</v>
      </c>
      <c r="L453">
        <v>1500440400</v>
      </c>
      <c r="M453" s="10">
        <f t="shared" si="51"/>
        <v>42935.208333333328</v>
      </c>
      <c r="N453" s="9">
        <f t="shared" si="52"/>
        <v>2017</v>
      </c>
      <c r="O453">
        <v>1503118800</v>
      </c>
      <c r="P453" s="10">
        <f t="shared" si="53"/>
        <v>42966.208333333328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49"/>
        <v>63</v>
      </c>
      <c r="G454" t="s">
        <v>14</v>
      </c>
      <c r="H454">
        <v>31</v>
      </c>
      <c r="I454" s="5">
        <f t="shared" si="50"/>
        <v>98.23</v>
      </c>
      <c r="J454" t="s">
        <v>21</v>
      </c>
      <c r="K454" t="s">
        <v>22</v>
      </c>
      <c r="L454">
        <v>1278392400</v>
      </c>
      <c r="M454" s="10">
        <f t="shared" si="51"/>
        <v>40365.208333333336</v>
      </c>
      <c r="N454" s="9">
        <f t="shared" si="52"/>
        <v>2010</v>
      </c>
      <c r="O454">
        <v>1278478800</v>
      </c>
      <c r="P454" s="10">
        <f t="shared" si="53"/>
        <v>40366.208333333336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49"/>
        <v>56</v>
      </c>
      <c r="G455" t="s">
        <v>14</v>
      </c>
      <c r="H455">
        <v>1181</v>
      </c>
      <c r="I455" s="5">
        <f t="shared" si="50"/>
        <v>87</v>
      </c>
      <c r="J455" t="s">
        <v>21</v>
      </c>
      <c r="K455" t="s">
        <v>22</v>
      </c>
      <c r="L455">
        <v>1480572000</v>
      </c>
      <c r="M455" s="10">
        <f t="shared" si="51"/>
        <v>42705.25</v>
      </c>
      <c r="N455" s="9">
        <f t="shared" si="52"/>
        <v>2016</v>
      </c>
      <c r="O455">
        <v>1484114400</v>
      </c>
      <c r="P455" s="10">
        <f t="shared" si="53"/>
        <v>42746.25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49"/>
        <v>44</v>
      </c>
      <c r="G456" t="s">
        <v>14</v>
      </c>
      <c r="H456">
        <v>39</v>
      </c>
      <c r="I456" s="5">
        <f t="shared" si="50"/>
        <v>45.21</v>
      </c>
      <c r="J456" t="s">
        <v>21</v>
      </c>
      <c r="K456" t="s">
        <v>22</v>
      </c>
      <c r="L456">
        <v>1382331600</v>
      </c>
      <c r="M456" s="10">
        <f t="shared" si="51"/>
        <v>41568.208333333336</v>
      </c>
      <c r="N456" s="9">
        <f t="shared" si="52"/>
        <v>2013</v>
      </c>
      <c r="O456">
        <v>1385445600</v>
      </c>
      <c r="P456" s="10">
        <f t="shared" si="53"/>
        <v>41604.25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49"/>
        <v>118</v>
      </c>
      <c r="G457" t="s">
        <v>20</v>
      </c>
      <c r="H457">
        <v>3727</v>
      </c>
      <c r="I457" s="5">
        <f t="shared" si="50"/>
        <v>37</v>
      </c>
      <c r="J457" t="s">
        <v>21</v>
      </c>
      <c r="K457" t="s">
        <v>22</v>
      </c>
      <c r="L457">
        <v>1316754000</v>
      </c>
      <c r="M457" s="10">
        <f t="shared" si="51"/>
        <v>40809.208333333336</v>
      </c>
      <c r="N457" s="9">
        <f t="shared" si="52"/>
        <v>2011</v>
      </c>
      <c r="O457">
        <v>1318741200</v>
      </c>
      <c r="P457" s="10">
        <f t="shared" si="53"/>
        <v>40832.208333333336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49"/>
        <v>104</v>
      </c>
      <c r="G458" t="s">
        <v>20</v>
      </c>
      <c r="H458">
        <v>1605</v>
      </c>
      <c r="I458" s="5">
        <f t="shared" si="50"/>
        <v>94.98</v>
      </c>
      <c r="J458" t="s">
        <v>21</v>
      </c>
      <c r="K458" t="s">
        <v>22</v>
      </c>
      <c r="L458">
        <v>1518242400</v>
      </c>
      <c r="M458" s="10">
        <f t="shared" si="51"/>
        <v>43141.25</v>
      </c>
      <c r="N458" s="9">
        <f t="shared" si="52"/>
        <v>2018</v>
      </c>
      <c r="O458">
        <v>1518242400</v>
      </c>
      <c r="P458" s="10">
        <f t="shared" si="53"/>
        <v>43141.25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49"/>
        <v>27</v>
      </c>
      <c r="G459" t="s">
        <v>14</v>
      </c>
      <c r="H459">
        <v>46</v>
      </c>
      <c r="I459" s="5">
        <f t="shared" si="50"/>
        <v>28.96</v>
      </c>
      <c r="J459" t="s">
        <v>21</v>
      </c>
      <c r="K459" t="s">
        <v>22</v>
      </c>
      <c r="L459">
        <v>1476421200</v>
      </c>
      <c r="M459" s="10">
        <f t="shared" si="51"/>
        <v>42657.208333333328</v>
      </c>
      <c r="N459" s="9">
        <f t="shared" si="52"/>
        <v>2016</v>
      </c>
      <c r="O459">
        <v>1476594000</v>
      </c>
      <c r="P459" s="10">
        <f t="shared" si="53"/>
        <v>42659.208333333328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49"/>
        <v>351</v>
      </c>
      <c r="G460" t="s">
        <v>20</v>
      </c>
      <c r="H460">
        <v>2120</v>
      </c>
      <c r="I460" s="5">
        <f t="shared" si="50"/>
        <v>55.99</v>
      </c>
      <c r="J460" t="s">
        <v>21</v>
      </c>
      <c r="K460" t="s">
        <v>22</v>
      </c>
      <c r="L460">
        <v>1269752400</v>
      </c>
      <c r="M460" s="10">
        <f t="shared" si="51"/>
        <v>40265.208333333336</v>
      </c>
      <c r="N460" s="9">
        <f t="shared" si="52"/>
        <v>2010</v>
      </c>
      <c r="O460">
        <v>1273554000</v>
      </c>
      <c r="P460" s="10">
        <f t="shared" si="53"/>
        <v>40309.208333333336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49"/>
        <v>90</v>
      </c>
      <c r="G461" t="s">
        <v>14</v>
      </c>
      <c r="H461">
        <v>105</v>
      </c>
      <c r="I461" s="5">
        <f t="shared" si="50"/>
        <v>54.04</v>
      </c>
      <c r="J461" t="s">
        <v>21</v>
      </c>
      <c r="K461" t="s">
        <v>22</v>
      </c>
      <c r="L461">
        <v>1419746400</v>
      </c>
      <c r="M461" s="10">
        <f t="shared" si="51"/>
        <v>42001.25</v>
      </c>
      <c r="N461" s="9">
        <f t="shared" si="52"/>
        <v>2014</v>
      </c>
      <c r="O461">
        <v>1421906400</v>
      </c>
      <c r="P461" s="10">
        <f t="shared" si="53"/>
        <v>42026.25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49"/>
        <v>172</v>
      </c>
      <c r="G462" t="s">
        <v>20</v>
      </c>
      <c r="H462">
        <v>50</v>
      </c>
      <c r="I462" s="5">
        <f t="shared" si="50"/>
        <v>82.38</v>
      </c>
      <c r="J462" t="s">
        <v>21</v>
      </c>
      <c r="K462" t="s">
        <v>22</v>
      </c>
      <c r="L462">
        <v>1281330000</v>
      </c>
      <c r="M462" s="10">
        <f t="shared" si="51"/>
        <v>40399.208333333336</v>
      </c>
      <c r="N462" s="9">
        <f t="shared" si="52"/>
        <v>2010</v>
      </c>
      <c r="O462">
        <v>1281589200</v>
      </c>
      <c r="P462" s="10">
        <f t="shared" si="53"/>
        <v>40402.208333333336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49"/>
        <v>141</v>
      </c>
      <c r="G463" t="s">
        <v>20</v>
      </c>
      <c r="H463">
        <v>2080</v>
      </c>
      <c r="I463" s="5">
        <f t="shared" si="50"/>
        <v>67</v>
      </c>
      <c r="J463" t="s">
        <v>21</v>
      </c>
      <c r="K463" t="s">
        <v>22</v>
      </c>
      <c r="L463">
        <v>1398661200</v>
      </c>
      <c r="M463" s="10">
        <f t="shared" si="51"/>
        <v>41757.208333333336</v>
      </c>
      <c r="N463" s="9">
        <f t="shared" si="52"/>
        <v>2014</v>
      </c>
      <c r="O463">
        <v>1400389200</v>
      </c>
      <c r="P463" s="10">
        <f t="shared" si="53"/>
        <v>41777.208333333336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49"/>
        <v>31</v>
      </c>
      <c r="G464" t="s">
        <v>14</v>
      </c>
      <c r="H464">
        <v>535</v>
      </c>
      <c r="I464" s="5">
        <f t="shared" si="50"/>
        <v>107.91</v>
      </c>
      <c r="J464" t="s">
        <v>21</v>
      </c>
      <c r="K464" t="s">
        <v>22</v>
      </c>
      <c r="L464">
        <v>1359525600</v>
      </c>
      <c r="M464" s="10">
        <f t="shared" si="51"/>
        <v>41304.25</v>
      </c>
      <c r="N464" s="9">
        <f t="shared" si="52"/>
        <v>2013</v>
      </c>
      <c r="O464">
        <v>1362808800</v>
      </c>
      <c r="P464" s="10">
        <f t="shared" si="53"/>
        <v>41342.25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49"/>
        <v>108</v>
      </c>
      <c r="G465" t="s">
        <v>20</v>
      </c>
      <c r="H465">
        <v>2105</v>
      </c>
      <c r="I465" s="5">
        <f t="shared" si="50"/>
        <v>69.010000000000005</v>
      </c>
      <c r="J465" t="s">
        <v>21</v>
      </c>
      <c r="K465" t="s">
        <v>22</v>
      </c>
      <c r="L465">
        <v>1388469600</v>
      </c>
      <c r="M465" s="10">
        <f t="shared" si="51"/>
        <v>41639.25</v>
      </c>
      <c r="N465" s="9">
        <f t="shared" si="52"/>
        <v>2013</v>
      </c>
      <c r="O465">
        <v>1388815200</v>
      </c>
      <c r="P465" s="10">
        <f t="shared" si="53"/>
        <v>41643.25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49"/>
        <v>133</v>
      </c>
      <c r="G466" t="s">
        <v>20</v>
      </c>
      <c r="H466">
        <v>2436</v>
      </c>
      <c r="I466" s="5">
        <f t="shared" si="50"/>
        <v>39.01</v>
      </c>
      <c r="J466" t="s">
        <v>21</v>
      </c>
      <c r="K466" t="s">
        <v>22</v>
      </c>
      <c r="L466">
        <v>1518328800</v>
      </c>
      <c r="M466" s="10">
        <f t="shared" si="51"/>
        <v>43142.25</v>
      </c>
      <c r="N466" s="9">
        <f t="shared" si="52"/>
        <v>2018</v>
      </c>
      <c r="O466">
        <v>1519538400</v>
      </c>
      <c r="P466" s="10">
        <f t="shared" si="53"/>
        <v>43156.25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49"/>
        <v>188</v>
      </c>
      <c r="G467" t="s">
        <v>20</v>
      </c>
      <c r="H467">
        <v>80</v>
      </c>
      <c r="I467" s="5">
        <f t="shared" si="50"/>
        <v>110.36</v>
      </c>
      <c r="J467" t="s">
        <v>21</v>
      </c>
      <c r="K467" t="s">
        <v>22</v>
      </c>
      <c r="L467">
        <v>1517032800</v>
      </c>
      <c r="M467" s="10">
        <f t="shared" si="51"/>
        <v>43127.25</v>
      </c>
      <c r="N467" s="9">
        <f t="shared" si="52"/>
        <v>2018</v>
      </c>
      <c r="O467">
        <v>1517810400</v>
      </c>
      <c r="P467" s="10">
        <f t="shared" si="53"/>
        <v>43136.25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49"/>
        <v>332</v>
      </c>
      <c r="G468" t="s">
        <v>20</v>
      </c>
      <c r="H468">
        <v>42</v>
      </c>
      <c r="I468" s="5">
        <f t="shared" si="50"/>
        <v>94.86</v>
      </c>
      <c r="J468" t="s">
        <v>21</v>
      </c>
      <c r="K468" t="s">
        <v>22</v>
      </c>
      <c r="L468">
        <v>1368594000</v>
      </c>
      <c r="M468" s="10">
        <f t="shared" si="51"/>
        <v>41409.208333333336</v>
      </c>
      <c r="N468" s="9">
        <f t="shared" si="52"/>
        <v>2013</v>
      </c>
      <c r="O468">
        <v>1370581200</v>
      </c>
      <c r="P468" s="10">
        <f t="shared" si="53"/>
        <v>41432.208333333336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49"/>
        <v>575</v>
      </c>
      <c r="G469" t="s">
        <v>20</v>
      </c>
      <c r="H469">
        <v>139</v>
      </c>
      <c r="I469" s="5">
        <f t="shared" si="50"/>
        <v>57.94</v>
      </c>
      <c r="J469" t="s">
        <v>15</v>
      </c>
      <c r="K469" t="s">
        <v>16</v>
      </c>
      <c r="L469">
        <v>1448258400</v>
      </c>
      <c r="M469" s="10">
        <f t="shared" si="51"/>
        <v>42331.25</v>
      </c>
      <c r="N469" s="9">
        <f t="shared" si="52"/>
        <v>2015</v>
      </c>
      <c r="O469">
        <v>1448863200</v>
      </c>
      <c r="P469" s="10">
        <f t="shared" si="53"/>
        <v>42338.25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49"/>
        <v>41</v>
      </c>
      <c r="G470" t="s">
        <v>14</v>
      </c>
      <c r="H470">
        <v>16</v>
      </c>
      <c r="I470" s="5">
        <f t="shared" si="50"/>
        <v>101.25</v>
      </c>
      <c r="J470" t="s">
        <v>21</v>
      </c>
      <c r="K470" t="s">
        <v>22</v>
      </c>
      <c r="L470">
        <v>1555218000</v>
      </c>
      <c r="M470" s="10">
        <f t="shared" si="51"/>
        <v>43569.208333333328</v>
      </c>
      <c r="N470" s="9">
        <f t="shared" si="52"/>
        <v>2019</v>
      </c>
      <c r="O470">
        <v>1556600400</v>
      </c>
      <c r="P470" s="10">
        <f t="shared" si="53"/>
        <v>43585.208333333328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49"/>
        <v>184</v>
      </c>
      <c r="G471" t="s">
        <v>20</v>
      </c>
      <c r="H471">
        <v>159</v>
      </c>
      <c r="I471" s="5">
        <f t="shared" si="50"/>
        <v>64.959999999999994</v>
      </c>
      <c r="J471" t="s">
        <v>21</v>
      </c>
      <c r="K471" t="s">
        <v>22</v>
      </c>
      <c r="L471">
        <v>1431925200</v>
      </c>
      <c r="M471" s="10">
        <f t="shared" si="51"/>
        <v>42142.208333333328</v>
      </c>
      <c r="N471" s="9">
        <f t="shared" si="52"/>
        <v>2015</v>
      </c>
      <c r="O471">
        <v>1432098000</v>
      </c>
      <c r="P471" s="10">
        <f t="shared" si="53"/>
        <v>42144.208333333328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49"/>
        <v>286</v>
      </c>
      <c r="G472" t="s">
        <v>20</v>
      </c>
      <c r="H472">
        <v>381</v>
      </c>
      <c r="I472" s="5">
        <f t="shared" si="50"/>
        <v>27.01</v>
      </c>
      <c r="J472" t="s">
        <v>21</v>
      </c>
      <c r="K472" t="s">
        <v>22</v>
      </c>
      <c r="L472">
        <v>1481522400</v>
      </c>
      <c r="M472" s="10">
        <f t="shared" si="51"/>
        <v>42716.25</v>
      </c>
      <c r="N472" s="9">
        <f t="shared" si="52"/>
        <v>2016</v>
      </c>
      <c r="O472">
        <v>1482127200</v>
      </c>
      <c r="P472" s="10">
        <f t="shared" si="53"/>
        <v>42723.25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49"/>
        <v>319</v>
      </c>
      <c r="G473" t="s">
        <v>20</v>
      </c>
      <c r="H473">
        <v>194</v>
      </c>
      <c r="I473" s="5">
        <f t="shared" si="50"/>
        <v>50.97</v>
      </c>
      <c r="J473" t="s">
        <v>40</v>
      </c>
      <c r="K473" t="s">
        <v>41</v>
      </c>
      <c r="L473">
        <v>1335934800</v>
      </c>
      <c r="M473" s="10">
        <f t="shared" si="51"/>
        <v>41031.208333333336</v>
      </c>
      <c r="N473" s="9">
        <f t="shared" si="52"/>
        <v>2012</v>
      </c>
      <c r="O473">
        <v>1335934800</v>
      </c>
      <c r="P473" s="10">
        <f t="shared" si="53"/>
        <v>41031.208333333336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49"/>
        <v>39</v>
      </c>
      <c r="G474" t="s">
        <v>14</v>
      </c>
      <c r="H474">
        <v>575</v>
      </c>
      <c r="I474" s="5">
        <f t="shared" si="50"/>
        <v>104.94</v>
      </c>
      <c r="J474" t="s">
        <v>21</v>
      </c>
      <c r="K474" t="s">
        <v>22</v>
      </c>
      <c r="L474">
        <v>1552280400</v>
      </c>
      <c r="M474" s="10">
        <f t="shared" si="51"/>
        <v>43535.208333333328</v>
      </c>
      <c r="N474" s="9">
        <f t="shared" si="52"/>
        <v>2019</v>
      </c>
      <c r="O474">
        <v>1556946000</v>
      </c>
      <c r="P474" s="10">
        <f t="shared" si="53"/>
        <v>43589.208333333328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49"/>
        <v>178</v>
      </c>
      <c r="G475" t="s">
        <v>20</v>
      </c>
      <c r="H475">
        <v>106</v>
      </c>
      <c r="I475" s="5">
        <f t="shared" si="50"/>
        <v>84.03</v>
      </c>
      <c r="J475" t="s">
        <v>21</v>
      </c>
      <c r="K475" t="s">
        <v>22</v>
      </c>
      <c r="L475">
        <v>1529989200</v>
      </c>
      <c r="M475" s="10">
        <f t="shared" si="51"/>
        <v>43277.208333333328</v>
      </c>
      <c r="N475" s="9">
        <f t="shared" si="52"/>
        <v>2018</v>
      </c>
      <c r="O475">
        <v>1530075600</v>
      </c>
      <c r="P475" s="10">
        <f t="shared" si="53"/>
        <v>43278.208333333328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49"/>
        <v>365</v>
      </c>
      <c r="G476" t="s">
        <v>20</v>
      </c>
      <c r="H476">
        <v>142</v>
      </c>
      <c r="I476" s="5">
        <f t="shared" si="50"/>
        <v>102.86</v>
      </c>
      <c r="J476" t="s">
        <v>21</v>
      </c>
      <c r="K476" t="s">
        <v>22</v>
      </c>
      <c r="L476">
        <v>1418709600</v>
      </c>
      <c r="M476" s="10">
        <f t="shared" si="51"/>
        <v>41989.25</v>
      </c>
      <c r="N476" s="9">
        <f t="shared" si="52"/>
        <v>2014</v>
      </c>
      <c r="O476">
        <v>1418796000</v>
      </c>
      <c r="P476" s="10">
        <f t="shared" si="53"/>
        <v>41990.25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49"/>
        <v>114</v>
      </c>
      <c r="G477" t="s">
        <v>20</v>
      </c>
      <c r="H477">
        <v>211</v>
      </c>
      <c r="I477" s="5">
        <f t="shared" si="50"/>
        <v>39.96</v>
      </c>
      <c r="J477" t="s">
        <v>21</v>
      </c>
      <c r="K477" t="s">
        <v>22</v>
      </c>
      <c r="L477">
        <v>1372136400</v>
      </c>
      <c r="M477" s="10">
        <f t="shared" si="51"/>
        <v>41450.208333333336</v>
      </c>
      <c r="N477" s="9">
        <f t="shared" si="52"/>
        <v>2013</v>
      </c>
      <c r="O477">
        <v>1372482000</v>
      </c>
      <c r="P477" s="10">
        <f t="shared" si="53"/>
        <v>41454.208333333336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49"/>
        <v>30</v>
      </c>
      <c r="G478" t="s">
        <v>14</v>
      </c>
      <c r="H478">
        <v>1120</v>
      </c>
      <c r="I478" s="5">
        <f t="shared" si="50"/>
        <v>51</v>
      </c>
      <c r="J478" t="s">
        <v>21</v>
      </c>
      <c r="K478" t="s">
        <v>22</v>
      </c>
      <c r="L478">
        <v>1533877200</v>
      </c>
      <c r="M478" s="10">
        <f t="shared" si="51"/>
        <v>43322.208333333328</v>
      </c>
      <c r="N478" s="9">
        <f t="shared" si="52"/>
        <v>2018</v>
      </c>
      <c r="O478">
        <v>1534395600</v>
      </c>
      <c r="P478" s="10">
        <f t="shared" si="53"/>
        <v>43328.208333333328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49"/>
        <v>54</v>
      </c>
      <c r="G479" t="s">
        <v>14</v>
      </c>
      <c r="H479">
        <v>113</v>
      </c>
      <c r="I479" s="5">
        <f t="shared" si="50"/>
        <v>40.82</v>
      </c>
      <c r="J479" t="s">
        <v>21</v>
      </c>
      <c r="K479" t="s">
        <v>22</v>
      </c>
      <c r="L479">
        <v>1309064400</v>
      </c>
      <c r="M479" s="10">
        <f t="shared" si="51"/>
        <v>40720.208333333336</v>
      </c>
      <c r="N479" s="9">
        <f t="shared" si="52"/>
        <v>2011</v>
      </c>
      <c r="O479">
        <v>1311397200</v>
      </c>
      <c r="P479" s="10">
        <f t="shared" si="53"/>
        <v>40747.208333333336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49"/>
        <v>236</v>
      </c>
      <c r="G480" t="s">
        <v>20</v>
      </c>
      <c r="H480">
        <v>2756</v>
      </c>
      <c r="I480" s="5">
        <f t="shared" si="50"/>
        <v>59</v>
      </c>
      <c r="J480" t="s">
        <v>21</v>
      </c>
      <c r="K480" t="s">
        <v>22</v>
      </c>
      <c r="L480">
        <v>1425877200</v>
      </c>
      <c r="M480" s="10">
        <f t="shared" si="51"/>
        <v>42072.208333333328</v>
      </c>
      <c r="N480" s="9">
        <f t="shared" si="52"/>
        <v>2015</v>
      </c>
      <c r="O480">
        <v>1426914000</v>
      </c>
      <c r="P480" s="10">
        <f t="shared" si="53"/>
        <v>42084.208333333328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49"/>
        <v>513</v>
      </c>
      <c r="G481" t="s">
        <v>20</v>
      </c>
      <c r="H481">
        <v>173</v>
      </c>
      <c r="I481" s="5">
        <f t="shared" si="50"/>
        <v>71.16</v>
      </c>
      <c r="J481" t="s">
        <v>40</v>
      </c>
      <c r="K481" t="s">
        <v>41</v>
      </c>
      <c r="L481">
        <v>1501304400</v>
      </c>
      <c r="M481" s="10">
        <f t="shared" si="51"/>
        <v>42945.208333333328</v>
      </c>
      <c r="N481" s="9">
        <f t="shared" si="52"/>
        <v>2017</v>
      </c>
      <c r="O481">
        <v>1501477200</v>
      </c>
      <c r="P481" s="10">
        <f t="shared" si="53"/>
        <v>42947.208333333328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49"/>
        <v>101</v>
      </c>
      <c r="G482" t="s">
        <v>20</v>
      </c>
      <c r="H482">
        <v>87</v>
      </c>
      <c r="I482" s="5">
        <f t="shared" si="50"/>
        <v>99.49</v>
      </c>
      <c r="J482" t="s">
        <v>21</v>
      </c>
      <c r="K482" t="s">
        <v>22</v>
      </c>
      <c r="L482">
        <v>1268287200</v>
      </c>
      <c r="M482" s="10">
        <f t="shared" si="51"/>
        <v>40248.25</v>
      </c>
      <c r="N482" s="9">
        <f t="shared" si="52"/>
        <v>2010</v>
      </c>
      <c r="O482">
        <v>1269061200</v>
      </c>
      <c r="P482" s="10">
        <f t="shared" si="53"/>
        <v>40257.208333333336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49"/>
        <v>81</v>
      </c>
      <c r="G483" t="s">
        <v>14</v>
      </c>
      <c r="H483">
        <v>1538</v>
      </c>
      <c r="I483" s="5">
        <f t="shared" si="50"/>
        <v>103.99</v>
      </c>
      <c r="J483" t="s">
        <v>21</v>
      </c>
      <c r="K483" t="s">
        <v>22</v>
      </c>
      <c r="L483">
        <v>1412139600</v>
      </c>
      <c r="M483" s="10">
        <f t="shared" si="51"/>
        <v>41913.208333333336</v>
      </c>
      <c r="N483" s="9">
        <f t="shared" si="52"/>
        <v>2014</v>
      </c>
      <c r="O483">
        <v>1415772000</v>
      </c>
      <c r="P483" s="10">
        <f t="shared" si="53"/>
        <v>41955.25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49"/>
        <v>16</v>
      </c>
      <c r="G484" t="s">
        <v>14</v>
      </c>
      <c r="H484">
        <v>9</v>
      </c>
      <c r="I484" s="5">
        <f t="shared" si="50"/>
        <v>76.56</v>
      </c>
      <c r="J484" t="s">
        <v>21</v>
      </c>
      <c r="K484" t="s">
        <v>22</v>
      </c>
      <c r="L484">
        <v>1330063200</v>
      </c>
      <c r="M484" s="10">
        <f t="shared" si="51"/>
        <v>40963.25</v>
      </c>
      <c r="N484" s="9">
        <f t="shared" si="52"/>
        <v>2012</v>
      </c>
      <c r="O484">
        <v>1331013600</v>
      </c>
      <c r="P484" s="10">
        <f t="shared" si="53"/>
        <v>40974.25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49"/>
        <v>53</v>
      </c>
      <c r="G485" t="s">
        <v>14</v>
      </c>
      <c r="H485">
        <v>554</v>
      </c>
      <c r="I485" s="5">
        <f t="shared" si="50"/>
        <v>87.07</v>
      </c>
      <c r="J485" t="s">
        <v>21</v>
      </c>
      <c r="K485" t="s">
        <v>22</v>
      </c>
      <c r="L485">
        <v>1576130400</v>
      </c>
      <c r="M485" s="10">
        <f t="shared" si="51"/>
        <v>43811.25</v>
      </c>
      <c r="N485" s="9">
        <f t="shared" si="52"/>
        <v>2019</v>
      </c>
      <c r="O485">
        <v>1576735200</v>
      </c>
      <c r="P485" s="10">
        <f t="shared" si="53"/>
        <v>43818.25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49"/>
        <v>260</v>
      </c>
      <c r="G486" t="s">
        <v>20</v>
      </c>
      <c r="H486">
        <v>1572</v>
      </c>
      <c r="I486" s="5">
        <f t="shared" si="50"/>
        <v>49</v>
      </c>
      <c r="J486" t="s">
        <v>40</v>
      </c>
      <c r="K486" t="s">
        <v>41</v>
      </c>
      <c r="L486">
        <v>1407128400</v>
      </c>
      <c r="M486" s="10">
        <f t="shared" si="51"/>
        <v>41855.208333333336</v>
      </c>
      <c r="N486" s="9">
        <f t="shared" si="52"/>
        <v>2014</v>
      </c>
      <c r="O486">
        <v>1411362000</v>
      </c>
      <c r="P486" s="10">
        <f t="shared" si="53"/>
        <v>41904.208333333336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49"/>
        <v>31</v>
      </c>
      <c r="G487" t="s">
        <v>14</v>
      </c>
      <c r="H487">
        <v>648</v>
      </c>
      <c r="I487" s="5">
        <f t="shared" si="50"/>
        <v>42.97</v>
      </c>
      <c r="J487" t="s">
        <v>40</v>
      </c>
      <c r="K487" t="s">
        <v>41</v>
      </c>
      <c r="L487">
        <v>1560142800</v>
      </c>
      <c r="M487" s="10">
        <f t="shared" si="51"/>
        <v>43626.208333333328</v>
      </c>
      <c r="N487" s="9">
        <f t="shared" si="52"/>
        <v>2019</v>
      </c>
      <c r="O487">
        <v>1563685200</v>
      </c>
      <c r="P487" s="10">
        <f t="shared" si="53"/>
        <v>43667.208333333328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49"/>
        <v>14</v>
      </c>
      <c r="G488" t="s">
        <v>14</v>
      </c>
      <c r="H488">
        <v>21</v>
      </c>
      <c r="I488" s="5">
        <f t="shared" si="50"/>
        <v>33.43</v>
      </c>
      <c r="J488" t="s">
        <v>40</v>
      </c>
      <c r="K488" t="s">
        <v>41</v>
      </c>
      <c r="L488">
        <v>1520575200</v>
      </c>
      <c r="M488" s="10">
        <f t="shared" si="51"/>
        <v>43168.25</v>
      </c>
      <c r="N488" s="9">
        <f t="shared" si="52"/>
        <v>2018</v>
      </c>
      <c r="O488">
        <v>1521867600</v>
      </c>
      <c r="P488" s="10">
        <f t="shared" si="53"/>
        <v>43183.208333333328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49"/>
        <v>179</v>
      </c>
      <c r="G489" t="s">
        <v>20</v>
      </c>
      <c r="H489">
        <v>2346</v>
      </c>
      <c r="I489" s="5">
        <f t="shared" si="50"/>
        <v>83.98</v>
      </c>
      <c r="J489" t="s">
        <v>21</v>
      </c>
      <c r="K489" t="s">
        <v>22</v>
      </c>
      <c r="L489">
        <v>1492664400</v>
      </c>
      <c r="M489" s="10">
        <f t="shared" si="51"/>
        <v>42845.208333333328</v>
      </c>
      <c r="N489" s="9">
        <f t="shared" si="52"/>
        <v>2017</v>
      </c>
      <c r="O489">
        <v>1495515600</v>
      </c>
      <c r="P489" s="10">
        <f t="shared" si="53"/>
        <v>42878.208333333328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49"/>
        <v>220</v>
      </c>
      <c r="G490" t="s">
        <v>20</v>
      </c>
      <c r="H490">
        <v>115</v>
      </c>
      <c r="I490" s="5">
        <f t="shared" si="50"/>
        <v>101.42</v>
      </c>
      <c r="J490" t="s">
        <v>21</v>
      </c>
      <c r="K490" t="s">
        <v>22</v>
      </c>
      <c r="L490">
        <v>1454479200</v>
      </c>
      <c r="M490" s="10">
        <f t="shared" si="51"/>
        <v>42403.25</v>
      </c>
      <c r="N490" s="9">
        <f t="shared" si="52"/>
        <v>2016</v>
      </c>
      <c r="O490">
        <v>1455948000</v>
      </c>
      <c r="P490" s="10">
        <f t="shared" si="53"/>
        <v>42420.25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49"/>
        <v>102</v>
      </c>
      <c r="G491" t="s">
        <v>20</v>
      </c>
      <c r="H491">
        <v>85</v>
      </c>
      <c r="I491" s="5">
        <f t="shared" si="50"/>
        <v>109.87</v>
      </c>
      <c r="J491" t="s">
        <v>107</v>
      </c>
      <c r="K491" t="s">
        <v>108</v>
      </c>
      <c r="L491">
        <v>1281934800</v>
      </c>
      <c r="M491" s="10">
        <f t="shared" si="51"/>
        <v>40406.208333333336</v>
      </c>
      <c r="N491" s="9">
        <f t="shared" si="52"/>
        <v>2010</v>
      </c>
      <c r="O491">
        <v>1282366800</v>
      </c>
      <c r="P491" s="10">
        <f t="shared" si="53"/>
        <v>40411.208333333336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49"/>
        <v>192</v>
      </c>
      <c r="G492" t="s">
        <v>20</v>
      </c>
      <c r="H492">
        <v>144</v>
      </c>
      <c r="I492" s="5">
        <f t="shared" si="50"/>
        <v>31.92</v>
      </c>
      <c r="J492" t="s">
        <v>21</v>
      </c>
      <c r="K492" t="s">
        <v>22</v>
      </c>
      <c r="L492">
        <v>1573970400</v>
      </c>
      <c r="M492" s="10">
        <f t="shared" si="51"/>
        <v>43786.25</v>
      </c>
      <c r="N492" s="9">
        <f t="shared" si="52"/>
        <v>2019</v>
      </c>
      <c r="O492">
        <v>1574575200</v>
      </c>
      <c r="P492" s="10">
        <f t="shared" si="53"/>
        <v>43793.25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49"/>
        <v>305</v>
      </c>
      <c r="G493" t="s">
        <v>20</v>
      </c>
      <c r="H493">
        <v>2443</v>
      </c>
      <c r="I493" s="5">
        <f t="shared" si="50"/>
        <v>70.989999999999995</v>
      </c>
      <c r="J493" t="s">
        <v>21</v>
      </c>
      <c r="K493" t="s">
        <v>22</v>
      </c>
      <c r="L493">
        <v>1372654800</v>
      </c>
      <c r="M493" s="10">
        <f t="shared" si="51"/>
        <v>41456.208333333336</v>
      </c>
      <c r="N493" s="9">
        <f t="shared" si="52"/>
        <v>2013</v>
      </c>
      <c r="O493">
        <v>1374901200</v>
      </c>
      <c r="P493" s="10">
        <f t="shared" si="53"/>
        <v>41482.208333333336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49"/>
        <v>24</v>
      </c>
      <c r="G494" t="s">
        <v>74</v>
      </c>
      <c r="H494">
        <v>595</v>
      </c>
      <c r="I494" s="5">
        <f t="shared" si="50"/>
        <v>77.03</v>
      </c>
      <c r="J494" t="s">
        <v>21</v>
      </c>
      <c r="K494" t="s">
        <v>22</v>
      </c>
      <c r="L494">
        <v>1275886800</v>
      </c>
      <c r="M494" s="10">
        <f t="shared" si="51"/>
        <v>40336.208333333336</v>
      </c>
      <c r="N494" s="9">
        <f t="shared" si="52"/>
        <v>2010</v>
      </c>
      <c r="O494">
        <v>1278910800</v>
      </c>
      <c r="P494" s="10">
        <f t="shared" si="53"/>
        <v>40371.208333333336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49"/>
        <v>724</v>
      </c>
      <c r="G495" t="s">
        <v>20</v>
      </c>
      <c r="H495">
        <v>64</v>
      </c>
      <c r="I495" s="5">
        <f t="shared" si="50"/>
        <v>101.78</v>
      </c>
      <c r="J495" t="s">
        <v>21</v>
      </c>
      <c r="K495" t="s">
        <v>22</v>
      </c>
      <c r="L495">
        <v>1561784400</v>
      </c>
      <c r="M495" s="10">
        <f t="shared" si="51"/>
        <v>43645.208333333328</v>
      </c>
      <c r="N495" s="9">
        <f t="shared" si="52"/>
        <v>2019</v>
      </c>
      <c r="O495">
        <v>1562907600</v>
      </c>
      <c r="P495" s="10">
        <f t="shared" si="53"/>
        <v>43658.208333333328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49"/>
        <v>547</v>
      </c>
      <c r="G496" t="s">
        <v>20</v>
      </c>
      <c r="H496">
        <v>268</v>
      </c>
      <c r="I496" s="5">
        <f t="shared" si="50"/>
        <v>51.06</v>
      </c>
      <c r="J496" t="s">
        <v>21</v>
      </c>
      <c r="K496" t="s">
        <v>22</v>
      </c>
      <c r="L496">
        <v>1332392400</v>
      </c>
      <c r="M496" s="10">
        <f t="shared" si="51"/>
        <v>40990.208333333336</v>
      </c>
      <c r="N496" s="9">
        <f t="shared" si="52"/>
        <v>2012</v>
      </c>
      <c r="O496">
        <v>1332478800</v>
      </c>
      <c r="P496" s="10">
        <f t="shared" si="53"/>
        <v>40991.208333333336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49"/>
        <v>415</v>
      </c>
      <c r="G497" t="s">
        <v>20</v>
      </c>
      <c r="H497">
        <v>195</v>
      </c>
      <c r="I497" s="5">
        <f t="shared" si="50"/>
        <v>68.02</v>
      </c>
      <c r="J497" t="s">
        <v>36</v>
      </c>
      <c r="K497" t="s">
        <v>37</v>
      </c>
      <c r="L497">
        <v>1402376400</v>
      </c>
      <c r="M497" s="10">
        <f t="shared" si="51"/>
        <v>41800.208333333336</v>
      </c>
      <c r="N497" s="9">
        <f t="shared" si="52"/>
        <v>2014</v>
      </c>
      <c r="O497">
        <v>1402722000</v>
      </c>
      <c r="P497" s="10">
        <f t="shared" si="53"/>
        <v>41804.208333333336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49"/>
        <v>1</v>
      </c>
      <c r="G498" t="s">
        <v>14</v>
      </c>
      <c r="H498">
        <v>54</v>
      </c>
      <c r="I498" s="5">
        <f t="shared" si="50"/>
        <v>30.87</v>
      </c>
      <c r="J498" t="s">
        <v>21</v>
      </c>
      <c r="K498" t="s">
        <v>22</v>
      </c>
      <c r="L498">
        <v>1495342800</v>
      </c>
      <c r="M498" s="10">
        <f t="shared" si="51"/>
        <v>42876.208333333328</v>
      </c>
      <c r="N498" s="9">
        <f t="shared" si="52"/>
        <v>2017</v>
      </c>
      <c r="O498">
        <v>1496811600</v>
      </c>
      <c r="P498" s="10">
        <f t="shared" si="53"/>
        <v>42893.208333333328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49"/>
        <v>34</v>
      </c>
      <c r="G499" t="s">
        <v>14</v>
      </c>
      <c r="H499">
        <v>120</v>
      </c>
      <c r="I499" s="5">
        <f t="shared" si="50"/>
        <v>27.91</v>
      </c>
      <c r="J499" t="s">
        <v>21</v>
      </c>
      <c r="K499" t="s">
        <v>22</v>
      </c>
      <c r="L499">
        <v>1482213600</v>
      </c>
      <c r="M499" s="10">
        <f t="shared" si="51"/>
        <v>42724.25</v>
      </c>
      <c r="N499" s="9">
        <f t="shared" si="52"/>
        <v>2016</v>
      </c>
      <c r="O499">
        <v>1482213600</v>
      </c>
      <c r="P499" s="10">
        <f t="shared" si="53"/>
        <v>42724.25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49"/>
        <v>24</v>
      </c>
      <c r="G500" t="s">
        <v>14</v>
      </c>
      <c r="H500">
        <v>579</v>
      </c>
      <c r="I500" s="5">
        <f t="shared" si="50"/>
        <v>79.989999999999995</v>
      </c>
      <c r="J500" t="s">
        <v>36</v>
      </c>
      <c r="K500" t="s">
        <v>37</v>
      </c>
      <c r="L500">
        <v>1420092000</v>
      </c>
      <c r="M500" s="10">
        <f t="shared" si="51"/>
        <v>42005.25</v>
      </c>
      <c r="N500" s="9">
        <f t="shared" si="52"/>
        <v>2015</v>
      </c>
      <c r="O500">
        <v>1420264800</v>
      </c>
      <c r="P500" s="10">
        <f t="shared" si="53"/>
        <v>42007.25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49"/>
        <v>48</v>
      </c>
      <c r="G501" t="s">
        <v>14</v>
      </c>
      <c r="H501">
        <v>2072</v>
      </c>
      <c r="I501" s="5">
        <f t="shared" si="50"/>
        <v>38</v>
      </c>
      <c r="J501" t="s">
        <v>21</v>
      </c>
      <c r="K501" t="s">
        <v>22</v>
      </c>
      <c r="L501">
        <v>1458018000</v>
      </c>
      <c r="M501" s="10">
        <f t="shared" si="51"/>
        <v>42444.208333333328</v>
      </c>
      <c r="N501" s="9">
        <f t="shared" si="52"/>
        <v>2016</v>
      </c>
      <c r="O501">
        <v>1458450000</v>
      </c>
      <c r="P501" s="10">
        <f t="shared" si="53"/>
        <v>42449.208333333328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49"/>
        <v>0</v>
      </c>
      <c r="G502" t="s">
        <v>14</v>
      </c>
      <c r="H502">
        <v>0</v>
      </c>
      <c r="I502" s="5">
        <f t="shared" si="50"/>
        <v>0</v>
      </c>
      <c r="J502" t="s">
        <v>21</v>
      </c>
      <c r="K502" t="s">
        <v>22</v>
      </c>
      <c r="L502">
        <v>1367384400</v>
      </c>
      <c r="M502" s="10">
        <f t="shared" si="51"/>
        <v>41395.208333333336</v>
      </c>
      <c r="N502" s="9">
        <f t="shared" si="52"/>
        <v>2013</v>
      </c>
      <c r="O502">
        <v>1369803600</v>
      </c>
      <c r="P502" s="10">
        <f t="shared" si="53"/>
        <v>41423.208333333336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49"/>
        <v>70</v>
      </c>
      <c r="G503" t="s">
        <v>14</v>
      </c>
      <c r="H503">
        <v>1796</v>
      </c>
      <c r="I503" s="5">
        <f t="shared" si="50"/>
        <v>59.99</v>
      </c>
      <c r="J503" t="s">
        <v>21</v>
      </c>
      <c r="K503" t="s">
        <v>22</v>
      </c>
      <c r="L503">
        <v>1363064400</v>
      </c>
      <c r="M503" s="10">
        <f t="shared" si="51"/>
        <v>41345.208333333336</v>
      </c>
      <c r="N503" s="9">
        <f t="shared" si="52"/>
        <v>2013</v>
      </c>
      <c r="O503">
        <v>1363237200</v>
      </c>
      <c r="P503" s="10">
        <f t="shared" si="53"/>
        <v>41347.208333333336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49"/>
        <v>530</v>
      </c>
      <c r="G504" t="s">
        <v>20</v>
      </c>
      <c r="H504">
        <v>186</v>
      </c>
      <c r="I504" s="5">
        <f t="shared" si="50"/>
        <v>37.04</v>
      </c>
      <c r="J504" t="s">
        <v>26</v>
      </c>
      <c r="K504" t="s">
        <v>27</v>
      </c>
      <c r="L504">
        <v>1343365200</v>
      </c>
      <c r="M504" s="10">
        <f t="shared" si="51"/>
        <v>41117.208333333336</v>
      </c>
      <c r="N504" s="9">
        <f t="shared" si="52"/>
        <v>2012</v>
      </c>
      <c r="O504">
        <v>1345870800</v>
      </c>
      <c r="P504" s="10">
        <f t="shared" si="53"/>
        <v>41146.208333333336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49"/>
        <v>180</v>
      </c>
      <c r="G505" t="s">
        <v>20</v>
      </c>
      <c r="H505">
        <v>460</v>
      </c>
      <c r="I505" s="5">
        <f t="shared" si="50"/>
        <v>99.96</v>
      </c>
      <c r="J505" t="s">
        <v>21</v>
      </c>
      <c r="K505" t="s">
        <v>22</v>
      </c>
      <c r="L505">
        <v>1435726800</v>
      </c>
      <c r="M505" s="10">
        <f t="shared" si="51"/>
        <v>42186.208333333328</v>
      </c>
      <c r="N505" s="9">
        <f t="shared" si="52"/>
        <v>2015</v>
      </c>
      <c r="O505">
        <v>1437454800</v>
      </c>
      <c r="P505" s="10">
        <f t="shared" si="53"/>
        <v>42206.208333333328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49"/>
        <v>92</v>
      </c>
      <c r="G506" t="s">
        <v>14</v>
      </c>
      <c r="H506">
        <v>62</v>
      </c>
      <c r="I506" s="5">
        <f t="shared" si="50"/>
        <v>111.68</v>
      </c>
      <c r="J506" t="s">
        <v>107</v>
      </c>
      <c r="K506" t="s">
        <v>108</v>
      </c>
      <c r="L506">
        <v>1431925200</v>
      </c>
      <c r="M506" s="10">
        <f t="shared" si="51"/>
        <v>42142.208333333328</v>
      </c>
      <c r="N506" s="9">
        <f t="shared" si="52"/>
        <v>2015</v>
      </c>
      <c r="O506">
        <v>1432011600</v>
      </c>
      <c r="P506" s="10">
        <f t="shared" si="53"/>
        <v>42143.208333333328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49"/>
        <v>14</v>
      </c>
      <c r="G507" t="s">
        <v>14</v>
      </c>
      <c r="H507">
        <v>347</v>
      </c>
      <c r="I507" s="5">
        <f t="shared" si="50"/>
        <v>36.01</v>
      </c>
      <c r="J507" t="s">
        <v>21</v>
      </c>
      <c r="K507" t="s">
        <v>22</v>
      </c>
      <c r="L507">
        <v>1362722400</v>
      </c>
      <c r="M507" s="10">
        <f t="shared" si="51"/>
        <v>41341.25</v>
      </c>
      <c r="N507" s="9">
        <f t="shared" si="52"/>
        <v>2013</v>
      </c>
      <c r="O507">
        <v>1366347600</v>
      </c>
      <c r="P507" s="10">
        <f t="shared" si="53"/>
        <v>41383.208333333336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49"/>
        <v>927</v>
      </c>
      <c r="G508" t="s">
        <v>20</v>
      </c>
      <c r="H508">
        <v>2528</v>
      </c>
      <c r="I508" s="5">
        <f t="shared" si="50"/>
        <v>66.010000000000005</v>
      </c>
      <c r="J508" t="s">
        <v>21</v>
      </c>
      <c r="K508" t="s">
        <v>22</v>
      </c>
      <c r="L508">
        <v>1511416800</v>
      </c>
      <c r="M508" s="10">
        <f t="shared" si="51"/>
        <v>43062.25</v>
      </c>
      <c r="N508" s="9">
        <f t="shared" si="52"/>
        <v>2017</v>
      </c>
      <c r="O508">
        <v>1512885600</v>
      </c>
      <c r="P508" s="10">
        <f t="shared" si="53"/>
        <v>43079.25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49"/>
        <v>40</v>
      </c>
      <c r="G509" t="s">
        <v>14</v>
      </c>
      <c r="H509">
        <v>19</v>
      </c>
      <c r="I509" s="5">
        <f t="shared" si="50"/>
        <v>44.05</v>
      </c>
      <c r="J509" t="s">
        <v>21</v>
      </c>
      <c r="K509" t="s">
        <v>22</v>
      </c>
      <c r="L509">
        <v>1365483600</v>
      </c>
      <c r="M509" s="10">
        <f t="shared" si="51"/>
        <v>41373.208333333336</v>
      </c>
      <c r="N509" s="9">
        <f t="shared" si="52"/>
        <v>2013</v>
      </c>
      <c r="O509">
        <v>1369717200</v>
      </c>
      <c r="P509" s="10">
        <f t="shared" si="53"/>
        <v>41422.208333333336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49"/>
        <v>112</v>
      </c>
      <c r="G510" t="s">
        <v>20</v>
      </c>
      <c r="H510">
        <v>3657</v>
      </c>
      <c r="I510" s="5">
        <f t="shared" si="50"/>
        <v>53</v>
      </c>
      <c r="J510" t="s">
        <v>21</v>
      </c>
      <c r="K510" t="s">
        <v>22</v>
      </c>
      <c r="L510">
        <v>1532840400</v>
      </c>
      <c r="M510" s="10">
        <f t="shared" si="51"/>
        <v>43310.208333333328</v>
      </c>
      <c r="N510" s="9">
        <f t="shared" si="52"/>
        <v>2018</v>
      </c>
      <c r="O510">
        <v>1534654800</v>
      </c>
      <c r="P510" s="10">
        <f t="shared" si="53"/>
        <v>43331.208333333328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49"/>
        <v>71</v>
      </c>
      <c r="G511" t="s">
        <v>14</v>
      </c>
      <c r="H511">
        <v>1258</v>
      </c>
      <c r="I511" s="5">
        <f t="shared" si="50"/>
        <v>95</v>
      </c>
      <c r="J511" t="s">
        <v>21</v>
      </c>
      <c r="K511" t="s">
        <v>22</v>
      </c>
      <c r="L511">
        <v>1336194000</v>
      </c>
      <c r="M511" s="10">
        <f t="shared" si="51"/>
        <v>41034.208333333336</v>
      </c>
      <c r="N511" s="9">
        <f t="shared" si="52"/>
        <v>2012</v>
      </c>
      <c r="O511">
        <v>1337058000</v>
      </c>
      <c r="P511" s="10">
        <f t="shared" si="53"/>
        <v>41044.208333333336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49"/>
        <v>119</v>
      </c>
      <c r="G512" t="s">
        <v>20</v>
      </c>
      <c r="H512">
        <v>131</v>
      </c>
      <c r="I512" s="5">
        <f t="shared" si="50"/>
        <v>70.91</v>
      </c>
      <c r="J512" t="s">
        <v>26</v>
      </c>
      <c r="K512" t="s">
        <v>27</v>
      </c>
      <c r="L512">
        <v>1527742800</v>
      </c>
      <c r="M512" s="10">
        <f t="shared" si="51"/>
        <v>43251.208333333328</v>
      </c>
      <c r="N512" s="9">
        <f t="shared" si="52"/>
        <v>2018</v>
      </c>
      <c r="O512">
        <v>1529816400</v>
      </c>
      <c r="P512" s="10">
        <f t="shared" si="53"/>
        <v>43275.208333333328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49"/>
        <v>24</v>
      </c>
      <c r="G513" t="s">
        <v>14</v>
      </c>
      <c r="H513">
        <v>362</v>
      </c>
      <c r="I513" s="5">
        <f t="shared" si="50"/>
        <v>98.06</v>
      </c>
      <c r="J513" t="s">
        <v>21</v>
      </c>
      <c r="K513" t="s">
        <v>22</v>
      </c>
      <c r="L513">
        <v>1564030800</v>
      </c>
      <c r="M513" s="10">
        <f t="shared" si="51"/>
        <v>43671.208333333328</v>
      </c>
      <c r="N513" s="9">
        <f t="shared" si="52"/>
        <v>2019</v>
      </c>
      <c r="O513">
        <v>1564894800</v>
      </c>
      <c r="P513" s="10">
        <f t="shared" si="53"/>
        <v>43681.208333333328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ref="F514:F577" si="56">ROUND((E514/D514)*100,0)</f>
        <v>139</v>
      </c>
      <c r="G514" t="s">
        <v>20</v>
      </c>
      <c r="H514">
        <v>239</v>
      </c>
      <c r="I514" s="5">
        <f t="shared" ref="I514:I577" si="57">IF(H514=0,0,ROUND(E514/H514,2))</f>
        <v>53.05</v>
      </c>
      <c r="J514" t="s">
        <v>21</v>
      </c>
      <c r="K514" t="s">
        <v>22</v>
      </c>
      <c r="L514">
        <v>1404536400</v>
      </c>
      <c r="M514" s="10">
        <f t="shared" si="51"/>
        <v>41825.208333333336</v>
      </c>
      <c r="N514" s="9">
        <f t="shared" si="52"/>
        <v>2014</v>
      </c>
      <c r="O514">
        <v>1404622800</v>
      </c>
      <c r="P514" s="10">
        <f t="shared" si="53"/>
        <v>41826.208333333336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56"/>
        <v>39</v>
      </c>
      <c r="G515" t="s">
        <v>74</v>
      </c>
      <c r="H515">
        <v>35</v>
      </c>
      <c r="I515" s="5">
        <f t="shared" si="57"/>
        <v>93.14</v>
      </c>
      <c r="J515" t="s">
        <v>21</v>
      </c>
      <c r="K515" t="s">
        <v>22</v>
      </c>
      <c r="L515">
        <v>1284008400</v>
      </c>
      <c r="M515" s="10">
        <f t="shared" ref="M515:M578" si="58">(((L515/60)/60)/24)+DATE(1970,1,1)</f>
        <v>40430.208333333336</v>
      </c>
      <c r="N515" s="9">
        <f t="shared" ref="N515:N578" si="59">YEAR(M515)</f>
        <v>2010</v>
      </c>
      <c r="O515">
        <v>1284181200</v>
      </c>
      <c r="P515" s="10">
        <f t="shared" ref="P515:P578" si="60">(((O515/60)/60)/24)+DATE(1970,1,1)</f>
        <v>40432.208333333336</v>
      </c>
      <c r="Q515" t="b">
        <v>0</v>
      </c>
      <c r="R515" t="b">
        <v>0</v>
      </c>
      <c r="S515" t="s">
        <v>269</v>
      </c>
      <c r="T515" t="str">
        <f t="shared" ref="T515:T578" si="61">LEFT(S515,SEARCH("/",S515)-1)</f>
        <v>film &amp; video</v>
      </c>
      <c r="U515" t="str">
        <f t="shared" ref="U515:U578" si="62">RIGHT(S515,LEN(S515)-SEARCH("/",S515))</f>
        <v>television</v>
      </c>
    </row>
    <row r="516" spans="1:21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56"/>
        <v>22</v>
      </c>
      <c r="G516" t="s">
        <v>74</v>
      </c>
      <c r="H516">
        <v>528</v>
      </c>
      <c r="I516" s="5">
        <f t="shared" si="57"/>
        <v>58.95</v>
      </c>
      <c r="J516" t="s">
        <v>98</v>
      </c>
      <c r="K516" t="s">
        <v>99</v>
      </c>
      <c r="L516">
        <v>1386309600</v>
      </c>
      <c r="M516" s="10">
        <f t="shared" si="58"/>
        <v>41614.25</v>
      </c>
      <c r="N516" s="9">
        <f t="shared" si="59"/>
        <v>2013</v>
      </c>
      <c r="O516">
        <v>1386741600</v>
      </c>
      <c r="P516" s="10">
        <f t="shared" si="60"/>
        <v>41619.25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56"/>
        <v>56</v>
      </c>
      <c r="G517" t="s">
        <v>14</v>
      </c>
      <c r="H517">
        <v>133</v>
      </c>
      <c r="I517" s="5">
        <f t="shared" si="57"/>
        <v>36.07</v>
      </c>
      <c r="J517" t="s">
        <v>15</v>
      </c>
      <c r="K517" t="s">
        <v>16</v>
      </c>
      <c r="L517">
        <v>1324620000</v>
      </c>
      <c r="M517" s="10">
        <f t="shared" si="58"/>
        <v>40900.25</v>
      </c>
      <c r="N517" s="9">
        <f t="shared" si="59"/>
        <v>2011</v>
      </c>
      <c r="O517">
        <v>1324792800</v>
      </c>
      <c r="P517" s="10">
        <f t="shared" si="60"/>
        <v>40902.25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56"/>
        <v>43</v>
      </c>
      <c r="G518" t="s">
        <v>14</v>
      </c>
      <c r="H518">
        <v>846</v>
      </c>
      <c r="I518" s="5">
        <f t="shared" si="57"/>
        <v>63.03</v>
      </c>
      <c r="J518" t="s">
        <v>21</v>
      </c>
      <c r="K518" t="s">
        <v>22</v>
      </c>
      <c r="L518">
        <v>1281070800</v>
      </c>
      <c r="M518" s="10">
        <f t="shared" si="58"/>
        <v>40396.208333333336</v>
      </c>
      <c r="N518" s="9">
        <f t="shared" si="59"/>
        <v>2010</v>
      </c>
      <c r="O518">
        <v>1284354000</v>
      </c>
      <c r="P518" s="10">
        <f t="shared" si="60"/>
        <v>40434.208333333336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56"/>
        <v>112</v>
      </c>
      <c r="G519" t="s">
        <v>20</v>
      </c>
      <c r="H519">
        <v>78</v>
      </c>
      <c r="I519" s="5">
        <f t="shared" si="57"/>
        <v>84.72</v>
      </c>
      <c r="J519" t="s">
        <v>21</v>
      </c>
      <c r="K519" t="s">
        <v>22</v>
      </c>
      <c r="L519">
        <v>1493960400</v>
      </c>
      <c r="M519" s="10">
        <f t="shared" si="58"/>
        <v>42860.208333333328</v>
      </c>
      <c r="N519" s="9">
        <f t="shared" si="59"/>
        <v>2017</v>
      </c>
      <c r="O519">
        <v>1494392400</v>
      </c>
      <c r="P519" s="10">
        <f t="shared" si="60"/>
        <v>42865.208333333328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56"/>
        <v>7</v>
      </c>
      <c r="G520" t="s">
        <v>14</v>
      </c>
      <c r="H520">
        <v>10</v>
      </c>
      <c r="I520" s="5">
        <f t="shared" si="57"/>
        <v>62.2</v>
      </c>
      <c r="J520" t="s">
        <v>21</v>
      </c>
      <c r="K520" t="s">
        <v>22</v>
      </c>
      <c r="L520">
        <v>1519365600</v>
      </c>
      <c r="M520" s="10">
        <f t="shared" si="58"/>
        <v>43154.25</v>
      </c>
      <c r="N520" s="9">
        <f t="shared" si="59"/>
        <v>2018</v>
      </c>
      <c r="O520">
        <v>1519538400</v>
      </c>
      <c r="P520" s="10">
        <f t="shared" si="60"/>
        <v>43156.25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56"/>
        <v>102</v>
      </c>
      <c r="G521" t="s">
        <v>20</v>
      </c>
      <c r="H521">
        <v>1773</v>
      </c>
      <c r="I521" s="5">
        <f t="shared" si="57"/>
        <v>101.98</v>
      </c>
      <c r="J521" t="s">
        <v>21</v>
      </c>
      <c r="K521" t="s">
        <v>22</v>
      </c>
      <c r="L521">
        <v>1420696800</v>
      </c>
      <c r="M521" s="10">
        <f t="shared" si="58"/>
        <v>42012.25</v>
      </c>
      <c r="N521" s="9">
        <f t="shared" si="59"/>
        <v>2015</v>
      </c>
      <c r="O521">
        <v>1421906400</v>
      </c>
      <c r="P521" s="10">
        <f t="shared" si="60"/>
        <v>42026.25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56"/>
        <v>426</v>
      </c>
      <c r="G522" t="s">
        <v>20</v>
      </c>
      <c r="H522">
        <v>32</v>
      </c>
      <c r="I522" s="5">
        <f t="shared" si="57"/>
        <v>106.44</v>
      </c>
      <c r="J522" t="s">
        <v>21</v>
      </c>
      <c r="K522" t="s">
        <v>22</v>
      </c>
      <c r="L522">
        <v>1555650000</v>
      </c>
      <c r="M522" s="10">
        <f t="shared" si="58"/>
        <v>43574.208333333328</v>
      </c>
      <c r="N522" s="9">
        <f t="shared" si="59"/>
        <v>2019</v>
      </c>
      <c r="O522">
        <v>1555909200</v>
      </c>
      <c r="P522" s="10">
        <f t="shared" si="60"/>
        <v>43577.208333333328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56"/>
        <v>146</v>
      </c>
      <c r="G523" t="s">
        <v>20</v>
      </c>
      <c r="H523">
        <v>369</v>
      </c>
      <c r="I523" s="5">
        <f t="shared" si="57"/>
        <v>29.98</v>
      </c>
      <c r="J523" t="s">
        <v>21</v>
      </c>
      <c r="K523" t="s">
        <v>22</v>
      </c>
      <c r="L523">
        <v>1471928400</v>
      </c>
      <c r="M523" s="10">
        <f t="shared" si="58"/>
        <v>42605.208333333328</v>
      </c>
      <c r="N523" s="9">
        <f t="shared" si="59"/>
        <v>2016</v>
      </c>
      <c r="O523">
        <v>1472446800</v>
      </c>
      <c r="P523" s="10">
        <f t="shared" si="60"/>
        <v>42611.208333333328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56"/>
        <v>32</v>
      </c>
      <c r="G524" t="s">
        <v>14</v>
      </c>
      <c r="H524">
        <v>191</v>
      </c>
      <c r="I524" s="5">
        <f t="shared" si="57"/>
        <v>85.81</v>
      </c>
      <c r="J524" t="s">
        <v>21</v>
      </c>
      <c r="K524" t="s">
        <v>22</v>
      </c>
      <c r="L524">
        <v>1341291600</v>
      </c>
      <c r="M524" s="10">
        <f t="shared" si="58"/>
        <v>41093.208333333336</v>
      </c>
      <c r="N524" s="9">
        <f t="shared" si="59"/>
        <v>2012</v>
      </c>
      <c r="O524">
        <v>1342328400</v>
      </c>
      <c r="P524" s="10">
        <f t="shared" si="60"/>
        <v>41105.208333333336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56"/>
        <v>700</v>
      </c>
      <c r="G525" t="s">
        <v>20</v>
      </c>
      <c r="H525">
        <v>89</v>
      </c>
      <c r="I525" s="5">
        <f t="shared" si="57"/>
        <v>70.819999999999993</v>
      </c>
      <c r="J525" t="s">
        <v>21</v>
      </c>
      <c r="K525" t="s">
        <v>22</v>
      </c>
      <c r="L525">
        <v>1267682400</v>
      </c>
      <c r="M525" s="10">
        <f t="shared" si="58"/>
        <v>40241.25</v>
      </c>
      <c r="N525" s="9">
        <f t="shared" si="59"/>
        <v>2010</v>
      </c>
      <c r="O525">
        <v>1268114400</v>
      </c>
      <c r="P525" s="10">
        <f t="shared" si="60"/>
        <v>40246.25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56"/>
        <v>84</v>
      </c>
      <c r="G526" t="s">
        <v>14</v>
      </c>
      <c r="H526">
        <v>1979</v>
      </c>
      <c r="I526" s="5">
        <f t="shared" si="57"/>
        <v>41</v>
      </c>
      <c r="J526" t="s">
        <v>21</v>
      </c>
      <c r="K526" t="s">
        <v>22</v>
      </c>
      <c r="L526">
        <v>1272258000</v>
      </c>
      <c r="M526" s="10">
        <f t="shared" si="58"/>
        <v>40294.208333333336</v>
      </c>
      <c r="N526" s="9">
        <f t="shared" si="59"/>
        <v>2010</v>
      </c>
      <c r="O526">
        <v>1273381200</v>
      </c>
      <c r="P526" s="10">
        <f t="shared" si="60"/>
        <v>40307.208333333336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56"/>
        <v>84</v>
      </c>
      <c r="G527" t="s">
        <v>14</v>
      </c>
      <c r="H527">
        <v>63</v>
      </c>
      <c r="I527" s="5">
        <f t="shared" si="57"/>
        <v>28.06</v>
      </c>
      <c r="J527" t="s">
        <v>21</v>
      </c>
      <c r="K527" t="s">
        <v>22</v>
      </c>
      <c r="L527">
        <v>1290492000</v>
      </c>
      <c r="M527" s="10">
        <f t="shared" si="58"/>
        <v>40505.25</v>
      </c>
      <c r="N527" s="9">
        <f t="shared" si="59"/>
        <v>2010</v>
      </c>
      <c r="O527">
        <v>1290837600</v>
      </c>
      <c r="P527" s="10">
        <f t="shared" si="60"/>
        <v>40509.25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56"/>
        <v>156</v>
      </c>
      <c r="G528" t="s">
        <v>20</v>
      </c>
      <c r="H528">
        <v>147</v>
      </c>
      <c r="I528" s="5">
        <f t="shared" si="57"/>
        <v>88.05</v>
      </c>
      <c r="J528" t="s">
        <v>21</v>
      </c>
      <c r="K528" t="s">
        <v>22</v>
      </c>
      <c r="L528">
        <v>1451109600</v>
      </c>
      <c r="M528" s="10">
        <f t="shared" si="58"/>
        <v>42364.25</v>
      </c>
      <c r="N528" s="9">
        <f t="shared" si="59"/>
        <v>2015</v>
      </c>
      <c r="O528">
        <v>1454306400</v>
      </c>
      <c r="P528" s="10">
        <f t="shared" si="60"/>
        <v>42401.25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56"/>
        <v>100</v>
      </c>
      <c r="G529" t="s">
        <v>14</v>
      </c>
      <c r="H529">
        <v>6080</v>
      </c>
      <c r="I529" s="5">
        <f t="shared" si="57"/>
        <v>31</v>
      </c>
      <c r="J529" t="s">
        <v>15</v>
      </c>
      <c r="K529" t="s">
        <v>16</v>
      </c>
      <c r="L529">
        <v>1454652000</v>
      </c>
      <c r="M529" s="10">
        <f t="shared" si="58"/>
        <v>42405.25</v>
      </c>
      <c r="N529" s="9">
        <f t="shared" si="59"/>
        <v>2016</v>
      </c>
      <c r="O529">
        <v>1457762400</v>
      </c>
      <c r="P529" s="10">
        <f t="shared" si="60"/>
        <v>42441.25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56"/>
        <v>80</v>
      </c>
      <c r="G530" t="s">
        <v>14</v>
      </c>
      <c r="H530">
        <v>80</v>
      </c>
      <c r="I530" s="5">
        <f t="shared" si="57"/>
        <v>90.34</v>
      </c>
      <c r="J530" t="s">
        <v>40</v>
      </c>
      <c r="K530" t="s">
        <v>41</v>
      </c>
      <c r="L530">
        <v>1385186400</v>
      </c>
      <c r="M530" s="10">
        <f t="shared" si="58"/>
        <v>41601.25</v>
      </c>
      <c r="N530" s="9">
        <f t="shared" si="59"/>
        <v>2013</v>
      </c>
      <c r="O530">
        <v>1389074400</v>
      </c>
      <c r="P530" s="10">
        <f t="shared" si="60"/>
        <v>41646.25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56"/>
        <v>11</v>
      </c>
      <c r="G531" t="s">
        <v>14</v>
      </c>
      <c r="H531">
        <v>9</v>
      </c>
      <c r="I531" s="5">
        <f t="shared" si="57"/>
        <v>63.78</v>
      </c>
      <c r="J531" t="s">
        <v>21</v>
      </c>
      <c r="K531" t="s">
        <v>22</v>
      </c>
      <c r="L531">
        <v>1399698000</v>
      </c>
      <c r="M531" s="10">
        <f t="shared" si="58"/>
        <v>41769.208333333336</v>
      </c>
      <c r="N531" s="9">
        <f t="shared" si="59"/>
        <v>2014</v>
      </c>
      <c r="O531">
        <v>1402117200</v>
      </c>
      <c r="P531" s="10">
        <f t="shared" si="60"/>
        <v>41797.208333333336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56"/>
        <v>92</v>
      </c>
      <c r="G532" t="s">
        <v>14</v>
      </c>
      <c r="H532">
        <v>1784</v>
      </c>
      <c r="I532" s="5">
        <f t="shared" si="57"/>
        <v>54</v>
      </c>
      <c r="J532" t="s">
        <v>21</v>
      </c>
      <c r="K532" t="s">
        <v>22</v>
      </c>
      <c r="L532">
        <v>1283230800</v>
      </c>
      <c r="M532" s="10">
        <f t="shared" si="58"/>
        <v>40421.208333333336</v>
      </c>
      <c r="N532" s="9">
        <f t="shared" si="59"/>
        <v>2010</v>
      </c>
      <c r="O532">
        <v>1284440400</v>
      </c>
      <c r="P532" s="10">
        <f t="shared" si="60"/>
        <v>40435.208333333336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56"/>
        <v>96</v>
      </c>
      <c r="G533" t="s">
        <v>47</v>
      </c>
      <c r="H533">
        <v>3640</v>
      </c>
      <c r="I533" s="5">
        <f t="shared" si="57"/>
        <v>48.99</v>
      </c>
      <c r="J533" t="s">
        <v>98</v>
      </c>
      <c r="K533" t="s">
        <v>99</v>
      </c>
      <c r="L533">
        <v>1384149600</v>
      </c>
      <c r="M533" s="10">
        <f t="shared" si="58"/>
        <v>41589.25</v>
      </c>
      <c r="N533" s="9">
        <f t="shared" si="59"/>
        <v>2013</v>
      </c>
      <c r="O533">
        <v>1388988000</v>
      </c>
      <c r="P533" s="10">
        <f t="shared" si="60"/>
        <v>41645.25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56"/>
        <v>503</v>
      </c>
      <c r="G534" t="s">
        <v>20</v>
      </c>
      <c r="H534">
        <v>126</v>
      </c>
      <c r="I534" s="5">
        <f t="shared" si="57"/>
        <v>63.86</v>
      </c>
      <c r="J534" t="s">
        <v>15</v>
      </c>
      <c r="K534" t="s">
        <v>16</v>
      </c>
      <c r="L534">
        <v>1516860000</v>
      </c>
      <c r="M534" s="10">
        <f t="shared" si="58"/>
        <v>43125.25</v>
      </c>
      <c r="N534" s="9">
        <f t="shared" si="59"/>
        <v>2018</v>
      </c>
      <c r="O534">
        <v>1516946400</v>
      </c>
      <c r="P534" s="10">
        <f t="shared" si="60"/>
        <v>43126.25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56"/>
        <v>159</v>
      </c>
      <c r="G535" t="s">
        <v>20</v>
      </c>
      <c r="H535">
        <v>2218</v>
      </c>
      <c r="I535" s="5">
        <f t="shared" si="57"/>
        <v>83</v>
      </c>
      <c r="J535" t="s">
        <v>40</v>
      </c>
      <c r="K535" t="s">
        <v>41</v>
      </c>
      <c r="L535">
        <v>1374642000</v>
      </c>
      <c r="M535" s="10">
        <f t="shared" si="58"/>
        <v>41479.208333333336</v>
      </c>
      <c r="N535" s="9">
        <f t="shared" si="59"/>
        <v>2013</v>
      </c>
      <c r="O535">
        <v>1377752400</v>
      </c>
      <c r="P535" s="10">
        <f t="shared" si="60"/>
        <v>41515.208333333336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56"/>
        <v>15</v>
      </c>
      <c r="G536" t="s">
        <v>14</v>
      </c>
      <c r="H536">
        <v>243</v>
      </c>
      <c r="I536" s="5">
        <f t="shared" si="57"/>
        <v>55.08</v>
      </c>
      <c r="J536" t="s">
        <v>21</v>
      </c>
      <c r="K536" t="s">
        <v>22</v>
      </c>
      <c r="L536">
        <v>1534482000</v>
      </c>
      <c r="M536" s="10">
        <f t="shared" si="58"/>
        <v>43329.208333333328</v>
      </c>
      <c r="N536" s="9">
        <f t="shared" si="59"/>
        <v>2018</v>
      </c>
      <c r="O536">
        <v>1534568400</v>
      </c>
      <c r="P536" s="10">
        <f t="shared" si="60"/>
        <v>43330.208333333328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56"/>
        <v>482</v>
      </c>
      <c r="G537" t="s">
        <v>20</v>
      </c>
      <c r="H537">
        <v>202</v>
      </c>
      <c r="I537" s="5">
        <f t="shared" si="57"/>
        <v>62.04</v>
      </c>
      <c r="J537" t="s">
        <v>107</v>
      </c>
      <c r="K537" t="s">
        <v>108</v>
      </c>
      <c r="L537">
        <v>1528434000</v>
      </c>
      <c r="M537" s="10">
        <f t="shared" si="58"/>
        <v>43259.208333333328</v>
      </c>
      <c r="N537" s="9">
        <f t="shared" si="59"/>
        <v>2018</v>
      </c>
      <c r="O537">
        <v>1528606800</v>
      </c>
      <c r="P537" s="10">
        <f t="shared" si="60"/>
        <v>43261.208333333328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56"/>
        <v>150</v>
      </c>
      <c r="G538" t="s">
        <v>20</v>
      </c>
      <c r="H538">
        <v>140</v>
      </c>
      <c r="I538" s="5">
        <f t="shared" si="57"/>
        <v>104.98</v>
      </c>
      <c r="J538" t="s">
        <v>107</v>
      </c>
      <c r="K538" t="s">
        <v>108</v>
      </c>
      <c r="L538">
        <v>1282626000</v>
      </c>
      <c r="M538" s="10">
        <f t="shared" si="58"/>
        <v>40414.208333333336</v>
      </c>
      <c r="N538" s="9">
        <f t="shared" si="59"/>
        <v>2010</v>
      </c>
      <c r="O538">
        <v>1284872400</v>
      </c>
      <c r="P538" s="10">
        <f t="shared" si="60"/>
        <v>40440.208333333336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56"/>
        <v>117</v>
      </c>
      <c r="G539" t="s">
        <v>20</v>
      </c>
      <c r="H539">
        <v>1052</v>
      </c>
      <c r="I539" s="5">
        <f t="shared" si="57"/>
        <v>94.04</v>
      </c>
      <c r="J539" t="s">
        <v>36</v>
      </c>
      <c r="K539" t="s">
        <v>37</v>
      </c>
      <c r="L539">
        <v>1535605200</v>
      </c>
      <c r="M539" s="10">
        <f t="shared" si="58"/>
        <v>43342.208333333328</v>
      </c>
      <c r="N539" s="9">
        <f t="shared" si="59"/>
        <v>2018</v>
      </c>
      <c r="O539">
        <v>1537592400</v>
      </c>
      <c r="P539" s="10">
        <f t="shared" si="60"/>
        <v>43365.208333333328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56"/>
        <v>38</v>
      </c>
      <c r="G540" t="s">
        <v>14</v>
      </c>
      <c r="H540">
        <v>1296</v>
      </c>
      <c r="I540" s="5">
        <f t="shared" si="57"/>
        <v>44.01</v>
      </c>
      <c r="J540" t="s">
        <v>21</v>
      </c>
      <c r="K540" t="s">
        <v>22</v>
      </c>
      <c r="L540">
        <v>1379826000</v>
      </c>
      <c r="M540" s="10">
        <f t="shared" si="58"/>
        <v>41539.208333333336</v>
      </c>
      <c r="N540" s="9">
        <f t="shared" si="59"/>
        <v>2013</v>
      </c>
      <c r="O540">
        <v>1381208400</v>
      </c>
      <c r="P540" s="10">
        <f t="shared" si="60"/>
        <v>41555.208333333336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56"/>
        <v>73</v>
      </c>
      <c r="G541" t="s">
        <v>14</v>
      </c>
      <c r="H541">
        <v>77</v>
      </c>
      <c r="I541" s="5">
        <f t="shared" si="57"/>
        <v>92.47</v>
      </c>
      <c r="J541" t="s">
        <v>21</v>
      </c>
      <c r="K541" t="s">
        <v>22</v>
      </c>
      <c r="L541">
        <v>1561957200</v>
      </c>
      <c r="M541" s="10">
        <f t="shared" si="58"/>
        <v>43647.208333333328</v>
      </c>
      <c r="N541" s="9">
        <f t="shared" si="59"/>
        <v>2019</v>
      </c>
      <c r="O541">
        <v>1562475600</v>
      </c>
      <c r="P541" s="10">
        <f t="shared" si="60"/>
        <v>43653.208333333328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56"/>
        <v>266</v>
      </c>
      <c r="G542" t="s">
        <v>20</v>
      </c>
      <c r="H542">
        <v>247</v>
      </c>
      <c r="I542" s="5">
        <f t="shared" si="57"/>
        <v>57.07</v>
      </c>
      <c r="J542" t="s">
        <v>21</v>
      </c>
      <c r="K542" t="s">
        <v>22</v>
      </c>
      <c r="L542">
        <v>1525496400</v>
      </c>
      <c r="M542" s="10">
        <f t="shared" si="58"/>
        <v>43225.208333333328</v>
      </c>
      <c r="N542" s="9">
        <f t="shared" si="59"/>
        <v>2018</v>
      </c>
      <c r="O542">
        <v>1527397200</v>
      </c>
      <c r="P542" s="10">
        <f t="shared" si="60"/>
        <v>43247.208333333328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56"/>
        <v>24</v>
      </c>
      <c r="G543" t="s">
        <v>14</v>
      </c>
      <c r="H543">
        <v>395</v>
      </c>
      <c r="I543" s="5">
        <f t="shared" si="57"/>
        <v>109.08</v>
      </c>
      <c r="J543" t="s">
        <v>107</v>
      </c>
      <c r="K543" t="s">
        <v>108</v>
      </c>
      <c r="L543">
        <v>1433912400</v>
      </c>
      <c r="M543" s="10">
        <f t="shared" si="58"/>
        <v>42165.208333333328</v>
      </c>
      <c r="N543" s="9">
        <f t="shared" si="59"/>
        <v>2015</v>
      </c>
      <c r="O543">
        <v>1436158800</v>
      </c>
      <c r="P543" s="10">
        <f t="shared" si="60"/>
        <v>42191.208333333328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56"/>
        <v>3</v>
      </c>
      <c r="G544" t="s">
        <v>14</v>
      </c>
      <c r="H544">
        <v>49</v>
      </c>
      <c r="I544" s="5">
        <f t="shared" si="57"/>
        <v>39.39</v>
      </c>
      <c r="J544" t="s">
        <v>40</v>
      </c>
      <c r="K544" t="s">
        <v>41</v>
      </c>
      <c r="L544">
        <v>1453442400</v>
      </c>
      <c r="M544" s="10">
        <f t="shared" si="58"/>
        <v>42391.25</v>
      </c>
      <c r="N544" s="9">
        <f t="shared" si="59"/>
        <v>2016</v>
      </c>
      <c r="O544">
        <v>1456034400</v>
      </c>
      <c r="P544" s="10">
        <f t="shared" si="60"/>
        <v>42421.25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56"/>
        <v>16</v>
      </c>
      <c r="G545" t="s">
        <v>14</v>
      </c>
      <c r="H545">
        <v>180</v>
      </c>
      <c r="I545" s="5">
        <f t="shared" si="57"/>
        <v>77.02</v>
      </c>
      <c r="J545" t="s">
        <v>21</v>
      </c>
      <c r="K545" t="s">
        <v>22</v>
      </c>
      <c r="L545">
        <v>1378875600</v>
      </c>
      <c r="M545" s="10">
        <f t="shared" si="58"/>
        <v>41528.208333333336</v>
      </c>
      <c r="N545" s="9">
        <f t="shared" si="59"/>
        <v>2013</v>
      </c>
      <c r="O545">
        <v>1380171600</v>
      </c>
      <c r="P545" s="10">
        <f t="shared" si="60"/>
        <v>41543.208333333336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56"/>
        <v>277</v>
      </c>
      <c r="G546" t="s">
        <v>20</v>
      </c>
      <c r="H546">
        <v>84</v>
      </c>
      <c r="I546" s="5">
        <f t="shared" si="57"/>
        <v>92.17</v>
      </c>
      <c r="J546" t="s">
        <v>21</v>
      </c>
      <c r="K546" t="s">
        <v>22</v>
      </c>
      <c r="L546">
        <v>1452232800</v>
      </c>
      <c r="M546" s="10">
        <f t="shared" si="58"/>
        <v>42377.25</v>
      </c>
      <c r="N546" s="9">
        <f t="shared" si="59"/>
        <v>2016</v>
      </c>
      <c r="O546">
        <v>1453356000</v>
      </c>
      <c r="P546" s="10">
        <f t="shared" si="60"/>
        <v>42390.25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56"/>
        <v>89</v>
      </c>
      <c r="G547" t="s">
        <v>14</v>
      </c>
      <c r="H547">
        <v>2690</v>
      </c>
      <c r="I547" s="5">
        <f t="shared" si="57"/>
        <v>61.01</v>
      </c>
      <c r="J547" t="s">
        <v>21</v>
      </c>
      <c r="K547" t="s">
        <v>22</v>
      </c>
      <c r="L547">
        <v>1577253600</v>
      </c>
      <c r="M547" s="10">
        <f t="shared" si="58"/>
        <v>43824.25</v>
      </c>
      <c r="N547" s="9">
        <f t="shared" si="59"/>
        <v>2019</v>
      </c>
      <c r="O547">
        <v>1578981600</v>
      </c>
      <c r="P547" s="10">
        <f t="shared" si="60"/>
        <v>43844.25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56"/>
        <v>164</v>
      </c>
      <c r="G548" t="s">
        <v>20</v>
      </c>
      <c r="H548">
        <v>88</v>
      </c>
      <c r="I548" s="5">
        <f t="shared" si="57"/>
        <v>78.069999999999993</v>
      </c>
      <c r="J548" t="s">
        <v>21</v>
      </c>
      <c r="K548" t="s">
        <v>22</v>
      </c>
      <c r="L548">
        <v>1537160400</v>
      </c>
      <c r="M548" s="10">
        <f t="shared" si="58"/>
        <v>43360.208333333328</v>
      </c>
      <c r="N548" s="9">
        <f t="shared" si="59"/>
        <v>2018</v>
      </c>
      <c r="O548">
        <v>1537419600</v>
      </c>
      <c r="P548" s="10">
        <f t="shared" si="60"/>
        <v>43363.208333333328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56"/>
        <v>969</v>
      </c>
      <c r="G549" t="s">
        <v>20</v>
      </c>
      <c r="H549">
        <v>156</v>
      </c>
      <c r="I549" s="5">
        <f t="shared" si="57"/>
        <v>80.75</v>
      </c>
      <c r="J549" t="s">
        <v>21</v>
      </c>
      <c r="K549" t="s">
        <v>22</v>
      </c>
      <c r="L549">
        <v>1422165600</v>
      </c>
      <c r="M549" s="10">
        <f t="shared" si="58"/>
        <v>42029.25</v>
      </c>
      <c r="N549" s="9">
        <f t="shared" si="59"/>
        <v>2015</v>
      </c>
      <c r="O549">
        <v>1423202400</v>
      </c>
      <c r="P549" s="10">
        <f t="shared" si="60"/>
        <v>42041.25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56"/>
        <v>271</v>
      </c>
      <c r="G550" t="s">
        <v>20</v>
      </c>
      <c r="H550">
        <v>2985</v>
      </c>
      <c r="I550" s="5">
        <f t="shared" si="57"/>
        <v>59.99</v>
      </c>
      <c r="J550" t="s">
        <v>21</v>
      </c>
      <c r="K550" t="s">
        <v>22</v>
      </c>
      <c r="L550">
        <v>1459486800</v>
      </c>
      <c r="M550" s="10">
        <f t="shared" si="58"/>
        <v>42461.208333333328</v>
      </c>
      <c r="N550" s="9">
        <f t="shared" si="59"/>
        <v>2016</v>
      </c>
      <c r="O550">
        <v>1460610000</v>
      </c>
      <c r="P550" s="10">
        <f t="shared" si="60"/>
        <v>42474.208333333328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56"/>
        <v>284</v>
      </c>
      <c r="G551" t="s">
        <v>20</v>
      </c>
      <c r="H551">
        <v>762</v>
      </c>
      <c r="I551" s="5">
        <f t="shared" si="57"/>
        <v>110.03</v>
      </c>
      <c r="J551" t="s">
        <v>21</v>
      </c>
      <c r="K551" t="s">
        <v>22</v>
      </c>
      <c r="L551">
        <v>1369717200</v>
      </c>
      <c r="M551" s="10">
        <f t="shared" si="58"/>
        <v>41422.208333333336</v>
      </c>
      <c r="N551" s="9">
        <f t="shared" si="59"/>
        <v>2013</v>
      </c>
      <c r="O551">
        <v>1370494800</v>
      </c>
      <c r="P551" s="10">
        <f t="shared" si="60"/>
        <v>41431.208333333336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56"/>
        <v>4</v>
      </c>
      <c r="G552" t="s">
        <v>74</v>
      </c>
      <c r="H552">
        <v>1</v>
      </c>
      <c r="I552" s="5">
        <f t="shared" si="57"/>
        <v>4</v>
      </c>
      <c r="J552" t="s">
        <v>98</v>
      </c>
      <c r="K552" t="s">
        <v>99</v>
      </c>
      <c r="L552">
        <v>1330495200</v>
      </c>
      <c r="M552" s="10">
        <f t="shared" si="58"/>
        <v>40968.25</v>
      </c>
      <c r="N552" s="9">
        <f t="shared" si="59"/>
        <v>2012</v>
      </c>
      <c r="O552">
        <v>1332306000</v>
      </c>
      <c r="P552" s="10">
        <f t="shared" si="60"/>
        <v>40989.208333333336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56"/>
        <v>59</v>
      </c>
      <c r="G553" t="s">
        <v>14</v>
      </c>
      <c r="H553">
        <v>2779</v>
      </c>
      <c r="I553" s="5">
        <f t="shared" si="57"/>
        <v>38</v>
      </c>
      <c r="J553" t="s">
        <v>26</v>
      </c>
      <c r="K553" t="s">
        <v>27</v>
      </c>
      <c r="L553">
        <v>1419055200</v>
      </c>
      <c r="M553" s="10">
        <f t="shared" si="58"/>
        <v>41993.25</v>
      </c>
      <c r="N553" s="9">
        <f t="shared" si="59"/>
        <v>2014</v>
      </c>
      <c r="O553">
        <v>1422511200</v>
      </c>
      <c r="P553" s="10">
        <f t="shared" si="60"/>
        <v>42033.25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56"/>
        <v>99</v>
      </c>
      <c r="G554" t="s">
        <v>14</v>
      </c>
      <c r="H554">
        <v>92</v>
      </c>
      <c r="I554" s="5">
        <f t="shared" si="57"/>
        <v>96.37</v>
      </c>
      <c r="J554" t="s">
        <v>21</v>
      </c>
      <c r="K554" t="s">
        <v>22</v>
      </c>
      <c r="L554">
        <v>1480140000</v>
      </c>
      <c r="M554" s="10">
        <f t="shared" si="58"/>
        <v>42700.25</v>
      </c>
      <c r="N554" s="9">
        <f t="shared" si="59"/>
        <v>2016</v>
      </c>
      <c r="O554">
        <v>1480312800</v>
      </c>
      <c r="P554" s="10">
        <f t="shared" si="60"/>
        <v>42702.25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56"/>
        <v>44</v>
      </c>
      <c r="G555" t="s">
        <v>14</v>
      </c>
      <c r="H555">
        <v>1028</v>
      </c>
      <c r="I555" s="5">
        <f t="shared" si="57"/>
        <v>72.98</v>
      </c>
      <c r="J555" t="s">
        <v>21</v>
      </c>
      <c r="K555" t="s">
        <v>22</v>
      </c>
      <c r="L555">
        <v>1293948000</v>
      </c>
      <c r="M555" s="10">
        <f t="shared" si="58"/>
        <v>40545.25</v>
      </c>
      <c r="N555" s="9">
        <f t="shared" si="59"/>
        <v>2011</v>
      </c>
      <c r="O555">
        <v>1294034400</v>
      </c>
      <c r="P555" s="10">
        <f t="shared" si="60"/>
        <v>40546.25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56"/>
        <v>152</v>
      </c>
      <c r="G556" t="s">
        <v>20</v>
      </c>
      <c r="H556">
        <v>554</v>
      </c>
      <c r="I556" s="5">
        <f t="shared" si="57"/>
        <v>26.01</v>
      </c>
      <c r="J556" t="s">
        <v>15</v>
      </c>
      <c r="K556" t="s">
        <v>16</v>
      </c>
      <c r="L556">
        <v>1482127200</v>
      </c>
      <c r="M556" s="10">
        <f t="shared" si="58"/>
        <v>42723.25</v>
      </c>
      <c r="N556" s="9">
        <f t="shared" si="59"/>
        <v>2016</v>
      </c>
      <c r="O556">
        <v>1482645600</v>
      </c>
      <c r="P556" s="10">
        <f t="shared" si="60"/>
        <v>42729.25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56"/>
        <v>224</v>
      </c>
      <c r="G557" t="s">
        <v>20</v>
      </c>
      <c r="H557">
        <v>135</v>
      </c>
      <c r="I557" s="5">
        <f t="shared" si="57"/>
        <v>104.36</v>
      </c>
      <c r="J557" t="s">
        <v>36</v>
      </c>
      <c r="K557" t="s">
        <v>37</v>
      </c>
      <c r="L557">
        <v>1396414800</v>
      </c>
      <c r="M557" s="10">
        <f t="shared" si="58"/>
        <v>41731.208333333336</v>
      </c>
      <c r="N557" s="9">
        <f t="shared" si="59"/>
        <v>2014</v>
      </c>
      <c r="O557">
        <v>1399093200</v>
      </c>
      <c r="P557" s="10">
        <f t="shared" si="60"/>
        <v>41762.208333333336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56"/>
        <v>240</v>
      </c>
      <c r="G558" t="s">
        <v>20</v>
      </c>
      <c r="H558">
        <v>122</v>
      </c>
      <c r="I558" s="5">
        <f t="shared" si="57"/>
        <v>102.19</v>
      </c>
      <c r="J558" t="s">
        <v>21</v>
      </c>
      <c r="K558" t="s">
        <v>22</v>
      </c>
      <c r="L558">
        <v>1315285200</v>
      </c>
      <c r="M558" s="10">
        <f t="shared" si="58"/>
        <v>40792.208333333336</v>
      </c>
      <c r="N558" s="9">
        <f t="shared" si="59"/>
        <v>2011</v>
      </c>
      <c r="O558">
        <v>1315890000</v>
      </c>
      <c r="P558" s="10">
        <f t="shared" si="60"/>
        <v>40799.208333333336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56"/>
        <v>199</v>
      </c>
      <c r="G559" t="s">
        <v>20</v>
      </c>
      <c r="H559">
        <v>221</v>
      </c>
      <c r="I559" s="5">
        <f t="shared" si="57"/>
        <v>54.12</v>
      </c>
      <c r="J559" t="s">
        <v>21</v>
      </c>
      <c r="K559" t="s">
        <v>22</v>
      </c>
      <c r="L559">
        <v>1443762000</v>
      </c>
      <c r="M559" s="10">
        <f t="shared" si="58"/>
        <v>42279.208333333328</v>
      </c>
      <c r="N559" s="9">
        <f t="shared" si="59"/>
        <v>2015</v>
      </c>
      <c r="O559">
        <v>1444021200</v>
      </c>
      <c r="P559" s="10">
        <f t="shared" si="60"/>
        <v>42282.208333333328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56"/>
        <v>137</v>
      </c>
      <c r="G560" t="s">
        <v>20</v>
      </c>
      <c r="H560">
        <v>126</v>
      </c>
      <c r="I560" s="5">
        <f t="shared" si="57"/>
        <v>63.22</v>
      </c>
      <c r="J560" t="s">
        <v>21</v>
      </c>
      <c r="K560" t="s">
        <v>22</v>
      </c>
      <c r="L560">
        <v>1456293600</v>
      </c>
      <c r="M560" s="10">
        <f t="shared" si="58"/>
        <v>42424.25</v>
      </c>
      <c r="N560" s="9">
        <f t="shared" si="59"/>
        <v>2016</v>
      </c>
      <c r="O560">
        <v>1460005200</v>
      </c>
      <c r="P560" s="10">
        <f t="shared" si="60"/>
        <v>42467.208333333328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56"/>
        <v>101</v>
      </c>
      <c r="G561" t="s">
        <v>20</v>
      </c>
      <c r="H561">
        <v>1022</v>
      </c>
      <c r="I561" s="5">
        <f t="shared" si="57"/>
        <v>104.03</v>
      </c>
      <c r="J561" t="s">
        <v>21</v>
      </c>
      <c r="K561" t="s">
        <v>22</v>
      </c>
      <c r="L561">
        <v>1470114000</v>
      </c>
      <c r="M561" s="10">
        <f t="shared" si="58"/>
        <v>42584.208333333328</v>
      </c>
      <c r="N561" s="9">
        <f t="shared" si="59"/>
        <v>2016</v>
      </c>
      <c r="O561">
        <v>1470718800</v>
      </c>
      <c r="P561" s="10">
        <f t="shared" si="60"/>
        <v>42591.208333333328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56"/>
        <v>794</v>
      </c>
      <c r="G562" t="s">
        <v>20</v>
      </c>
      <c r="H562">
        <v>3177</v>
      </c>
      <c r="I562" s="5">
        <f t="shared" si="57"/>
        <v>49.99</v>
      </c>
      <c r="J562" t="s">
        <v>21</v>
      </c>
      <c r="K562" t="s">
        <v>22</v>
      </c>
      <c r="L562">
        <v>1321596000</v>
      </c>
      <c r="M562" s="10">
        <f t="shared" si="58"/>
        <v>40865.25</v>
      </c>
      <c r="N562" s="9">
        <f t="shared" si="59"/>
        <v>2011</v>
      </c>
      <c r="O562">
        <v>1325052000</v>
      </c>
      <c r="P562" s="10">
        <f t="shared" si="60"/>
        <v>40905.25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56"/>
        <v>370</v>
      </c>
      <c r="G563" t="s">
        <v>20</v>
      </c>
      <c r="H563">
        <v>198</v>
      </c>
      <c r="I563" s="5">
        <f t="shared" si="57"/>
        <v>56.02</v>
      </c>
      <c r="J563" t="s">
        <v>98</v>
      </c>
      <c r="K563" t="s">
        <v>99</v>
      </c>
      <c r="L563">
        <v>1318827600</v>
      </c>
      <c r="M563" s="10">
        <f t="shared" si="58"/>
        <v>40833.208333333336</v>
      </c>
      <c r="N563" s="9">
        <f t="shared" si="59"/>
        <v>2011</v>
      </c>
      <c r="O563">
        <v>1319000400</v>
      </c>
      <c r="P563" s="10">
        <f t="shared" si="60"/>
        <v>40835.208333333336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56"/>
        <v>13</v>
      </c>
      <c r="G564" t="s">
        <v>14</v>
      </c>
      <c r="H564">
        <v>26</v>
      </c>
      <c r="I564" s="5">
        <f t="shared" si="57"/>
        <v>48.81</v>
      </c>
      <c r="J564" t="s">
        <v>98</v>
      </c>
      <c r="K564" t="s">
        <v>99</v>
      </c>
      <c r="L564">
        <v>1552366800</v>
      </c>
      <c r="M564" s="10">
        <f t="shared" si="58"/>
        <v>43536.208333333328</v>
      </c>
      <c r="N564" s="9">
        <f t="shared" si="59"/>
        <v>2019</v>
      </c>
      <c r="O564">
        <v>1552539600</v>
      </c>
      <c r="P564" s="10">
        <f t="shared" si="60"/>
        <v>43538.208333333328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56"/>
        <v>138</v>
      </c>
      <c r="G565" t="s">
        <v>20</v>
      </c>
      <c r="H565">
        <v>85</v>
      </c>
      <c r="I565" s="5">
        <f t="shared" si="57"/>
        <v>60.08</v>
      </c>
      <c r="J565" t="s">
        <v>26</v>
      </c>
      <c r="K565" t="s">
        <v>27</v>
      </c>
      <c r="L565">
        <v>1542088800</v>
      </c>
      <c r="M565" s="10">
        <f t="shared" si="58"/>
        <v>43417.25</v>
      </c>
      <c r="N565" s="9">
        <f t="shared" si="59"/>
        <v>2018</v>
      </c>
      <c r="O565">
        <v>1543816800</v>
      </c>
      <c r="P565" s="10">
        <f t="shared" si="60"/>
        <v>43437.25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56"/>
        <v>84</v>
      </c>
      <c r="G566" t="s">
        <v>14</v>
      </c>
      <c r="H566">
        <v>1790</v>
      </c>
      <c r="I566" s="5">
        <f t="shared" si="57"/>
        <v>78.989999999999995</v>
      </c>
      <c r="J566" t="s">
        <v>21</v>
      </c>
      <c r="K566" t="s">
        <v>22</v>
      </c>
      <c r="L566">
        <v>1426395600</v>
      </c>
      <c r="M566" s="10">
        <f t="shared" si="58"/>
        <v>42078.208333333328</v>
      </c>
      <c r="N566" s="9">
        <f t="shared" si="59"/>
        <v>2015</v>
      </c>
      <c r="O566">
        <v>1427086800</v>
      </c>
      <c r="P566" s="10">
        <f t="shared" si="60"/>
        <v>42086.208333333328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56"/>
        <v>205</v>
      </c>
      <c r="G567" t="s">
        <v>20</v>
      </c>
      <c r="H567">
        <v>3596</v>
      </c>
      <c r="I567" s="5">
        <f t="shared" si="57"/>
        <v>53.99</v>
      </c>
      <c r="J567" t="s">
        <v>21</v>
      </c>
      <c r="K567" t="s">
        <v>22</v>
      </c>
      <c r="L567">
        <v>1321336800</v>
      </c>
      <c r="M567" s="10">
        <f t="shared" si="58"/>
        <v>40862.25</v>
      </c>
      <c r="N567" s="9">
        <f t="shared" si="59"/>
        <v>2011</v>
      </c>
      <c r="O567">
        <v>1323064800</v>
      </c>
      <c r="P567" s="10">
        <f t="shared" si="60"/>
        <v>40882.25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56"/>
        <v>44</v>
      </c>
      <c r="G568" t="s">
        <v>14</v>
      </c>
      <c r="H568">
        <v>37</v>
      </c>
      <c r="I568" s="5">
        <f t="shared" si="57"/>
        <v>111.46</v>
      </c>
      <c r="J568" t="s">
        <v>21</v>
      </c>
      <c r="K568" t="s">
        <v>22</v>
      </c>
      <c r="L568">
        <v>1456293600</v>
      </c>
      <c r="M568" s="10">
        <f t="shared" si="58"/>
        <v>42424.25</v>
      </c>
      <c r="N568" s="9">
        <f t="shared" si="59"/>
        <v>2016</v>
      </c>
      <c r="O568">
        <v>1458277200</v>
      </c>
      <c r="P568" s="10">
        <f t="shared" si="60"/>
        <v>42447.208333333328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56"/>
        <v>219</v>
      </c>
      <c r="G569" t="s">
        <v>20</v>
      </c>
      <c r="H569">
        <v>244</v>
      </c>
      <c r="I569" s="5">
        <f t="shared" si="57"/>
        <v>60.92</v>
      </c>
      <c r="J569" t="s">
        <v>21</v>
      </c>
      <c r="K569" t="s">
        <v>22</v>
      </c>
      <c r="L569">
        <v>1404968400</v>
      </c>
      <c r="M569" s="10">
        <f t="shared" si="58"/>
        <v>41830.208333333336</v>
      </c>
      <c r="N569" s="9">
        <f t="shared" si="59"/>
        <v>2014</v>
      </c>
      <c r="O569">
        <v>1405141200</v>
      </c>
      <c r="P569" s="10">
        <f t="shared" si="60"/>
        <v>41832.208333333336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56"/>
        <v>186</v>
      </c>
      <c r="G570" t="s">
        <v>20</v>
      </c>
      <c r="H570">
        <v>5180</v>
      </c>
      <c r="I570" s="5">
        <f t="shared" si="57"/>
        <v>26</v>
      </c>
      <c r="J570" t="s">
        <v>21</v>
      </c>
      <c r="K570" t="s">
        <v>22</v>
      </c>
      <c r="L570">
        <v>1279170000</v>
      </c>
      <c r="M570" s="10">
        <f t="shared" si="58"/>
        <v>40374.208333333336</v>
      </c>
      <c r="N570" s="9">
        <f t="shared" si="59"/>
        <v>2010</v>
      </c>
      <c r="O570">
        <v>1283058000</v>
      </c>
      <c r="P570" s="10">
        <f t="shared" si="60"/>
        <v>40419.208333333336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56"/>
        <v>237</v>
      </c>
      <c r="G571" t="s">
        <v>20</v>
      </c>
      <c r="H571">
        <v>589</v>
      </c>
      <c r="I571" s="5">
        <f t="shared" si="57"/>
        <v>80.989999999999995</v>
      </c>
      <c r="J571" t="s">
        <v>107</v>
      </c>
      <c r="K571" t="s">
        <v>108</v>
      </c>
      <c r="L571">
        <v>1294725600</v>
      </c>
      <c r="M571" s="10">
        <f t="shared" si="58"/>
        <v>40554.25</v>
      </c>
      <c r="N571" s="9">
        <f t="shared" si="59"/>
        <v>2011</v>
      </c>
      <c r="O571">
        <v>1295762400</v>
      </c>
      <c r="P571" s="10">
        <f t="shared" si="60"/>
        <v>40566.25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56"/>
        <v>306</v>
      </c>
      <c r="G572" t="s">
        <v>20</v>
      </c>
      <c r="H572">
        <v>2725</v>
      </c>
      <c r="I572" s="5">
        <f t="shared" si="57"/>
        <v>35</v>
      </c>
      <c r="J572" t="s">
        <v>21</v>
      </c>
      <c r="K572" t="s">
        <v>22</v>
      </c>
      <c r="L572">
        <v>1419055200</v>
      </c>
      <c r="M572" s="10">
        <f t="shared" si="58"/>
        <v>41993.25</v>
      </c>
      <c r="N572" s="9">
        <f t="shared" si="59"/>
        <v>2014</v>
      </c>
      <c r="O572">
        <v>1419573600</v>
      </c>
      <c r="P572" s="10">
        <f t="shared" si="60"/>
        <v>41999.25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56"/>
        <v>94</v>
      </c>
      <c r="G573" t="s">
        <v>14</v>
      </c>
      <c r="H573">
        <v>35</v>
      </c>
      <c r="I573" s="5">
        <f t="shared" si="57"/>
        <v>94.14</v>
      </c>
      <c r="J573" t="s">
        <v>107</v>
      </c>
      <c r="K573" t="s">
        <v>108</v>
      </c>
      <c r="L573">
        <v>1434690000</v>
      </c>
      <c r="M573" s="10">
        <f t="shared" si="58"/>
        <v>42174.208333333328</v>
      </c>
      <c r="N573" s="9">
        <f t="shared" si="59"/>
        <v>2015</v>
      </c>
      <c r="O573">
        <v>1438750800</v>
      </c>
      <c r="P573" s="10">
        <f t="shared" si="60"/>
        <v>42221.208333333328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56"/>
        <v>54</v>
      </c>
      <c r="G574" t="s">
        <v>74</v>
      </c>
      <c r="H574">
        <v>94</v>
      </c>
      <c r="I574" s="5">
        <f t="shared" si="57"/>
        <v>52.09</v>
      </c>
      <c r="J574" t="s">
        <v>21</v>
      </c>
      <c r="K574" t="s">
        <v>22</v>
      </c>
      <c r="L574">
        <v>1443416400</v>
      </c>
      <c r="M574" s="10">
        <f t="shared" si="58"/>
        <v>42275.208333333328</v>
      </c>
      <c r="N574" s="9">
        <f t="shared" si="59"/>
        <v>2015</v>
      </c>
      <c r="O574">
        <v>1444798800</v>
      </c>
      <c r="P574" s="10">
        <f t="shared" si="60"/>
        <v>42291.208333333328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56"/>
        <v>112</v>
      </c>
      <c r="G575" t="s">
        <v>20</v>
      </c>
      <c r="H575">
        <v>300</v>
      </c>
      <c r="I575" s="5">
        <f t="shared" si="57"/>
        <v>24.99</v>
      </c>
      <c r="J575" t="s">
        <v>21</v>
      </c>
      <c r="K575" t="s">
        <v>22</v>
      </c>
      <c r="L575">
        <v>1399006800</v>
      </c>
      <c r="M575" s="10">
        <f t="shared" si="58"/>
        <v>41761.208333333336</v>
      </c>
      <c r="N575" s="9">
        <f t="shared" si="59"/>
        <v>2014</v>
      </c>
      <c r="O575">
        <v>1399179600</v>
      </c>
      <c r="P575" s="10">
        <f t="shared" si="60"/>
        <v>41763.208333333336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56"/>
        <v>369</v>
      </c>
      <c r="G576" t="s">
        <v>20</v>
      </c>
      <c r="H576">
        <v>144</v>
      </c>
      <c r="I576" s="5">
        <f t="shared" si="57"/>
        <v>69.22</v>
      </c>
      <c r="J576" t="s">
        <v>21</v>
      </c>
      <c r="K576" t="s">
        <v>22</v>
      </c>
      <c r="L576">
        <v>1575698400</v>
      </c>
      <c r="M576" s="10">
        <f t="shared" si="58"/>
        <v>43806.25</v>
      </c>
      <c r="N576" s="9">
        <f t="shared" si="59"/>
        <v>2019</v>
      </c>
      <c r="O576">
        <v>1576562400</v>
      </c>
      <c r="P576" s="10">
        <f t="shared" si="60"/>
        <v>43816.25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56"/>
        <v>63</v>
      </c>
      <c r="G577" t="s">
        <v>14</v>
      </c>
      <c r="H577">
        <v>558</v>
      </c>
      <c r="I577" s="5">
        <f t="shared" si="57"/>
        <v>93.94</v>
      </c>
      <c r="J577" t="s">
        <v>21</v>
      </c>
      <c r="K577" t="s">
        <v>22</v>
      </c>
      <c r="L577">
        <v>1400562000</v>
      </c>
      <c r="M577" s="10">
        <f t="shared" si="58"/>
        <v>41779.208333333336</v>
      </c>
      <c r="N577" s="9">
        <f t="shared" si="59"/>
        <v>2014</v>
      </c>
      <c r="O577">
        <v>1400821200</v>
      </c>
      <c r="P577" s="10">
        <f t="shared" si="60"/>
        <v>41782.208333333336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ref="F578:F641" si="63">ROUND((E578/D578)*100,0)</f>
        <v>65</v>
      </c>
      <c r="G578" t="s">
        <v>14</v>
      </c>
      <c r="H578">
        <v>64</v>
      </c>
      <c r="I578" s="5">
        <f t="shared" ref="I578:I641" si="64">IF(H578=0,0,ROUND(E578/H578,2))</f>
        <v>98.41</v>
      </c>
      <c r="J578" t="s">
        <v>21</v>
      </c>
      <c r="K578" t="s">
        <v>22</v>
      </c>
      <c r="L578">
        <v>1509512400</v>
      </c>
      <c r="M578" s="10">
        <f t="shared" si="58"/>
        <v>43040.208333333328</v>
      </c>
      <c r="N578" s="9">
        <f t="shared" si="59"/>
        <v>2017</v>
      </c>
      <c r="O578">
        <v>1510984800</v>
      </c>
      <c r="P578" s="10">
        <f t="shared" si="60"/>
        <v>43057.25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63"/>
        <v>19</v>
      </c>
      <c r="G579" t="s">
        <v>74</v>
      </c>
      <c r="H579">
        <v>37</v>
      </c>
      <c r="I579" s="5">
        <f t="shared" si="64"/>
        <v>41.78</v>
      </c>
      <c r="J579" t="s">
        <v>21</v>
      </c>
      <c r="K579" t="s">
        <v>22</v>
      </c>
      <c r="L579">
        <v>1299823200</v>
      </c>
      <c r="M579" s="10">
        <f t="shared" ref="M579:M642" si="65">(((L579/60)/60)/24)+DATE(1970,1,1)</f>
        <v>40613.25</v>
      </c>
      <c r="N579" s="9">
        <f t="shared" ref="N579:N642" si="66">YEAR(M579)</f>
        <v>2011</v>
      </c>
      <c r="O579">
        <v>1302066000</v>
      </c>
      <c r="P579" s="10">
        <f t="shared" ref="P579:P642" si="67">(((O579/60)/60)/24)+DATE(1970,1,1)</f>
        <v>40639.208333333336</v>
      </c>
      <c r="Q579" t="b">
        <v>0</v>
      </c>
      <c r="R579" t="b">
        <v>0</v>
      </c>
      <c r="S579" t="s">
        <v>159</v>
      </c>
      <c r="T579" t="str">
        <f t="shared" ref="T579:T642" si="68">LEFT(S579,SEARCH("/",S579)-1)</f>
        <v>music</v>
      </c>
      <c r="U579" t="str">
        <f t="shared" ref="U579:U642" si="69">RIGHT(S579,LEN(S579)-SEARCH("/",S579))</f>
        <v>jazz</v>
      </c>
    </row>
    <row r="580" spans="1:21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63"/>
        <v>17</v>
      </c>
      <c r="G580" t="s">
        <v>14</v>
      </c>
      <c r="H580">
        <v>245</v>
      </c>
      <c r="I580" s="5">
        <f t="shared" si="64"/>
        <v>65.989999999999995</v>
      </c>
      <c r="J580" t="s">
        <v>21</v>
      </c>
      <c r="K580" t="s">
        <v>22</v>
      </c>
      <c r="L580">
        <v>1322719200</v>
      </c>
      <c r="M580" s="10">
        <f t="shared" si="65"/>
        <v>40878.25</v>
      </c>
      <c r="N580" s="9">
        <f t="shared" si="66"/>
        <v>2011</v>
      </c>
      <c r="O580">
        <v>1322978400</v>
      </c>
      <c r="P580" s="10">
        <f t="shared" si="67"/>
        <v>40881.25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63"/>
        <v>101</v>
      </c>
      <c r="G581" t="s">
        <v>20</v>
      </c>
      <c r="H581">
        <v>87</v>
      </c>
      <c r="I581" s="5">
        <f t="shared" si="64"/>
        <v>72.06</v>
      </c>
      <c r="J581" t="s">
        <v>21</v>
      </c>
      <c r="K581" t="s">
        <v>22</v>
      </c>
      <c r="L581">
        <v>1312693200</v>
      </c>
      <c r="M581" s="10">
        <f t="shared" si="65"/>
        <v>40762.208333333336</v>
      </c>
      <c r="N581" s="9">
        <f t="shared" si="66"/>
        <v>2011</v>
      </c>
      <c r="O581">
        <v>1313730000</v>
      </c>
      <c r="P581" s="10">
        <f t="shared" si="67"/>
        <v>40774.208333333336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63"/>
        <v>342</v>
      </c>
      <c r="G582" t="s">
        <v>20</v>
      </c>
      <c r="H582">
        <v>3116</v>
      </c>
      <c r="I582" s="5">
        <f t="shared" si="64"/>
        <v>48</v>
      </c>
      <c r="J582" t="s">
        <v>21</v>
      </c>
      <c r="K582" t="s">
        <v>22</v>
      </c>
      <c r="L582">
        <v>1393394400</v>
      </c>
      <c r="M582" s="10">
        <f t="shared" si="65"/>
        <v>41696.25</v>
      </c>
      <c r="N582" s="9">
        <f t="shared" si="66"/>
        <v>2014</v>
      </c>
      <c r="O582">
        <v>1394085600</v>
      </c>
      <c r="P582" s="10">
        <f t="shared" si="67"/>
        <v>41704.25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63"/>
        <v>64</v>
      </c>
      <c r="G583" t="s">
        <v>14</v>
      </c>
      <c r="H583">
        <v>71</v>
      </c>
      <c r="I583" s="5">
        <f t="shared" si="64"/>
        <v>54.1</v>
      </c>
      <c r="J583" t="s">
        <v>21</v>
      </c>
      <c r="K583" t="s">
        <v>22</v>
      </c>
      <c r="L583">
        <v>1304053200</v>
      </c>
      <c r="M583" s="10">
        <f t="shared" si="65"/>
        <v>40662.208333333336</v>
      </c>
      <c r="N583" s="9">
        <f t="shared" si="66"/>
        <v>2011</v>
      </c>
      <c r="O583">
        <v>1305349200</v>
      </c>
      <c r="P583" s="10">
        <f t="shared" si="67"/>
        <v>40677.208333333336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63"/>
        <v>52</v>
      </c>
      <c r="G584" t="s">
        <v>14</v>
      </c>
      <c r="H584">
        <v>42</v>
      </c>
      <c r="I584" s="5">
        <f t="shared" si="64"/>
        <v>107.88</v>
      </c>
      <c r="J584" t="s">
        <v>21</v>
      </c>
      <c r="K584" t="s">
        <v>22</v>
      </c>
      <c r="L584">
        <v>1433912400</v>
      </c>
      <c r="M584" s="10">
        <f t="shared" si="65"/>
        <v>42165.208333333328</v>
      </c>
      <c r="N584" s="9">
        <f t="shared" si="66"/>
        <v>2015</v>
      </c>
      <c r="O584">
        <v>1434344400</v>
      </c>
      <c r="P584" s="10">
        <f t="shared" si="67"/>
        <v>42170.208333333328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63"/>
        <v>322</v>
      </c>
      <c r="G585" t="s">
        <v>20</v>
      </c>
      <c r="H585">
        <v>909</v>
      </c>
      <c r="I585" s="5">
        <f t="shared" si="64"/>
        <v>67.03</v>
      </c>
      <c r="J585" t="s">
        <v>21</v>
      </c>
      <c r="K585" t="s">
        <v>22</v>
      </c>
      <c r="L585">
        <v>1329717600</v>
      </c>
      <c r="M585" s="10">
        <f t="shared" si="65"/>
        <v>40959.25</v>
      </c>
      <c r="N585" s="9">
        <f t="shared" si="66"/>
        <v>2012</v>
      </c>
      <c r="O585">
        <v>1331186400</v>
      </c>
      <c r="P585" s="10">
        <f t="shared" si="67"/>
        <v>40976.25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63"/>
        <v>120</v>
      </c>
      <c r="G586" t="s">
        <v>20</v>
      </c>
      <c r="H586">
        <v>1613</v>
      </c>
      <c r="I586" s="5">
        <f t="shared" si="64"/>
        <v>64.010000000000005</v>
      </c>
      <c r="J586" t="s">
        <v>21</v>
      </c>
      <c r="K586" t="s">
        <v>22</v>
      </c>
      <c r="L586">
        <v>1335330000</v>
      </c>
      <c r="M586" s="10">
        <f t="shared" si="65"/>
        <v>41024.208333333336</v>
      </c>
      <c r="N586" s="9">
        <f t="shared" si="66"/>
        <v>2012</v>
      </c>
      <c r="O586">
        <v>1336539600</v>
      </c>
      <c r="P586" s="10">
        <f t="shared" si="67"/>
        <v>41038.208333333336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63"/>
        <v>147</v>
      </c>
      <c r="G587" t="s">
        <v>20</v>
      </c>
      <c r="H587">
        <v>136</v>
      </c>
      <c r="I587" s="5">
        <f t="shared" si="64"/>
        <v>96.07</v>
      </c>
      <c r="J587" t="s">
        <v>21</v>
      </c>
      <c r="K587" t="s">
        <v>22</v>
      </c>
      <c r="L587">
        <v>1268888400</v>
      </c>
      <c r="M587" s="10">
        <f t="shared" si="65"/>
        <v>40255.208333333336</v>
      </c>
      <c r="N587" s="9">
        <f t="shared" si="66"/>
        <v>2010</v>
      </c>
      <c r="O587">
        <v>1269752400</v>
      </c>
      <c r="P587" s="10">
        <f t="shared" si="67"/>
        <v>40265.208333333336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63"/>
        <v>951</v>
      </c>
      <c r="G588" t="s">
        <v>20</v>
      </c>
      <c r="H588">
        <v>130</v>
      </c>
      <c r="I588" s="5">
        <f t="shared" si="64"/>
        <v>51.18</v>
      </c>
      <c r="J588" t="s">
        <v>21</v>
      </c>
      <c r="K588" t="s">
        <v>22</v>
      </c>
      <c r="L588">
        <v>1289973600</v>
      </c>
      <c r="M588" s="10">
        <f t="shared" si="65"/>
        <v>40499.25</v>
      </c>
      <c r="N588" s="9">
        <f t="shared" si="66"/>
        <v>2010</v>
      </c>
      <c r="O588">
        <v>1291615200</v>
      </c>
      <c r="P588" s="10">
        <f t="shared" si="67"/>
        <v>40518.25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63"/>
        <v>73</v>
      </c>
      <c r="G589" t="s">
        <v>14</v>
      </c>
      <c r="H589">
        <v>156</v>
      </c>
      <c r="I589" s="5">
        <f t="shared" si="64"/>
        <v>43.92</v>
      </c>
      <c r="J589" t="s">
        <v>15</v>
      </c>
      <c r="K589" t="s">
        <v>16</v>
      </c>
      <c r="L589">
        <v>1547877600</v>
      </c>
      <c r="M589" s="10">
        <f t="shared" si="65"/>
        <v>43484.25</v>
      </c>
      <c r="N589" s="9">
        <f t="shared" si="66"/>
        <v>2019</v>
      </c>
      <c r="O589">
        <v>1552366800</v>
      </c>
      <c r="P589" s="10">
        <f t="shared" si="67"/>
        <v>43536.208333333328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63"/>
        <v>79</v>
      </c>
      <c r="G590" t="s">
        <v>14</v>
      </c>
      <c r="H590">
        <v>1368</v>
      </c>
      <c r="I590" s="5">
        <f t="shared" si="64"/>
        <v>91.02</v>
      </c>
      <c r="J590" t="s">
        <v>40</v>
      </c>
      <c r="K590" t="s">
        <v>41</v>
      </c>
      <c r="L590">
        <v>1269493200</v>
      </c>
      <c r="M590" s="10">
        <f t="shared" si="65"/>
        <v>40262.208333333336</v>
      </c>
      <c r="N590" s="9">
        <f t="shared" si="66"/>
        <v>2010</v>
      </c>
      <c r="O590">
        <v>1272171600</v>
      </c>
      <c r="P590" s="10">
        <f t="shared" si="67"/>
        <v>40293.208333333336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63"/>
        <v>65</v>
      </c>
      <c r="G591" t="s">
        <v>14</v>
      </c>
      <c r="H591">
        <v>102</v>
      </c>
      <c r="I591" s="5">
        <f t="shared" si="64"/>
        <v>50.13</v>
      </c>
      <c r="J591" t="s">
        <v>21</v>
      </c>
      <c r="K591" t="s">
        <v>22</v>
      </c>
      <c r="L591">
        <v>1436072400</v>
      </c>
      <c r="M591" s="10">
        <f t="shared" si="65"/>
        <v>42190.208333333328</v>
      </c>
      <c r="N591" s="9">
        <f t="shared" si="66"/>
        <v>2015</v>
      </c>
      <c r="O591">
        <v>1436677200</v>
      </c>
      <c r="P591" s="10">
        <f t="shared" si="67"/>
        <v>42197.208333333328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63"/>
        <v>82</v>
      </c>
      <c r="G592" t="s">
        <v>14</v>
      </c>
      <c r="H592">
        <v>86</v>
      </c>
      <c r="I592" s="5">
        <f t="shared" si="64"/>
        <v>67.72</v>
      </c>
      <c r="J592" t="s">
        <v>26</v>
      </c>
      <c r="K592" t="s">
        <v>27</v>
      </c>
      <c r="L592">
        <v>1419141600</v>
      </c>
      <c r="M592" s="10">
        <f t="shared" si="65"/>
        <v>41994.25</v>
      </c>
      <c r="N592" s="9">
        <f t="shared" si="66"/>
        <v>2014</v>
      </c>
      <c r="O592">
        <v>1420092000</v>
      </c>
      <c r="P592" s="10">
        <f t="shared" si="67"/>
        <v>42005.25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63"/>
        <v>1038</v>
      </c>
      <c r="G593" t="s">
        <v>20</v>
      </c>
      <c r="H593">
        <v>102</v>
      </c>
      <c r="I593" s="5">
        <f t="shared" si="64"/>
        <v>61.04</v>
      </c>
      <c r="J593" t="s">
        <v>21</v>
      </c>
      <c r="K593" t="s">
        <v>22</v>
      </c>
      <c r="L593">
        <v>1279083600</v>
      </c>
      <c r="M593" s="10">
        <f t="shared" si="65"/>
        <v>40373.208333333336</v>
      </c>
      <c r="N593" s="9">
        <f t="shared" si="66"/>
        <v>2010</v>
      </c>
      <c r="O593">
        <v>1279947600</v>
      </c>
      <c r="P593" s="10">
        <f t="shared" si="67"/>
        <v>40383.208333333336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63"/>
        <v>13</v>
      </c>
      <c r="G594" t="s">
        <v>14</v>
      </c>
      <c r="H594">
        <v>253</v>
      </c>
      <c r="I594" s="5">
        <f t="shared" si="64"/>
        <v>80.010000000000005</v>
      </c>
      <c r="J594" t="s">
        <v>21</v>
      </c>
      <c r="K594" t="s">
        <v>22</v>
      </c>
      <c r="L594">
        <v>1401426000</v>
      </c>
      <c r="M594" s="10">
        <f t="shared" si="65"/>
        <v>41789.208333333336</v>
      </c>
      <c r="N594" s="9">
        <f t="shared" si="66"/>
        <v>2014</v>
      </c>
      <c r="O594">
        <v>1402203600</v>
      </c>
      <c r="P594" s="10">
        <f t="shared" si="67"/>
        <v>41798.208333333336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63"/>
        <v>155</v>
      </c>
      <c r="G595" t="s">
        <v>20</v>
      </c>
      <c r="H595">
        <v>4006</v>
      </c>
      <c r="I595" s="5">
        <f t="shared" si="64"/>
        <v>47</v>
      </c>
      <c r="J595" t="s">
        <v>21</v>
      </c>
      <c r="K595" t="s">
        <v>22</v>
      </c>
      <c r="L595">
        <v>1395810000</v>
      </c>
      <c r="M595" s="10">
        <f t="shared" si="65"/>
        <v>41724.208333333336</v>
      </c>
      <c r="N595" s="9">
        <f t="shared" si="66"/>
        <v>2014</v>
      </c>
      <c r="O595">
        <v>1396933200</v>
      </c>
      <c r="P595" s="10">
        <f t="shared" si="67"/>
        <v>41737.208333333336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63"/>
        <v>7</v>
      </c>
      <c r="G596" t="s">
        <v>14</v>
      </c>
      <c r="H596">
        <v>157</v>
      </c>
      <c r="I596" s="5">
        <f t="shared" si="64"/>
        <v>71.13</v>
      </c>
      <c r="J596" t="s">
        <v>21</v>
      </c>
      <c r="K596" t="s">
        <v>22</v>
      </c>
      <c r="L596">
        <v>1467003600</v>
      </c>
      <c r="M596" s="10">
        <f t="shared" si="65"/>
        <v>42548.208333333328</v>
      </c>
      <c r="N596" s="9">
        <f t="shared" si="66"/>
        <v>2016</v>
      </c>
      <c r="O596">
        <v>1467262800</v>
      </c>
      <c r="P596" s="10">
        <f t="shared" si="67"/>
        <v>42551.208333333328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63"/>
        <v>209</v>
      </c>
      <c r="G597" t="s">
        <v>20</v>
      </c>
      <c r="H597">
        <v>1629</v>
      </c>
      <c r="I597" s="5">
        <f t="shared" si="64"/>
        <v>89.99</v>
      </c>
      <c r="J597" t="s">
        <v>21</v>
      </c>
      <c r="K597" t="s">
        <v>22</v>
      </c>
      <c r="L597">
        <v>1268715600</v>
      </c>
      <c r="M597" s="10">
        <f t="shared" si="65"/>
        <v>40253.208333333336</v>
      </c>
      <c r="N597" s="9">
        <f t="shared" si="66"/>
        <v>2010</v>
      </c>
      <c r="O597">
        <v>1270530000</v>
      </c>
      <c r="P597" s="10">
        <f t="shared" si="67"/>
        <v>40274.208333333336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63"/>
        <v>100</v>
      </c>
      <c r="G598" t="s">
        <v>14</v>
      </c>
      <c r="H598">
        <v>183</v>
      </c>
      <c r="I598" s="5">
        <f t="shared" si="64"/>
        <v>43.03</v>
      </c>
      <c r="J598" t="s">
        <v>21</v>
      </c>
      <c r="K598" t="s">
        <v>22</v>
      </c>
      <c r="L598">
        <v>1457157600</v>
      </c>
      <c r="M598" s="10">
        <f t="shared" si="65"/>
        <v>42434.25</v>
      </c>
      <c r="N598" s="9">
        <f t="shared" si="66"/>
        <v>2016</v>
      </c>
      <c r="O598">
        <v>1457762400</v>
      </c>
      <c r="P598" s="10">
        <f t="shared" si="67"/>
        <v>42441.25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63"/>
        <v>202</v>
      </c>
      <c r="G599" t="s">
        <v>20</v>
      </c>
      <c r="H599">
        <v>2188</v>
      </c>
      <c r="I599" s="5">
        <f t="shared" si="64"/>
        <v>68</v>
      </c>
      <c r="J599" t="s">
        <v>21</v>
      </c>
      <c r="K599" t="s">
        <v>22</v>
      </c>
      <c r="L599">
        <v>1573970400</v>
      </c>
      <c r="M599" s="10">
        <f t="shared" si="65"/>
        <v>43786.25</v>
      </c>
      <c r="N599" s="9">
        <f t="shared" si="66"/>
        <v>2019</v>
      </c>
      <c r="O599">
        <v>1575525600</v>
      </c>
      <c r="P599" s="10">
        <f t="shared" si="67"/>
        <v>43804.25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63"/>
        <v>162</v>
      </c>
      <c r="G600" t="s">
        <v>20</v>
      </c>
      <c r="H600">
        <v>2409</v>
      </c>
      <c r="I600" s="5">
        <f t="shared" si="64"/>
        <v>73</v>
      </c>
      <c r="J600" t="s">
        <v>107</v>
      </c>
      <c r="K600" t="s">
        <v>108</v>
      </c>
      <c r="L600">
        <v>1276578000</v>
      </c>
      <c r="M600" s="10">
        <f t="shared" si="65"/>
        <v>40344.208333333336</v>
      </c>
      <c r="N600" s="9">
        <f t="shared" si="66"/>
        <v>2010</v>
      </c>
      <c r="O600">
        <v>1279083600</v>
      </c>
      <c r="P600" s="10">
        <f t="shared" si="67"/>
        <v>40373.208333333336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63"/>
        <v>4</v>
      </c>
      <c r="G601" t="s">
        <v>14</v>
      </c>
      <c r="H601">
        <v>82</v>
      </c>
      <c r="I601" s="5">
        <f t="shared" si="64"/>
        <v>62.34</v>
      </c>
      <c r="J601" t="s">
        <v>36</v>
      </c>
      <c r="K601" t="s">
        <v>37</v>
      </c>
      <c r="L601">
        <v>1423720800</v>
      </c>
      <c r="M601" s="10">
        <f t="shared" si="65"/>
        <v>42047.25</v>
      </c>
      <c r="N601" s="9">
        <f t="shared" si="66"/>
        <v>2015</v>
      </c>
      <c r="O601">
        <v>1424412000</v>
      </c>
      <c r="P601" s="10">
        <f t="shared" si="67"/>
        <v>42055.25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63"/>
        <v>5</v>
      </c>
      <c r="G602" t="s">
        <v>14</v>
      </c>
      <c r="H602">
        <v>1</v>
      </c>
      <c r="I602" s="5">
        <f t="shared" si="64"/>
        <v>5</v>
      </c>
      <c r="J602" t="s">
        <v>40</v>
      </c>
      <c r="K602" t="s">
        <v>41</v>
      </c>
      <c r="L602">
        <v>1375160400</v>
      </c>
      <c r="M602" s="10">
        <f t="shared" si="65"/>
        <v>41485.208333333336</v>
      </c>
      <c r="N602" s="9">
        <f t="shared" si="66"/>
        <v>2013</v>
      </c>
      <c r="O602">
        <v>1376197200</v>
      </c>
      <c r="P602" s="10">
        <f t="shared" si="67"/>
        <v>41497.208333333336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63"/>
        <v>207</v>
      </c>
      <c r="G603" t="s">
        <v>20</v>
      </c>
      <c r="H603">
        <v>194</v>
      </c>
      <c r="I603" s="5">
        <f t="shared" si="64"/>
        <v>67.099999999999994</v>
      </c>
      <c r="J603" t="s">
        <v>21</v>
      </c>
      <c r="K603" t="s">
        <v>22</v>
      </c>
      <c r="L603">
        <v>1401426000</v>
      </c>
      <c r="M603" s="10">
        <f t="shared" si="65"/>
        <v>41789.208333333336</v>
      </c>
      <c r="N603" s="9">
        <f t="shared" si="66"/>
        <v>2014</v>
      </c>
      <c r="O603">
        <v>1402894800</v>
      </c>
      <c r="P603" s="10">
        <f t="shared" si="67"/>
        <v>41806.208333333336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63"/>
        <v>128</v>
      </c>
      <c r="G604" t="s">
        <v>20</v>
      </c>
      <c r="H604">
        <v>1140</v>
      </c>
      <c r="I604" s="5">
        <f t="shared" si="64"/>
        <v>79.98</v>
      </c>
      <c r="J604" t="s">
        <v>21</v>
      </c>
      <c r="K604" t="s">
        <v>22</v>
      </c>
      <c r="L604">
        <v>1433480400</v>
      </c>
      <c r="M604" s="10">
        <f t="shared" si="65"/>
        <v>42160.208333333328</v>
      </c>
      <c r="N604" s="9">
        <f t="shared" si="66"/>
        <v>2015</v>
      </c>
      <c r="O604">
        <v>1434430800</v>
      </c>
      <c r="P604" s="10">
        <f t="shared" si="67"/>
        <v>42171.208333333328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63"/>
        <v>120</v>
      </c>
      <c r="G605" t="s">
        <v>20</v>
      </c>
      <c r="H605">
        <v>102</v>
      </c>
      <c r="I605" s="5">
        <f t="shared" si="64"/>
        <v>62.18</v>
      </c>
      <c r="J605" t="s">
        <v>21</v>
      </c>
      <c r="K605" t="s">
        <v>22</v>
      </c>
      <c r="L605">
        <v>1555563600</v>
      </c>
      <c r="M605" s="10">
        <f t="shared" si="65"/>
        <v>43573.208333333328</v>
      </c>
      <c r="N605" s="9">
        <f t="shared" si="66"/>
        <v>2019</v>
      </c>
      <c r="O605">
        <v>1557896400</v>
      </c>
      <c r="P605" s="10">
        <f t="shared" si="67"/>
        <v>43600.208333333328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63"/>
        <v>171</v>
      </c>
      <c r="G606" t="s">
        <v>20</v>
      </c>
      <c r="H606">
        <v>2857</v>
      </c>
      <c r="I606" s="5">
        <f t="shared" si="64"/>
        <v>53.01</v>
      </c>
      <c r="J606" t="s">
        <v>21</v>
      </c>
      <c r="K606" t="s">
        <v>22</v>
      </c>
      <c r="L606">
        <v>1295676000</v>
      </c>
      <c r="M606" s="10">
        <f t="shared" si="65"/>
        <v>40565.25</v>
      </c>
      <c r="N606" s="9">
        <f t="shared" si="66"/>
        <v>2011</v>
      </c>
      <c r="O606">
        <v>1297490400</v>
      </c>
      <c r="P606" s="10">
        <f t="shared" si="67"/>
        <v>40586.25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63"/>
        <v>187</v>
      </c>
      <c r="G607" t="s">
        <v>20</v>
      </c>
      <c r="H607">
        <v>107</v>
      </c>
      <c r="I607" s="5">
        <f t="shared" si="64"/>
        <v>57.74</v>
      </c>
      <c r="J607" t="s">
        <v>21</v>
      </c>
      <c r="K607" t="s">
        <v>22</v>
      </c>
      <c r="L607">
        <v>1443848400</v>
      </c>
      <c r="M607" s="10">
        <f t="shared" si="65"/>
        <v>42280.208333333328</v>
      </c>
      <c r="N607" s="9">
        <f t="shared" si="66"/>
        <v>2015</v>
      </c>
      <c r="O607">
        <v>1447394400</v>
      </c>
      <c r="P607" s="10">
        <f t="shared" si="67"/>
        <v>42321.25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63"/>
        <v>188</v>
      </c>
      <c r="G608" t="s">
        <v>20</v>
      </c>
      <c r="H608">
        <v>160</v>
      </c>
      <c r="I608" s="5">
        <f t="shared" si="64"/>
        <v>40.03</v>
      </c>
      <c r="J608" t="s">
        <v>40</v>
      </c>
      <c r="K608" t="s">
        <v>41</v>
      </c>
      <c r="L608">
        <v>1457330400</v>
      </c>
      <c r="M608" s="10">
        <f t="shared" si="65"/>
        <v>42436.25</v>
      </c>
      <c r="N608" s="9">
        <f t="shared" si="66"/>
        <v>2016</v>
      </c>
      <c r="O608">
        <v>1458277200</v>
      </c>
      <c r="P608" s="10">
        <f t="shared" si="67"/>
        <v>42447.208333333328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63"/>
        <v>131</v>
      </c>
      <c r="G609" t="s">
        <v>20</v>
      </c>
      <c r="H609">
        <v>2230</v>
      </c>
      <c r="I609" s="5">
        <f t="shared" si="64"/>
        <v>81.02</v>
      </c>
      <c r="J609" t="s">
        <v>21</v>
      </c>
      <c r="K609" t="s">
        <v>22</v>
      </c>
      <c r="L609">
        <v>1395550800</v>
      </c>
      <c r="M609" s="10">
        <f t="shared" si="65"/>
        <v>41721.208333333336</v>
      </c>
      <c r="N609" s="9">
        <f t="shared" si="66"/>
        <v>2014</v>
      </c>
      <c r="O609">
        <v>1395723600</v>
      </c>
      <c r="P609" s="10">
        <f t="shared" si="67"/>
        <v>41723.208333333336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63"/>
        <v>284</v>
      </c>
      <c r="G610" t="s">
        <v>20</v>
      </c>
      <c r="H610">
        <v>316</v>
      </c>
      <c r="I610" s="5">
        <f t="shared" si="64"/>
        <v>35.049999999999997</v>
      </c>
      <c r="J610" t="s">
        <v>21</v>
      </c>
      <c r="K610" t="s">
        <v>22</v>
      </c>
      <c r="L610">
        <v>1551852000</v>
      </c>
      <c r="M610" s="10">
        <f t="shared" si="65"/>
        <v>43530.25</v>
      </c>
      <c r="N610" s="9">
        <f t="shared" si="66"/>
        <v>2019</v>
      </c>
      <c r="O610">
        <v>1552197600</v>
      </c>
      <c r="P610" s="10">
        <f t="shared" si="67"/>
        <v>43534.25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63"/>
        <v>120</v>
      </c>
      <c r="G611" t="s">
        <v>20</v>
      </c>
      <c r="H611">
        <v>117</v>
      </c>
      <c r="I611" s="5">
        <f t="shared" si="64"/>
        <v>102.92</v>
      </c>
      <c r="J611" t="s">
        <v>21</v>
      </c>
      <c r="K611" t="s">
        <v>22</v>
      </c>
      <c r="L611">
        <v>1547618400</v>
      </c>
      <c r="M611" s="10">
        <f t="shared" si="65"/>
        <v>43481.25</v>
      </c>
      <c r="N611" s="9">
        <f t="shared" si="66"/>
        <v>2019</v>
      </c>
      <c r="O611">
        <v>1549087200</v>
      </c>
      <c r="P611" s="10">
        <f t="shared" si="67"/>
        <v>43498.25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63"/>
        <v>419</v>
      </c>
      <c r="G612" t="s">
        <v>20</v>
      </c>
      <c r="H612">
        <v>6406</v>
      </c>
      <c r="I612" s="5">
        <f t="shared" si="64"/>
        <v>28</v>
      </c>
      <c r="J612" t="s">
        <v>21</v>
      </c>
      <c r="K612" t="s">
        <v>22</v>
      </c>
      <c r="L612">
        <v>1355637600</v>
      </c>
      <c r="M612" s="10">
        <f t="shared" si="65"/>
        <v>41259.25</v>
      </c>
      <c r="N612" s="9">
        <f t="shared" si="66"/>
        <v>2012</v>
      </c>
      <c r="O612">
        <v>1356847200</v>
      </c>
      <c r="P612" s="10">
        <f t="shared" si="67"/>
        <v>41273.25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63"/>
        <v>14</v>
      </c>
      <c r="G613" t="s">
        <v>74</v>
      </c>
      <c r="H613">
        <v>15</v>
      </c>
      <c r="I613" s="5">
        <f t="shared" si="64"/>
        <v>75.73</v>
      </c>
      <c r="J613" t="s">
        <v>21</v>
      </c>
      <c r="K613" t="s">
        <v>22</v>
      </c>
      <c r="L613">
        <v>1374728400</v>
      </c>
      <c r="M613" s="10">
        <f t="shared" si="65"/>
        <v>41480.208333333336</v>
      </c>
      <c r="N613" s="9">
        <f t="shared" si="66"/>
        <v>2013</v>
      </c>
      <c r="O613">
        <v>1375765200</v>
      </c>
      <c r="P613" s="10">
        <f t="shared" si="67"/>
        <v>41492.208333333336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63"/>
        <v>139</v>
      </c>
      <c r="G614" t="s">
        <v>20</v>
      </c>
      <c r="H614">
        <v>192</v>
      </c>
      <c r="I614" s="5">
        <f t="shared" si="64"/>
        <v>45.03</v>
      </c>
      <c r="J614" t="s">
        <v>21</v>
      </c>
      <c r="K614" t="s">
        <v>22</v>
      </c>
      <c r="L614">
        <v>1287810000</v>
      </c>
      <c r="M614" s="10">
        <f t="shared" si="65"/>
        <v>40474.208333333336</v>
      </c>
      <c r="N614" s="9">
        <f t="shared" si="66"/>
        <v>2010</v>
      </c>
      <c r="O614">
        <v>1289800800</v>
      </c>
      <c r="P614" s="10">
        <f t="shared" si="67"/>
        <v>40497.25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63"/>
        <v>174</v>
      </c>
      <c r="G615" t="s">
        <v>20</v>
      </c>
      <c r="H615">
        <v>26</v>
      </c>
      <c r="I615" s="5">
        <f t="shared" si="64"/>
        <v>73.62</v>
      </c>
      <c r="J615" t="s">
        <v>15</v>
      </c>
      <c r="K615" t="s">
        <v>16</v>
      </c>
      <c r="L615">
        <v>1503723600</v>
      </c>
      <c r="M615" s="10">
        <f t="shared" si="65"/>
        <v>42973.208333333328</v>
      </c>
      <c r="N615" s="9">
        <f t="shared" si="66"/>
        <v>2017</v>
      </c>
      <c r="O615">
        <v>1504501200</v>
      </c>
      <c r="P615" s="10">
        <f t="shared" si="67"/>
        <v>42982.208333333328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63"/>
        <v>155</v>
      </c>
      <c r="G616" t="s">
        <v>20</v>
      </c>
      <c r="H616">
        <v>723</v>
      </c>
      <c r="I616" s="5">
        <f t="shared" si="64"/>
        <v>56.99</v>
      </c>
      <c r="J616" t="s">
        <v>21</v>
      </c>
      <c r="K616" t="s">
        <v>22</v>
      </c>
      <c r="L616">
        <v>1484114400</v>
      </c>
      <c r="M616" s="10">
        <f t="shared" si="65"/>
        <v>42746.25</v>
      </c>
      <c r="N616" s="9">
        <f t="shared" si="66"/>
        <v>2017</v>
      </c>
      <c r="O616">
        <v>1485669600</v>
      </c>
      <c r="P616" s="10">
        <f t="shared" si="67"/>
        <v>42764.25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63"/>
        <v>170</v>
      </c>
      <c r="G617" t="s">
        <v>20</v>
      </c>
      <c r="H617">
        <v>170</v>
      </c>
      <c r="I617" s="5">
        <f t="shared" si="64"/>
        <v>85.22</v>
      </c>
      <c r="J617" t="s">
        <v>107</v>
      </c>
      <c r="K617" t="s">
        <v>108</v>
      </c>
      <c r="L617">
        <v>1461906000</v>
      </c>
      <c r="M617" s="10">
        <f t="shared" si="65"/>
        <v>42489.208333333328</v>
      </c>
      <c r="N617" s="9">
        <f t="shared" si="66"/>
        <v>2016</v>
      </c>
      <c r="O617">
        <v>1462770000</v>
      </c>
      <c r="P617" s="10">
        <f t="shared" si="67"/>
        <v>42499.208333333328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63"/>
        <v>190</v>
      </c>
      <c r="G618" t="s">
        <v>20</v>
      </c>
      <c r="H618">
        <v>238</v>
      </c>
      <c r="I618" s="5">
        <f t="shared" si="64"/>
        <v>50.96</v>
      </c>
      <c r="J618" t="s">
        <v>40</v>
      </c>
      <c r="K618" t="s">
        <v>41</v>
      </c>
      <c r="L618">
        <v>1379653200</v>
      </c>
      <c r="M618" s="10">
        <f t="shared" si="65"/>
        <v>41537.208333333336</v>
      </c>
      <c r="N618" s="9">
        <f t="shared" si="66"/>
        <v>2013</v>
      </c>
      <c r="O618">
        <v>1379739600</v>
      </c>
      <c r="P618" s="10">
        <f t="shared" si="67"/>
        <v>41538.208333333336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63"/>
        <v>250</v>
      </c>
      <c r="G619" t="s">
        <v>20</v>
      </c>
      <c r="H619">
        <v>55</v>
      </c>
      <c r="I619" s="5">
        <f t="shared" si="64"/>
        <v>63.56</v>
      </c>
      <c r="J619" t="s">
        <v>21</v>
      </c>
      <c r="K619" t="s">
        <v>22</v>
      </c>
      <c r="L619">
        <v>1401858000</v>
      </c>
      <c r="M619" s="10">
        <f t="shared" si="65"/>
        <v>41794.208333333336</v>
      </c>
      <c r="N619" s="9">
        <f t="shared" si="66"/>
        <v>2014</v>
      </c>
      <c r="O619">
        <v>1402722000</v>
      </c>
      <c r="P619" s="10">
        <f t="shared" si="67"/>
        <v>41804.208333333336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63"/>
        <v>49</v>
      </c>
      <c r="G620" t="s">
        <v>14</v>
      </c>
      <c r="H620">
        <v>1198</v>
      </c>
      <c r="I620" s="5">
        <f t="shared" si="64"/>
        <v>81</v>
      </c>
      <c r="J620" t="s">
        <v>21</v>
      </c>
      <c r="K620" t="s">
        <v>22</v>
      </c>
      <c r="L620">
        <v>1367470800</v>
      </c>
      <c r="M620" s="10">
        <f t="shared" si="65"/>
        <v>41396.208333333336</v>
      </c>
      <c r="N620" s="9">
        <f t="shared" si="66"/>
        <v>2013</v>
      </c>
      <c r="O620">
        <v>1369285200</v>
      </c>
      <c r="P620" s="10">
        <f t="shared" si="67"/>
        <v>41417.208333333336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63"/>
        <v>28</v>
      </c>
      <c r="G621" t="s">
        <v>14</v>
      </c>
      <c r="H621">
        <v>648</v>
      </c>
      <c r="I621" s="5">
        <f t="shared" si="64"/>
        <v>86.04</v>
      </c>
      <c r="J621" t="s">
        <v>21</v>
      </c>
      <c r="K621" t="s">
        <v>22</v>
      </c>
      <c r="L621">
        <v>1304658000</v>
      </c>
      <c r="M621" s="10">
        <f t="shared" si="65"/>
        <v>40669.208333333336</v>
      </c>
      <c r="N621" s="9">
        <f t="shared" si="66"/>
        <v>2011</v>
      </c>
      <c r="O621">
        <v>1304744400</v>
      </c>
      <c r="P621" s="10">
        <f t="shared" si="67"/>
        <v>40670.208333333336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63"/>
        <v>268</v>
      </c>
      <c r="G622" t="s">
        <v>20</v>
      </c>
      <c r="H622">
        <v>128</v>
      </c>
      <c r="I622" s="5">
        <f t="shared" si="64"/>
        <v>90.04</v>
      </c>
      <c r="J622" t="s">
        <v>26</v>
      </c>
      <c r="K622" t="s">
        <v>27</v>
      </c>
      <c r="L622">
        <v>1467954000</v>
      </c>
      <c r="M622" s="10">
        <f t="shared" si="65"/>
        <v>42559.208333333328</v>
      </c>
      <c r="N622" s="9">
        <f t="shared" si="66"/>
        <v>2016</v>
      </c>
      <c r="O622">
        <v>1468299600</v>
      </c>
      <c r="P622" s="10">
        <f t="shared" si="67"/>
        <v>42563.208333333328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63"/>
        <v>620</v>
      </c>
      <c r="G623" t="s">
        <v>20</v>
      </c>
      <c r="H623">
        <v>2144</v>
      </c>
      <c r="I623" s="5">
        <f t="shared" si="64"/>
        <v>74.010000000000005</v>
      </c>
      <c r="J623" t="s">
        <v>21</v>
      </c>
      <c r="K623" t="s">
        <v>22</v>
      </c>
      <c r="L623">
        <v>1473742800</v>
      </c>
      <c r="M623" s="10">
        <f t="shared" si="65"/>
        <v>42626.208333333328</v>
      </c>
      <c r="N623" s="9">
        <f t="shared" si="66"/>
        <v>2016</v>
      </c>
      <c r="O623">
        <v>1474174800</v>
      </c>
      <c r="P623" s="10">
        <f t="shared" si="67"/>
        <v>42631.208333333328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63"/>
        <v>3</v>
      </c>
      <c r="G624" t="s">
        <v>14</v>
      </c>
      <c r="H624">
        <v>64</v>
      </c>
      <c r="I624" s="5">
        <f t="shared" si="64"/>
        <v>92.44</v>
      </c>
      <c r="J624" t="s">
        <v>21</v>
      </c>
      <c r="K624" t="s">
        <v>22</v>
      </c>
      <c r="L624">
        <v>1523768400</v>
      </c>
      <c r="M624" s="10">
        <f t="shared" si="65"/>
        <v>43205.208333333328</v>
      </c>
      <c r="N624" s="9">
        <f t="shared" si="66"/>
        <v>2018</v>
      </c>
      <c r="O624">
        <v>1526014800</v>
      </c>
      <c r="P624" s="10">
        <f t="shared" si="67"/>
        <v>43231.208333333328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63"/>
        <v>160</v>
      </c>
      <c r="G625" t="s">
        <v>20</v>
      </c>
      <c r="H625">
        <v>2693</v>
      </c>
      <c r="I625" s="5">
        <f t="shared" si="64"/>
        <v>56</v>
      </c>
      <c r="J625" t="s">
        <v>40</v>
      </c>
      <c r="K625" t="s">
        <v>41</v>
      </c>
      <c r="L625">
        <v>1437022800</v>
      </c>
      <c r="M625" s="10">
        <f t="shared" si="65"/>
        <v>42201.208333333328</v>
      </c>
      <c r="N625" s="9">
        <f t="shared" si="66"/>
        <v>2015</v>
      </c>
      <c r="O625">
        <v>1437454800</v>
      </c>
      <c r="P625" s="10">
        <f t="shared" si="67"/>
        <v>42206.208333333328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63"/>
        <v>279</v>
      </c>
      <c r="G626" t="s">
        <v>20</v>
      </c>
      <c r="H626">
        <v>432</v>
      </c>
      <c r="I626" s="5">
        <f t="shared" si="64"/>
        <v>32.979999999999997</v>
      </c>
      <c r="J626" t="s">
        <v>21</v>
      </c>
      <c r="K626" t="s">
        <v>22</v>
      </c>
      <c r="L626">
        <v>1422165600</v>
      </c>
      <c r="M626" s="10">
        <f t="shared" si="65"/>
        <v>42029.25</v>
      </c>
      <c r="N626" s="9">
        <f t="shared" si="66"/>
        <v>2015</v>
      </c>
      <c r="O626">
        <v>1422684000</v>
      </c>
      <c r="P626" s="10">
        <f t="shared" si="67"/>
        <v>42035.25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63"/>
        <v>77</v>
      </c>
      <c r="G627" t="s">
        <v>14</v>
      </c>
      <c r="H627">
        <v>62</v>
      </c>
      <c r="I627" s="5">
        <f t="shared" si="64"/>
        <v>93.6</v>
      </c>
      <c r="J627" t="s">
        <v>21</v>
      </c>
      <c r="K627" t="s">
        <v>22</v>
      </c>
      <c r="L627">
        <v>1580104800</v>
      </c>
      <c r="M627" s="10">
        <f t="shared" si="65"/>
        <v>43857.25</v>
      </c>
      <c r="N627" s="9">
        <f t="shared" si="66"/>
        <v>2020</v>
      </c>
      <c r="O627">
        <v>1581314400</v>
      </c>
      <c r="P627" s="10">
        <f t="shared" si="67"/>
        <v>43871.25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63"/>
        <v>206</v>
      </c>
      <c r="G628" t="s">
        <v>20</v>
      </c>
      <c r="H628">
        <v>189</v>
      </c>
      <c r="I628" s="5">
        <f t="shared" si="64"/>
        <v>69.87</v>
      </c>
      <c r="J628" t="s">
        <v>21</v>
      </c>
      <c r="K628" t="s">
        <v>22</v>
      </c>
      <c r="L628">
        <v>1285650000</v>
      </c>
      <c r="M628" s="10">
        <f t="shared" si="65"/>
        <v>40449.208333333336</v>
      </c>
      <c r="N628" s="9">
        <f t="shared" si="66"/>
        <v>2010</v>
      </c>
      <c r="O628">
        <v>1286427600</v>
      </c>
      <c r="P628" s="10">
        <f t="shared" si="67"/>
        <v>40458.208333333336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63"/>
        <v>694</v>
      </c>
      <c r="G629" t="s">
        <v>20</v>
      </c>
      <c r="H629">
        <v>154</v>
      </c>
      <c r="I629" s="5">
        <f t="shared" si="64"/>
        <v>72.13</v>
      </c>
      <c r="J629" t="s">
        <v>40</v>
      </c>
      <c r="K629" t="s">
        <v>41</v>
      </c>
      <c r="L629">
        <v>1276664400</v>
      </c>
      <c r="M629" s="10">
        <f t="shared" si="65"/>
        <v>40345.208333333336</v>
      </c>
      <c r="N629" s="9">
        <f t="shared" si="66"/>
        <v>2010</v>
      </c>
      <c r="O629">
        <v>1278738000</v>
      </c>
      <c r="P629" s="10">
        <f t="shared" si="67"/>
        <v>40369.208333333336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63"/>
        <v>152</v>
      </c>
      <c r="G630" t="s">
        <v>20</v>
      </c>
      <c r="H630">
        <v>96</v>
      </c>
      <c r="I630" s="5">
        <f t="shared" si="64"/>
        <v>30.04</v>
      </c>
      <c r="J630" t="s">
        <v>21</v>
      </c>
      <c r="K630" t="s">
        <v>22</v>
      </c>
      <c r="L630">
        <v>1286168400</v>
      </c>
      <c r="M630" s="10">
        <f t="shared" si="65"/>
        <v>40455.208333333336</v>
      </c>
      <c r="N630" s="9">
        <f t="shared" si="66"/>
        <v>2010</v>
      </c>
      <c r="O630">
        <v>1286427600</v>
      </c>
      <c r="P630" s="10">
        <f t="shared" si="67"/>
        <v>40458.208333333336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63"/>
        <v>65</v>
      </c>
      <c r="G631" t="s">
        <v>14</v>
      </c>
      <c r="H631">
        <v>750</v>
      </c>
      <c r="I631" s="5">
        <f t="shared" si="64"/>
        <v>73.97</v>
      </c>
      <c r="J631" t="s">
        <v>21</v>
      </c>
      <c r="K631" t="s">
        <v>22</v>
      </c>
      <c r="L631">
        <v>1467781200</v>
      </c>
      <c r="M631" s="10">
        <f t="shared" si="65"/>
        <v>42557.208333333328</v>
      </c>
      <c r="N631" s="9">
        <f t="shared" si="66"/>
        <v>2016</v>
      </c>
      <c r="O631">
        <v>1467954000</v>
      </c>
      <c r="P631" s="10">
        <f t="shared" si="67"/>
        <v>42559.208333333328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63"/>
        <v>63</v>
      </c>
      <c r="G632" t="s">
        <v>74</v>
      </c>
      <c r="H632">
        <v>87</v>
      </c>
      <c r="I632" s="5">
        <f t="shared" si="64"/>
        <v>68.66</v>
      </c>
      <c r="J632" t="s">
        <v>21</v>
      </c>
      <c r="K632" t="s">
        <v>22</v>
      </c>
      <c r="L632">
        <v>1556686800</v>
      </c>
      <c r="M632" s="10">
        <f t="shared" si="65"/>
        <v>43586.208333333328</v>
      </c>
      <c r="N632" s="9">
        <f t="shared" si="66"/>
        <v>2019</v>
      </c>
      <c r="O632">
        <v>1557637200</v>
      </c>
      <c r="P632" s="10">
        <f t="shared" si="67"/>
        <v>43597.208333333328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63"/>
        <v>310</v>
      </c>
      <c r="G633" t="s">
        <v>20</v>
      </c>
      <c r="H633">
        <v>3063</v>
      </c>
      <c r="I633" s="5">
        <f t="shared" si="64"/>
        <v>59.99</v>
      </c>
      <c r="J633" t="s">
        <v>21</v>
      </c>
      <c r="K633" t="s">
        <v>22</v>
      </c>
      <c r="L633">
        <v>1553576400</v>
      </c>
      <c r="M633" s="10">
        <f t="shared" si="65"/>
        <v>43550.208333333328</v>
      </c>
      <c r="N633" s="9">
        <f t="shared" si="66"/>
        <v>2019</v>
      </c>
      <c r="O633">
        <v>1553922000</v>
      </c>
      <c r="P633" s="10">
        <f t="shared" si="67"/>
        <v>43554.208333333328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63"/>
        <v>43</v>
      </c>
      <c r="G634" t="s">
        <v>47</v>
      </c>
      <c r="H634">
        <v>278</v>
      </c>
      <c r="I634" s="5">
        <f t="shared" si="64"/>
        <v>111.16</v>
      </c>
      <c r="J634" t="s">
        <v>21</v>
      </c>
      <c r="K634" t="s">
        <v>22</v>
      </c>
      <c r="L634">
        <v>1414904400</v>
      </c>
      <c r="M634" s="10">
        <f t="shared" si="65"/>
        <v>41945.208333333336</v>
      </c>
      <c r="N634" s="9">
        <f t="shared" si="66"/>
        <v>2014</v>
      </c>
      <c r="O634">
        <v>1416463200</v>
      </c>
      <c r="P634" s="10">
        <f t="shared" si="67"/>
        <v>41963.25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63"/>
        <v>83</v>
      </c>
      <c r="G635" t="s">
        <v>14</v>
      </c>
      <c r="H635">
        <v>105</v>
      </c>
      <c r="I635" s="5">
        <f t="shared" si="64"/>
        <v>53.04</v>
      </c>
      <c r="J635" t="s">
        <v>21</v>
      </c>
      <c r="K635" t="s">
        <v>22</v>
      </c>
      <c r="L635">
        <v>1446876000</v>
      </c>
      <c r="M635" s="10">
        <f t="shared" si="65"/>
        <v>42315.25</v>
      </c>
      <c r="N635" s="9">
        <f t="shared" si="66"/>
        <v>2015</v>
      </c>
      <c r="O635">
        <v>1447221600</v>
      </c>
      <c r="P635" s="10">
        <f t="shared" si="67"/>
        <v>42319.25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63"/>
        <v>79</v>
      </c>
      <c r="G636" t="s">
        <v>74</v>
      </c>
      <c r="H636">
        <v>1658</v>
      </c>
      <c r="I636" s="5">
        <f t="shared" si="64"/>
        <v>55.99</v>
      </c>
      <c r="J636" t="s">
        <v>21</v>
      </c>
      <c r="K636" t="s">
        <v>22</v>
      </c>
      <c r="L636">
        <v>1490418000</v>
      </c>
      <c r="M636" s="10">
        <f t="shared" si="65"/>
        <v>42819.208333333328</v>
      </c>
      <c r="N636" s="9">
        <f t="shared" si="66"/>
        <v>2017</v>
      </c>
      <c r="O636">
        <v>1491627600</v>
      </c>
      <c r="P636" s="10">
        <f t="shared" si="67"/>
        <v>42833.208333333328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63"/>
        <v>114</v>
      </c>
      <c r="G637" t="s">
        <v>20</v>
      </c>
      <c r="H637">
        <v>2266</v>
      </c>
      <c r="I637" s="5">
        <f t="shared" si="64"/>
        <v>69.989999999999995</v>
      </c>
      <c r="J637" t="s">
        <v>21</v>
      </c>
      <c r="K637" t="s">
        <v>22</v>
      </c>
      <c r="L637">
        <v>1360389600</v>
      </c>
      <c r="M637" s="10">
        <f t="shared" si="65"/>
        <v>41314.25</v>
      </c>
      <c r="N637" s="9">
        <f t="shared" si="66"/>
        <v>2013</v>
      </c>
      <c r="O637">
        <v>1363150800</v>
      </c>
      <c r="P637" s="10">
        <f t="shared" si="67"/>
        <v>41346.208333333336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63"/>
        <v>65</v>
      </c>
      <c r="G638" t="s">
        <v>14</v>
      </c>
      <c r="H638">
        <v>2604</v>
      </c>
      <c r="I638" s="5">
        <f t="shared" si="64"/>
        <v>49</v>
      </c>
      <c r="J638" t="s">
        <v>36</v>
      </c>
      <c r="K638" t="s">
        <v>37</v>
      </c>
      <c r="L638">
        <v>1326866400</v>
      </c>
      <c r="M638" s="10">
        <f t="shared" si="65"/>
        <v>40926.25</v>
      </c>
      <c r="N638" s="9">
        <f t="shared" si="66"/>
        <v>2012</v>
      </c>
      <c r="O638">
        <v>1330754400</v>
      </c>
      <c r="P638" s="10">
        <f t="shared" si="67"/>
        <v>40971.25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63"/>
        <v>79</v>
      </c>
      <c r="G639" t="s">
        <v>14</v>
      </c>
      <c r="H639">
        <v>65</v>
      </c>
      <c r="I639" s="5">
        <f t="shared" si="64"/>
        <v>103.85</v>
      </c>
      <c r="J639" t="s">
        <v>21</v>
      </c>
      <c r="K639" t="s">
        <v>22</v>
      </c>
      <c r="L639">
        <v>1479103200</v>
      </c>
      <c r="M639" s="10">
        <f t="shared" si="65"/>
        <v>42688.25</v>
      </c>
      <c r="N639" s="9">
        <f t="shared" si="66"/>
        <v>2016</v>
      </c>
      <c r="O639">
        <v>1479794400</v>
      </c>
      <c r="P639" s="10">
        <f t="shared" si="67"/>
        <v>42696.25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63"/>
        <v>11</v>
      </c>
      <c r="G640" t="s">
        <v>14</v>
      </c>
      <c r="H640">
        <v>94</v>
      </c>
      <c r="I640" s="5">
        <f t="shared" si="64"/>
        <v>99.13</v>
      </c>
      <c r="J640" t="s">
        <v>21</v>
      </c>
      <c r="K640" t="s">
        <v>22</v>
      </c>
      <c r="L640">
        <v>1280206800</v>
      </c>
      <c r="M640" s="10">
        <f t="shared" si="65"/>
        <v>40386.208333333336</v>
      </c>
      <c r="N640" s="9">
        <f t="shared" si="66"/>
        <v>2010</v>
      </c>
      <c r="O640">
        <v>1281243600</v>
      </c>
      <c r="P640" s="10">
        <f t="shared" si="67"/>
        <v>40398.208333333336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63"/>
        <v>56</v>
      </c>
      <c r="G641" t="s">
        <v>47</v>
      </c>
      <c r="H641">
        <v>45</v>
      </c>
      <c r="I641" s="5">
        <f t="shared" si="64"/>
        <v>107.38</v>
      </c>
      <c r="J641" t="s">
        <v>21</v>
      </c>
      <c r="K641" t="s">
        <v>22</v>
      </c>
      <c r="L641">
        <v>1532754000</v>
      </c>
      <c r="M641" s="10">
        <f t="shared" si="65"/>
        <v>43309.208333333328</v>
      </c>
      <c r="N641" s="9">
        <f t="shared" si="66"/>
        <v>2018</v>
      </c>
      <c r="O641">
        <v>1532754000</v>
      </c>
      <c r="P641" s="10">
        <f t="shared" si="67"/>
        <v>43309.208333333328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ref="F642:F705" si="70">ROUND((E642/D642)*100,0)</f>
        <v>17</v>
      </c>
      <c r="G642" t="s">
        <v>14</v>
      </c>
      <c r="H642">
        <v>257</v>
      </c>
      <c r="I642" s="5">
        <f t="shared" ref="I642:I705" si="71">IF(H642=0,0,ROUND(E642/H642,2))</f>
        <v>76.92</v>
      </c>
      <c r="J642" t="s">
        <v>21</v>
      </c>
      <c r="K642" t="s">
        <v>22</v>
      </c>
      <c r="L642">
        <v>1453096800</v>
      </c>
      <c r="M642" s="10">
        <f t="shared" si="65"/>
        <v>42387.25</v>
      </c>
      <c r="N642" s="9">
        <f t="shared" si="66"/>
        <v>2016</v>
      </c>
      <c r="O642">
        <v>1453356000</v>
      </c>
      <c r="P642" s="10">
        <f t="shared" si="67"/>
        <v>42390.25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70"/>
        <v>120</v>
      </c>
      <c r="G643" t="s">
        <v>20</v>
      </c>
      <c r="H643">
        <v>194</v>
      </c>
      <c r="I643" s="5">
        <f t="shared" si="71"/>
        <v>58.13</v>
      </c>
      <c r="J643" t="s">
        <v>98</v>
      </c>
      <c r="K643" t="s">
        <v>99</v>
      </c>
      <c r="L643">
        <v>1487570400</v>
      </c>
      <c r="M643" s="10">
        <f t="shared" ref="M643:M706" si="72">(((L643/60)/60)/24)+DATE(1970,1,1)</f>
        <v>42786.25</v>
      </c>
      <c r="N643" s="9">
        <f t="shared" ref="N643:N706" si="73">YEAR(M643)</f>
        <v>2017</v>
      </c>
      <c r="O643">
        <v>1489986000</v>
      </c>
      <c r="P643" s="10">
        <f t="shared" ref="P643:P706" si="74">(((O643/60)/60)/24)+DATE(1970,1,1)</f>
        <v>42814.208333333328</v>
      </c>
      <c r="Q643" t="b">
        <v>0</v>
      </c>
      <c r="R643" t="b">
        <v>0</v>
      </c>
      <c r="S643" t="s">
        <v>33</v>
      </c>
      <c r="T643" t="str">
        <f t="shared" ref="T643:T706" si="75">LEFT(S643,SEARCH("/",S643)-1)</f>
        <v>theater</v>
      </c>
      <c r="U643" t="str">
        <f t="shared" ref="U643:U706" si="76">RIGHT(S643,LEN(S643)-SEARCH("/",S643))</f>
        <v>plays</v>
      </c>
    </row>
    <row r="644" spans="1:21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70"/>
        <v>145</v>
      </c>
      <c r="G644" t="s">
        <v>20</v>
      </c>
      <c r="H644">
        <v>129</v>
      </c>
      <c r="I644" s="5">
        <f t="shared" si="71"/>
        <v>103.74</v>
      </c>
      <c r="J644" t="s">
        <v>15</v>
      </c>
      <c r="K644" t="s">
        <v>16</v>
      </c>
      <c r="L644">
        <v>1545026400</v>
      </c>
      <c r="M644" s="10">
        <f t="shared" si="72"/>
        <v>43451.25</v>
      </c>
      <c r="N644" s="9">
        <f t="shared" si="73"/>
        <v>2018</v>
      </c>
      <c r="O644">
        <v>1545804000</v>
      </c>
      <c r="P644" s="10">
        <f t="shared" si="74"/>
        <v>43460.25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70"/>
        <v>221</v>
      </c>
      <c r="G645" t="s">
        <v>20</v>
      </c>
      <c r="H645">
        <v>375</v>
      </c>
      <c r="I645" s="5">
        <f t="shared" si="71"/>
        <v>87.96</v>
      </c>
      <c r="J645" t="s">
        <v>21</v>
      </c>
      <c r="K645" t="s">
        <v>22</v>
      </c>
      <c r="L645">
        <v>1488348000</v>
      </c>
      <c r="M645" s="10">
        <f t="shared" si="72"/>
        <v>42795.25</v>
      </c>
      <c r="N645" s="9">
        <f t="shared" si="73"/>
        <v>2017</v>
      </c>
      <c r="O645">
        <v>1489899600</v>
      </c>
      <c r="P645" s="10">
        <f t="shared" si="74"/>
        <v>42813.208333333328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70"/>
        <v>48</v>
      </c>
      <c r="G646" t="s">
        <v>14</v>
      </c>
      <c r="H646">
        <v>2928</v>
      </c>
      <c r="I646" s="5">
        <f t="shared" si="71"/>
        <v>28</v>
      </c>
      <c r="J646" t="s">
        <v>15</v>
      </c>
      <c r="K646" t="s">
        <v>16</v>
      </c>
      <c r="L646">
        <v>1545112800</v>
      </c>
      <c r="M646" s="10">
        <f t="shared" si="72"/>
        <v>43452.25</v>
      </c>
      <c r="N646" s="9">
        <f t="shared" si="73"/>
        <v>2018</v>
      </c>
      <c r="O646">
        <v>1546495200</v>
      </c>
      <c r="P646" s="10">
        <f t="shared" si="74"/>
        <v>43468.25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70"/>
        <v>93</v>
      </c>
      <c r="G647" t="s">
        <v>14</v>
      </c>
      <c r="H647">
        <v>4697</v>
      </c>
      <c r="I647" s="5">
        <f t="shared" si="71"/>
        <v>38</v>
      </c>
      <c r="J647" t="s">
        <v>21</v>
      </c>
      <c r="K647" t="s">
        <v>22</v>
      </c>
      <c r="L647">
        <v>1537938000</v>
      </c>
      <c r="M647" s="10">
        <f t="shared" si="72"/>
        <v>43369.208333333328</v>
      </c>
      <c r="N647" s="9">
        <f t="shared" si="73"/>
        <v>2018</v>
      </c>
      <c r="O647">
        <v>1539752400</v>
      </c>
      <c r="P647" s="10">
        <f t="shared" si="74"/>
        <v>43390.208333333328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70"/>
        <v>89</v>
      </c>
      <c r="G648" t="s">
        <v>14</v>
      </c>
      <c r="H648">
        <v>2915</v>
      </c>
      <c r="I648" s="5">
        <f t="shared" si="71"/>
        <v>30</v>
      </c>
      <c r="J648" t="s">
        <v>21</v>
      </c>
      <c r="K648" t="s">
        <v>22</v>
      </c>
      <c r="L648">
        <v>1363150800</v>
      </c>
      <c r="M648" s="10">
        <f t="shared" si="72"/>
        <v>41346.208333333336</v>
      </c>
      <c r="N648" s="9">
        <f t="shared" si="73"/>
        <v>2013</v>
      </c>
      <c r="O648">
        <v>1364101200</v>
      </c>
      <c r="P648" s="10">
        <f t="shared" si="74"/>
        <v>41357.208333333336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70"/>
        <v>41</v>
      </c>
      <c r="G649" t="s">
        <v>14</v>
      </c>
      <c r="H649">
        <v>18</v>
      </c>
      <c r="I649" s="5">
        <f t="shared" si="71"/>
        <v>103.5</v>
      </c>
      <c r="J649" t="s">
        <v>21</v>
      </c>
      <c r="K649" t="s">
        <v>22</v>
      </c>
      <c r="L649">
        <v>1523250000</v>
      </c>
      <c r="M649" s="10">
        <f t="shared" si="72"/>
        <v>43199.208333333328</v>
      </c>
      <c r="N649" s="9">
        <f t="shared" si="73"/>
        <v>2018</v>
      </c>
      <c r="O649">
        <v>1525323600</v>
      </c>
      <c r="P649" s="10">
        <f t="shared" si="74"/>
        <v>43223.208333333328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70"/>
        <v>63</v>
      </c>
      <c r="G650" t="s">
        <v>74</v>
      </c>
      <c r="H650">
        <v>723</v>
      </c>
      <c r="I650" s="5">
        <f t="shared" si="71"/>
        <v>85.99</v>
      </c>
      <c r="J650" t="s">
        <v>21</v>
      </c>
      <c r="K650" t="s">
        <v>22</v>
      </c>
      <c r="L650">
        <v>1499317200</v>
      </c>
      <c r="M650" s="10">
        <f t="shared" si="72"/>
        <v>42922.208333333328</v>
      </c>
      <c r="N650" s="9">
        <f t="shared" si="73"/>
        <v>2017</v>
      </c>
      <c r="O650">
        <v>1500872400</v>
      </c>
      <c r="P650" s="10">
        <f t="shared" si="74"/>
        <v>42940.208333333328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70"/>
        <v>48</v>
      </c>
      <c r="G651" t="s">
        <v>14</v>
      </c>
      <c r="H651">
        <v>602</v>
      </c>
      <c r="I651" s="5">
        <f t="shared" si="71"/>
        <v>98.01</v>
      </c>
      <c r="J651" t="s">
        <v>98</v>
      </c>
      <c r="K651" t="s">
        <v>99</v>
      </c>
      <c r="L651">
        <v>1287550800</v>
      </c>
      <c r="M651" s="10">
        <f t="shared" si="72"/>
        <v>40471.208333333336</v>
      </c>
      <c r="N651" s="9">
        <f t="shared" si="73"/>
        <v>2010</v>
      </c>
      <c r="O651">
        <v>1288501200</v>
      </c>
      <c r="P651" s="10">
        <f t="shared" si="74"/>
        <v>40482.208333333336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70"/>
        <v>2</v>
      </c>
      <c r="G652" t="s">
        <v>14</v>
      </c>
      <c r="H652">
        <v>1</v>
      </c>
      <c r="I652" s="5">
        <f t="shared" si="71"/>
        <v>2</v>
      </c>
      <c r="J652" t="s">
        <v>21</v>
      </c>
      <c r="K652" t="s">
        <v>22</v>
      </c>
      <c r="L652">
        <v>1404795600</v>
      </c>
      <c r="M652" s="10">
        <f t="shared" si="72"/>
        <v>41828.208333333336</v>
      </c>
      <c r="N652" s="9">
        <f t="shared" si="73"/>
        <v>2014</v>
      </c>
      <c r="O652">
        <v>1407128400</v>
      </c>
      <c r="P652" s="10">
        <f t="shared" si="74"/>
        <v>41855.208333333336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70"/>
        <v>88</v>
      </c>
      <c r="G653" t="s">
        <v>14</v>
      </c>
      <c r="H653">
        <v>3868</v>
      </c>
      <c r="I653" s="5">
        <f t="shared" si="71"/>
        <v>44.99</v>
      </c>
      <c r="J653" t="s">
        <v>107</v>
      </c>
      <c r="K653" t="s">
        <v>108</v>
      </c>
      <c r="L653">
        <v>1393048800</v>
      </c>
      <c r="M653" s="10">
        <f t="shared" si="72"/>
        <v>41692.25</v>
      </c>
      <c r="N653" s="9">
        <f t="shared" si="73"/>
        <v>2014</v>
      </c>
      <c r="O653">
        <v>1394344800</v>
      </c>
      <c r="P653" s="10">
        <f t="shared" si="74"/>
        <v>41707.25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70"/>
        <v>127</v>
      </c>
      <c r="G654" t="s">
        <v>20</v>
      </c>
      <c r="H654">
        <v>409</v>
      </c>
      <c r="I654" s="5">
        <f t="shared" si="71"/>
        <v>31.01</v>
      </c>
      <c r="J654" t="s">
        <v>21</v>
      </c>
      <c r="K654" t="s">
        <v>22</v>
      </c>
      <c r="L654">
        <v>1470373200</v>
      </c>
      <c r="M654" s="10">
        <f t="shared" si="72"/>
        <v>42587.208333333328</v>
      </c>
      <c r="N654" s="9">
        <f t="shared" si="73"/>
        <v>2016</v>
      </c>
      <c r="O654">
        <v>1474088400</v>
      </c>
      <c r="P654" s="10">
        <f t="shared" si="74"/>
        <v>42630.208333333328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70"/>
        <v>2339</v>
      </c>
      <c r="G655" t="s">
        <v>20</v>
      </c>
      <c r="H655">
        <v>234</v>
      </c>
      <c r="I655" s="5">
        <f t="shared" si="71"/>
        <v>59.97</v>
      </c>
      <c r="J655" t="s">
        <v>21</v>
      </c>
      <c r="K655" t="s">
        <v>22</v>
      </c>
      <c r="L655">
        <v>1460091600</v>
      </c>
      <c r="M655" s="10">
        <f t="shared" si="72"/>
        <v>42468.208333333328</v>
      </c>
      <c r="N655" s="9">
        <f t="shared" si="73"/>
        <v>2016</v>
      </c>
      <c r="O655">
        <v>1460264400</v>
      </c>
      <c r="P655" s="10">
        <f t="shared" si="74"/>
        <v>42470.208333333328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70"/>
        <v>508</v>
      </c>
      <c r="G656" t="s">
        <v>20</v>
      </c>
      <c r="H656">
        <v>3016</v>
      </c>
      <c r="I656" s="5">
        <f t="shared" si="71"/>
        <v>59</v>
      </c>
      <c r="J656" t="s">
        <v>21</v>
      </c>
      <c r="K656" t="s">
        <v>22</v>
      </c>
      <c r="L656">
        <v>1440392400</v>
      </c>
      <c r="M656" s="10">
        <f t="shared" si="72"/>
        <v>42240.208333333328</v>
      </c>
      <c r="N656" s="9">
        <f t="shared" si="73"/>
        <v>2015</v>
      </c>
      <c r="O656">
        <v>1440824400</v>
      </c>
      <c r="P656" s="10">
        <f t="shared" si="74"/>
        <v>42245.208333333328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70"/>
        <v>191</v>
      </c>
      <c r="G657" t="s">
        <v>20</v>
      </c>
      <c r="H657">
        <v>264</v>
      </c>
      <c r="I657" s="5">
        <f t="shared" si="71"/>
        <v>50.05</v>
      </c>
      <c r="J657" t="s">
        <v>21</v>
      </c>
      <c r="K657" t="s">
        <v>22</v>
      </c>
      <c r="L657">
        <v>1488434400</v>
      </c>
      <c r="M657" s="10">
        <f t="shared" si="72"/>
        <v>42796.25</v>
      </c>
      <c r="N657" s="9">
        <f t="shared" si="73"/>
        <v>2017</v>
      </c>
      <c r="O657">
        <v>1489554000</v>
      </c>
      <c r="P657" s="10">
        <f t="shared" si="74"/>
        <v>42809.208333333328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70"/>
        <v>42</v>
      </c>
      <c r="G658" t="s">
        <v>14</v>
      </c>
      <c r="H658">
        <v>504</v>
      </c>
      <c r="I658" s="5">
        <f t="shared" si="71"/>
        <v>98.97</v>
      </c>
      <c r="J658" t="s">
        <v>26</v>
      </c>
      <c r="K658" t="s">
        <v>27</v>
      </c>
      <c r="L658">
        <v>1514440800</v>
      </c>
      <c r="M658" s="10">
        <f t="shared" si="72"/>
        <v>43097.25</v>
      </c>
      <c r="N658" s="9">
        <f t="shared" si="73"/>
        <v>2017</v>
      </c>
      <c r="O658">
        <v>1514872800</v>
      </c>
      <c r="P658" s="10">
        <f t="shared" si="74"/>
        <v>43102.25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70"/>
        <v>8</v>
      </c>
      <c r="G659" t="s">
        <v>14</v>
      </c>
      <c r="H659">
        <v>14</v>
      </c>
      <c r="I659" s="5">
        <f t="shared" si="71"/>
        <v>58.86</v>
      </c>
      <c r="J659" t="s">
        <v>21</v>
      </c>
      <c r="K659" t="s">
        <v>22</v>
      </c>
      <c r="L659">
        <v>1514354400</v>
      </c>
      <c r="M659" s="10">
        <f t="shared" si="72"/>
        <v>43096.25</v>
      </c>
      <c r="N659" s="9">
        <f t="shared" si="73"/>
        <v>2017</v>
      </c>
      <c r="O659">
        <v>1515736800</v>
      </c>
      <c r="P659" s="10">
        <f t="shared" si="74"/>
        <v>43112.25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70"/>
        <v>60</v>
      </c>
      <c r="G660" t="s">
        <v>74</v>
      </c>
      <c r="H660">
        <v>390</v>
      </c>
      <c r="I660" s="5">
        <f t="shared" si="71"/>
        <v>81.010000000000005</v>
      </c>
      <c r="J660" t="s">
        <v>21</v>
      </c>
      <c r="K660" t="s">
        <v>22</v>
      </c>
      <c r="L660">
        <v>1440910800</v>
      </c>
      <c r="M660" s="10">
        <f t="shared" si="72"/>
        <v>42246.208333333328</v>
      </c>
      <c r="N660" s="9">
        <f t="shared" si="73"/>
        <v>2015</v>
      </c>
      <c r="O660">
        <v>1442898000</v>
      </c>
      <c r="P660" s="10">
        <f t="shared" si="74"/>
        <v>42269.208333333328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70"/>
        <v>47</v>
      </c>
      <c r="G661" t="s">
        <v>14</v>
      </c>
      <c r="H661">
        <v>750</v>
      </c>
      <c r="I661" s="5">
        <f t="shared" si="71"/>
        <v>76.010000000000005</v>
      </c>
      <c r="J661" t="s">
        <v>40</v>
      </c>
      <c r="K661" t="s">
        <v>41</v>
      </c>
      <c r="L661">
        <v>1296108000</v>
      </c>
      <c r="M661" s="10">
        <f t="shared" si="72"/>
        <v>40570.25</v>
      </c>
      <c r="N661" s="9">
        <f t="shared" si="73"/>
        <v>2011</v>
      </c>
      <c r="O661">
        <v>1296194400</v>
      </c>
      <c r="P661" s="10">
        <f t="shared" si="74"/>
        <v>40571.25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70"/>
        <v>82</v>
      </c>
      <c r="G662" t="s">
        <v>14</v>
      </c>
      <c r="H662">
        <v>77</v>
      </c>
      <c r="I662" s="5">
        <f t="shared" si="71"/>
        <v>96.6</v>
      </c>
      <c r="J662" t="s">
        <v>21</v>
      </c>
      <c r="K662" t="s">
        <v>22</v>
      </c>
      <c r="L662">
        <v>1440133200</v>
      </c>
      <c r="M662" s="10">
        <f t="shared" si="72"/>
        <v>42237.208333333328</v>
      </c>
      <c r="N662" s="9">
        <f t="shared" si="73"/>
        <v>2015</v>
      </c>
      <c r="O662">
        <v>1440910800</v>
      </c>
      <c r="P662" s="10">
        <f t="shared" si="74"/>
        <v>42246.208333333328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70"/>
        <v>54</v>
      </c>
      <c r="G663" t="s">
        <v>14</v>
      </c>
      <c r="H663">
        <v>752</v>
      </c>
      <c r="I663" s="5">
        <f t="shared" si="71"/>
        <v>76.959999999999994</v>
      </c>
      <c r="J663" t="s">
        <v>36</v>
      </c>
      <c r="K663" t="s">
        <v>37</v>
      </c>
      <c r="L663">
        <v>1332910800</v>
      </c>
      <c r="M663" s="10">
        <f t="shared" si="72"/>
        <v>40996.208333333336</v>
      </c>
      <c r="N663" s="9">
        <f t="shared" si="73"/>
        <v>2012</v>
      </c>
      <c r="O663">
        <v>1335502800</v>
      </c>
      <c r="P663" s="10">
        <f t="shared" si="74"/>
        <v>41026.208333333336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70"/>
        <v>98</v>
      </c>
      <c r="G664" t="s">
        <v>14</v>
      </c>
      <c r="H664">
        <v>131</v>
      </c>
      <c r="I664" s="5">
        <f t="shared" si="71"/>
        <v>67.98</v>
      </c>
      <c r="J664" t="s">
        <v>21</v>
      </c>
      <c r="K664" t="s">
        <v>22</v>
      </c>
      <c r="L664">
        <v>1544335200</v>
      </c>
      <c r="M664" s="10">
        <f t="shared" si="72"/>
        <v>43443.25</v>
      </c>
      <c r="N664" s="9">
        <f t="shared" si="73"/>
        <v>2018</v>
      </c>
      <c r="O664">
        <v>1544680800</v>
      </c>
      <c r="P664" s="10">
        <f t="shared" si="74"/>
        <v>43447.25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70"/>
        <v>77</v>
      </c>
      <c r="G665" t="s">
        <v>14</v>
      </c>
      <c r="H665">
        <v>87</v>
      </c>
      <c r="I665" s="5">
        <f t="shared" si="71"/>
        <v>88.78</v>
      </c>
      <c r="J665" t="s">
        <v>21</v>
      </c>
      <c r="K665" t="s">
        <v>22</v>
      </c>
      <c r="L665">
        <v>1286427600</v>
      </c>
      <c r="M665" s="10">
        <f t="shared" si="72"/>
        <v>40458.208333333336</v>
      </c>
      <c r="N665" s="9">
        <f t="shared" si="73"/>
        <v>2010</v>
      </c>
      <c r="O665">
        <v>1288414800</v>
      </c>
      <c r="P665" s="10">
        <f t="shared" si="74"/>
        <v>40481.208333333336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70"/>
        <v>33</v>
      </c>
      <c r="G666" t="s">
        <v>14</v>
      </c>
      <c r="H666">
        <v>1063</v>
      </c>
      <c r="I666" s="5">
        <f t="shared" si="71"/>
        <v>25</v>
      </c>
      <c r="J666" t="s">
        <v>21</v>
      </c>
      <c r="K666" t="s">
        <v>22</v>
      </c>
      <c r="L666">
        <v>1329717600</v>
      </c>
      <c r="M666" s="10">
        <f t="shared" si="72"/>
        <v>40959.25</v>
      </c>
      <c r="N666" s="9">
        <f t="shared" si="73"/>
        <v>2012</v>
      </c>
      <c r="O666">
        <v>1330581600</v>
      </c>
      <c r="P666" s="10">
        <f t="shared" si="74"/>
        <v>40969.25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70"/>
        <v>240</v>
      </c>
      <c r="G667" t="s">
        <v>20</v>
      </c>
      <c r="H667">
        <v>272</v>
      </c>
      <c r="I667" s="5">
        <f t="shared" si="71"/>
        <v>44.92</v>
      </c>
      <c r="J667" t="s">
        <v>21</v>
      </c>
      <c r="K667" t="s">
        <v>22</v>
      </c>
      <c r="L667">
        <v>1310187600</v>
      </c>
      <c r="M667" s="10">
        <f t="shared" si="72"/>
        <v>40733.208333333336</v>
      </c>
      <c r="N667" s="9">
        <f t="shared" si="73"/>
        <v>2011</v>
      </c>
      <c r="O667">
        <v>1311397200</v>
      </c>
      <c r="P667" s="10">
        <f t="shared" si="74"/>
        <v>40747.208333333336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70"/>
        <v>64</v>
      </c>
      <c r="G668" t="s">
        <v>74</v>
      </c>
      <c r="H668">
        <v>25</v>
      </c>
      <c r="I668" s="5">
        <f t="shared" si="71"/>
        <v>79.400000000000006</v>
      </c>
      <c r="J668" t="s">
        <v>21</v>
      </c>
      <c r="K668" t="s">
        <v>22</v>
      </c>
      <c r="L668">
        <v>1377838800</v>
      </c>
      <c r="M668" s="10">
        <f t="shared" si="72"/>
        <v>41516.208333333336</v>
      </c>
      <c r="N668" s="9">
        <f t="shared" si="73"/>
        <v>2013</v>
      </c>
      <c r="O668">
        <v>1378357200</v>
      </c>
      <c r="P668" s="10">
        <f t="shared" si="74"/>
        <v>41522.208333333336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70"/>
        <v>176</v>
      </c>
      <c r="G669" t="s">
        <v>20</v>
      </c>
      <c r="H669">
        <v>419</v>
      </c>
      <c r="I669" s="5">
        <f t="shared" si="71"/>
        <v>29.01</v>
      </c>
      <c r="J669" t="s">
        <v>21</v>
      </c>
      <c r="K669" t="s">
        <v>22</v>
      </c>
      <c r="L669">
        <v>1410325200</v>
      </c>
      <c r="M669" s="10">
        <f t="shared" si="72"/>
        <v>41892.208333333336</v>
      </c>
      <c r="N669" s="9">
        <f t="shared" si="73"/>
        <v>2014</v>
      </c>
      <c r="O669">
        <v>1411102800</v>
      </c>
      <c r="P669" s="10">
        <f t="shared" si="74"/>
        <v>41901.208333333336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70"/>
        <v>20</v>
      </c>
      <c r="G670" t="s">
        <v>14</v>
      </c>
      <c r="H670">
        <v>76</v>
      </c>
      <c r="I670" s="5">
        <f t="shared" si="71"/>
        <v>73.59</v>
      </c>
      <c r="J670" t="s">
        <v>21</v>
      </c>
      <c r="K670" t="s">
        <v>22</v>
      </c>
      <c r="L670">
        <v>1343797200</v>
      </c>
      <c r="M670" s="10">
        <f t="shared" si="72"/>
        <v>41122.208333333336</v>
      </c>
      <c r="N670" s="9">
        <f t="shared" si="73"/>
        <v>2012</v>
      </c>
      <c r="O670">
        <v>1344834000</v>
      </c>
      <c r="P670" s="10">
        <f t="shared" si="74"/>
        <v>41134.208333333336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70"/>
        <v>359</v>
      </c>
      <c r="G671" t="s">
        <v>20</v>
      </c>
      <c r="H671">
        <v>1621</v>
      </c>
      <c r="I671" s="5">
        <f t="shared" si="71"/>
        <v>107.97</v>
      </c>
      <c r="J671" t="s">
        <v>107</v>
      </c>
      <c r="K671" t="s">
        <v>108</v>
      </c>
      <c r="L671">
        <v>1498453200</v>
      </c>
      <c r="M671" s="10">
        <f t="shared" si="72"/>
        <v>42912.208333333328</v>
      </c>
      <c r="N671" s="9">
        <f t="shared" si="73"/>
        <v>2017</v>
      </c>
      <c r="O671">
        <v>1499230800</v>
      </c>
      <c r="P671" s="10">
        <f t="shared" si="74"/>
        <v>42921.208333333328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70"/>
        <v>469</v>
      </c>
      <c r="G672" t="s">
        <v>20</v>
      </c>
      <c r="H672">
        <v>1101</v>
      </c>
      <c r="I672" s="5">
        <f t="shared" si="71"/>
        <v>68.989999999999995</v>
      </c>
      <c r="J672" t="s">
        <v>21</v>
      </c>
      <c r="K672" t="s">
        <v>22</v>
      </c>
      <c r="L672">
        <v>1456380000</v>
      </c>
      <c r="M672" s="10">
        <f t="shared" si="72"/>
        <v>42425.25</v>
      </c>
      <c r="N672" s="9">
        <f t="shared" si="73"/>
        <v>2016</v>
      </c>
      <c r="O672">
        <v>1457416800</v>
      </c>
      <c r="P672" s="10">
        <f t="shared" si="74"/>
        <v>42437.25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70"/>
        <v>122</v>
      </c>
      <c r="G673" t="s">
        <v>20</v>
      </c>
      <c r="H673">
        <v>1073</v>
      </c>
      <c r="I673" s="5">
        <f t="shared" si="71"/>
        <v>111.02</v>
      </c>
      <c r="J673" t="s">
        <v>21</v>
      </c>
      <c r="K673" t="s">
        <v>22</v>
      </c>
      <c r="L673">
        <v>1280552400</v>
      </c>
      <c r="M673" s="10">
        <f t="shared" si="72"/>
        <v>40390.208333333336</v>
      </c>
      <c r="N673" s="9">
        <f t="shared" si="73"/>
        <v>2010</v>
      </c>
      <c r="O673">
        <v>1280898000</v>
      </c>
      <c r="P673" s="10">
        <f t="shared" si="74"/>
        <v>40394.208333333336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70"/>
        <v>56</v>
      </c>
      <c r="G674" t="s">
        <v>14</v>
      </c>
      <c r="H674">
        <v>4428</v>
      </c>
      <c r="I674" s="5">
        <f t="shared" si="71"/>
        <v>25</v>
      </c>
      <c r="J674" t="s">
        <v>26</v>
      </c>
      <c r="K674" t="s">
        <v>27</v>
      </c>
      <c r="L674">
        <v>1521608400</v>
      </c>
      <c r="M674" s="10">
        <f t="shared" si="72"/>
        <v>43180.208333333328</v>
      </c>
      <c r="N674" s="9">
        <f t="shared" si="73"/>
        <v>2018</v>
      </c>
      <c r="O674">
        <v>1522472400</v>
      </c>
      <c r="P674" s="10">
        <f t="shared" si="74"/>
        <v>43190.208333333328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70"/>
        <v>44</v>
      </c>
      <c r="G675" t="s">
        <v>14</v>
      </c>
      <c r="H675">
        <v>58</v>
      </c>
      <c r="I675" s="5">
        <f t="shared" si="71"/>
        <v>42.16</v>
      </c>
      <c r="J675" t="s">
        <v>107</v>
      </c>
      <c r="K675" t="s">
        <v>108</v>
      </c>
      <c r="L675">
        <v>1460696400</v>
      </c>
      <c r="M675" s="10">
        <f t="shared" si="72"/>
        <v>42475.208333333328</v>
      </c>
      <c r="N675" s="9">
        <f t="shared" si="73"/>
        <v>2016</v>
      </c>
      <c r="O675">
        <v>1462510800</v>
      </c>
      <c r="P675" s="10">
        <f t="shared" si="74"/>
        <v>42496.208333333328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70"/>
        <v>34</v>
      </c>
      <c r="G676" t="s">
        <v>74</v>
      </c>
      <c r="H676">
        <v>1218</v>
      </c>
      <c r="I676" s="5">
        <f t="shared" si="71"/>
        <v>47</v>
      </c>
      <c r="J676" t="s">
        <v>21</v>
      </c>
      <c r="K676" t="s">
        <v>22</v>
      </c>
      <c r="L676">
        <v>1313730000</v>
      </c>
      <c r="M676" s="10">
        <f t="shared" si="72"/>
        <v>40774.208333333336</v>
      </c>
      <c r="N676" s="9">
        <f t="shared" si="73"/>
        <v>2011</v>
      </c>
      <c r="O676">
        <v>1317790800</v>
      </c>
      <c r="P676" s="10">
        <f t="shared" si="74"/>
        <v>40821.208333333336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70"/>
        <v>123</v>
      </c>
      <c r="G677" t="s">
        <v>20</v>
      </c>
      <c r="H677">
        <v>331</v>
      </c>
      <c r="I677" s="5">
        <f t="shared" si="71"/>
        <v>36.04</v>
      </c>
      <c r="J677" t="s">
        <v>21</v>
      </c>
      <c r="K677" t="s">
        <v>22</v>
      </c>
      <c r="L677">
        <v>1568178000</v>
      </c>
      <c r="M677" s="10">
        <f t="shared" si="72"/>
        <v>43719.208333333328</v>
      </c>
      <c r="N677" s="9">
        <f t="shared" si="73"/>
        <v>2019</v>
      </c>
      <c r="O677">
        <v>1568782800</v>
      </c>
      <c r="P677" s="10">
        <f t="shared" si="74"/>
        <v>43726.208333333328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70"/>
        <v>190</v>
      </c>
      <c r="G678" t="s">
        <v>20</v>
      </c>
      <c r="H678">
        <v>1170</v>
      </c>
      <c r="I678" s="5">
        <f t="shared" si="71"/>
        <v>101.04</v>
      </c>
      <c r="J678" t="s">
        <v>21</v>
      </c>
      <c r="K678" t="s">
        <v>22</v>
      </c>
      <c r="L678">
        <v>1348635600</v>
      </c>
      <c r="M678" s="10">
        <f t="shared" si="72"/>
        <v>41178.208333333336</v>
      </c>
      <c r="N678" s="9">
        <f t="shared" si="73"/>
        <v>2012</v>
      </c>
      <c r="O678">
        <v>1349413200</v>
      </c>
      <c r="P678" s="10">
        <f t="shared" si="74"/>
        <v>41187.208333333336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70"/>
        <v>84</v>
      </c>
      <c r="G679" t="s">
        <v>14</v>
      </c>
      <c r="H679">
        <v>111</v>
      </c>
      <c r="I679" s="5">
        <f t="shared" si="71"/>
        <v>39.93</v>
      </c>
      <c r="J679" t="s">
        <v>21</v>
      </c>
      <c r="K679" t="s">
        <v>22</v>
      </c>
      <c r="L679">
        <v>1468126800</v>
      </c>
      <c r="M679" s="10">
        <f t="shared" si="72"/>
        <v>42561.208333333328</v>
      </c>
      <c r="N679" s="9">
        <f t="shared" si="73"/>
        <v>2016</v>
      </c>
      <c r="O679">
        <v>1472446800</v>
      </c>
      <c r="P679" s="10">
        <f t="shared" si="74"/>
        <v>42611.208333333328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70"/>
        <v>18</v>
      </c>
      <c r="G680" t="s">
        <v>74</v>
      </c>
      <c r="H680">
        <v>215</v>
      </c>
      <c r="I680" s="5">
        <f t="shared" si="71"/>
        <v>83.16</v>
      </c>
      <c r="J680" t="s">
        <v>21</v>
      </c>
      <c r="K680" t="s">
        <v>22</v>
      </c>
      <c r="L680">
        <v>1547877600</v>
      </c>
      <c r="M680" s="10">
        <f t="shared" si="72"/>
        <v>43484.25</v>
      </c>
      <c r="N680" s="9">
        <f t="shared" si="73"/>
        <v>2019</v>
      </c>
      <c r="O680">
        <v>1548050400</v>
      </c>
      <c r="P680" s="10">
        <f t="shared" si="74"/>
        <v>43486.25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70"/>
        <v>1037</v>
      </c>
      <c r="G681" t="s">
        <v>20</v>
      </c>
      <c r="H681">
        <v>363</v>
      </c>
      <c r="I681" s="5">
        <f t="shared" si="71"/>
        <v>39.979999999999997</v>
      </c>
      <c r="J681" t="s">
        <v>21</v>
      </c>
      <c r="K681" t="s">
        <v>22</v>
      </c>
      <c r="L681">
        <v>1571374800</v>
      </c>
      <c r="M681" s="10">
        <f t="shared" si="72"/>
        <v>43756.208333333328</v>
      </c>
      <c r="N681" s="9">
        <f t="shared" si="73"/>
        <v>2019</v>
      </c>
      <c r="O681">
        <v>1571806800</v>
      </c>
      <c r="P681" s="10">
        <f t="shared" si="74"/>
        <v>43761.208333333328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70"/>
        <v>97</v>
      </c>
      <c r="G682" t="s">
        <v>14</v>
      </c>
      <c r="H682">
        <v>2955</v>
      </c>
      <c r="I682" s="5">
        <f t="shared" si="71"/>
        <v>47.99</v>
      </c>
      <c r="J682" t="s">
        <v>21</v>
      </c>
      <c r="K682" t="s">
        <v>22</v>
      </c>
      <c r="L682">
        <v>1576303200</v>
      </c>
      <c r="M682" s="10">
        <f t="shared" si="72"/>
        <v>43813.25</v>
      </c>
      <c r="N682" s="9">
        <f t="shared" si="73"/>
        <v>2019</v>
      </c>
      <c r="O682">
        <v>1576476000</v>
      </c>
      <c r="P682" s="10">
        <f t="shared" si="74"/>
        <v>43815.25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70"/>
        <v>86</v>
      </c>
      <c r="G683" t="s">
        <v>14</v>
      </c>
      <c r="H683">
        <v>1657</v>
      </c>
      <c r="I683" s="5">
        <f t="shared" si="71"/>
        <v>95.98</v>
      </c>
      <c r="J683" t="s">
        <v>21</v>
      </c>
      <c r="K683" t="s">
        <v>22</v>
      </c>
      <c r="L683">
        <v>1324447200</v>
      </c>
      <c r="M683" s="10">
        <f t="shared" si="72"/>
        <v>40898.25</v>
      </c>
      <c r="N683" s="9">
        <f t="shared" si="73"/>
        <v>2011</v>
      </c>
      <c r="O683">
        <v>1324965600</v>
      </c>
      <c r="P683" s="10">
        <f t="shared" si="74"/>
        <v>40904.25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70"/>
        <v>150</v>
      </c>
      <c r="G684" t="s">
        <v>20</v>
      </c>
      <c r="H684">
        <v>103</v>
      </c>
      <c r="I684" s="5">
        <f t="shared" si="71"/>
        <v>78.73</v>
      </c>
      <c r="J684" t="s">
        <v>21</v>
      </c>
      <c r="K684" t="s">
        <v>22</v>
      </c>
      <c r="L684">
        <v>1386741600</v>
      </c>
      <c r="M684" s="10">
        <f t="shared" si="72"/>
        <v>41619.25</v>
      </c>
      <c r="N684" s="9">
        <f t="shared" si="73"/>
        <v>2013</v>
      </c>
      <c r="O684">
        <v>1387519200</v>
      </c>
      <c r="P684" s="10">
        <f t="shared" si="74"/>
        <v>41628.25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70"/>
        <v>358</v>
      </c>
      <c r="G685" t="s">
        <v>20</v>
      </c>
      <c r="H685">
        <v>147</v>
      </c>
      <c r="I685" s="5">
        <f t="shared" si="71"/>
        <v>56.08</v>
      </c>
      <c r="J685" t="s">
        <v>21</v>
      </c>
      <c r="K685" t="s">
        <v>22</v>
      </c>
      <c r="L685">
        <v>1537074000</v>
      </c>
      <c r="M685" s="10">
        <f t="shared" si="72"/>
        <v>43359.208333333328</v>
      </c>
      <c r="N685" s="9">
        <f t="shared" si="73"/>
        <v>2018</v>
      </c>
      <c r="O685">
        <v>1537246800</v>
      </c>
      <c r="P685" s="10">
        <f t="shared" si="74"/>
        <v>43361.208333333328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70"/>
        <v>543</v>
      </c>
      <c r="G686" t="s">
        <v>20</v>
      </c>
      <c r="H686">
        <v>110</v>
      </c>
      <c r="I686" s="5">
        <f t="shared" si="71"/>
        <v>69.09</v>
      </c>
      <c r="J686" t="s">
        <v>15</v>
      </c>
      <c r="K686" t="s">
        <v>16</v>
      </c>
      <c r="L686">
        <v>1277787600</v>
      </c>
      <c r="M686" s="10">
        <f t="shared" si="72"/>
        <v>40358.208333333336</v>
      </c>
      <c r="N686" s="9">
        <f t="shared" si="73"/>
        <v>2010</v>
      </c>
      <c r="O686">
        <v>1279515600</v>
      </c>
      <c r="P686" s="10">
        <f t="shared" si="74"/>
        <v>40378.208333333336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70"/>
        <v>68</v>
      </c>
      <c r="G687" t="s">
        <v>14</v>
      </c>
      <c r="H687">
        <v>926</v>
      </c>
      <c r="I687" s="5">
        <f t="shared" si="71"/>
        <v>102.05</v>
      </c>
      <c r="J687" t="s">
        <v>15</v>
      </c>
      <c r="K687" t="s">
        <v>16</v>
      </c>
      <c r="L687">
        <v>1440306000</v>
      </c>
      <c r="M687" s="10">
        <f t="shared" si="72"/>
        <v>42239.208333333328</v>
      </c>
      <c r="N687" s="9">
        <f t="shared" si="73"/>
        <v>2015</v>
      </c>
      <c r="O687">
        <v>1442379600</v>
      </c>
      <c r="P687" s="10">
        <f t="shared" si="74"/>
        <v>42263.208333333328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70"/>
        <v>192</v>
      </c>
      <c r="G688" t="s">
        <v>20</v>
      </c>
      <c r="H688">
        <v>134</v>
      </c>
      <c r="I688" s="5">
        <f t="shared" si="71"/>
        <v>107.32</v>
      </c>
      <c r="J688" t="s">
        <v>21</v>
      </c>
      <c r="K688" t="s">
        <v>22</v>
      </c>
      <c r="L688">
        <v>1522126800</v>
      </c>
      <c r="M688" s="10">
        <f t="shared" si="72"/>
        <v>43186.208333333328</v>
      </c>
      <c r="N688" s="9">
        <f t="shared" si="73"/>
        <v>2018</v>
      </c>
      <c r="O688">
        <v>1523077200</v>
      </c>
      <c r="P688" s="10">
        <f t="shared" si="74"/>
        <v>43197.208333333328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70"/>
        <v>932</v>
      </c>
      <c r="G689" t="s">
        <v>20</v>
      </c>
      <c r="H689">
        <v>269</v>
      </c>
      <c r="I689" s="5">
        <f t="shared" si="71"/>
        <v>51.97</v>
      </c>
      <c r="J689" t="s">
        <v>21</v>
      </c>
      <c r="K689" t="s">
        <v>22</v>
      </c>
      <c r="L689">
        <v>1489298400</v>
      </c>
      <c r="M689" s="10">
        <f t="shared" si="72"/>
        <v>42806.25</v>
      </c>
      <c r="N689" s="9">
        <f t="shared" si="73"/>
        <v>2017</v>
      </c>
      <c r="O689">
        <v>1489554000</v>
      </c>
      <c r="P689" s="10">
        <f t="shared" si="74"/>
        <v>42809.208333333328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70"/>
        <v>429</v>
      </c>
      <c r="G690" t="s">
        <v>20</v>
      </c>
      <c r="H690">
        <v>175</v>
      </c>
      <c r="I690" s="5">
        <f t="shared" si="71"/>
        <v>71.14</v>
      </c>
      <c r="J690" t="s">
        <v>21</v>
      </c>
      <c r="K690" t="s">
        <v>22</v>
      </c>
      <c r="L690">
        <v>1547100000</v>
      </c>
      <c r="M690" s="10">
        <f t="shared" si="72"/>
        <v>43475.25</v>
      </c>
      <c r="N690" s="9">
        <f t="shared" si="73"/>
        <v>2019</v>
      </c>
      <c r="O690">
        <v>1548482400</v>
      </c>
      <c r="P690" s="10">
        <f t="shared" si="74"/>
        <v>43491.25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70"/>
        <v>101</v>
      </c>
      <c r="G691" t="s">
        <v>20</v>
      </c>
      <c r="H691">
        <v>69</v>
      </c>
      <c r="I691" s="5">
        <f t="shared" si="71"/>
        <v>106.49</v>
      </c>
      <c r="J691" t="s">
        <v>21</v>
      </c>
      <c r="K691" t="s">
        <v>22</v>
      </c>
      <c r="L691">
        <v>1383022800</v>
      </c>
      <c r="M691" s="10">
        <f t="shared" si="72"/>
        <v>41576.208333333336</v>
      </c>
      <c r="N691" s="9">
        <f t="shared" si="73"/>
        <v>2013</v>
      </c>
      <c r="O691">
        <v>1384063200</v>
      </c>
      <c r="P691" s="10">
        <f t="shared" si="74"/>
        <v>41588.25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70"/>
        <v>227</v>
      </c>
      <c r="G692" t="s">
        <v>20</v>
      </c>
      <c r="H692">
        <v>190</v>
      </c>
      <c r="I692" s="5">
        <f t="shared" si="71"/>
        <v>42.94</v>
      </c>
      <c r="J692" t="s">
        <v>21</v>
      </c>
      <c r="K692" t="s">
        <v>22</v>
      </c>
      <c r="L692">
        <v>1322373600</v>
      </c>
      <c r="M692" s="10">
        <f t="shared" si="72"/>
        <v>40874.25</v>
      </c>
      <c r="N692" s="9">
        <f t="shared" si="73"/>
        <v>2011</v>
      </c>
      <c r="O692">
        <v>1322892000</v>
      </c>
      <c r="P692" s="10">
        <f t="shared" si="74"/>
        <v>40880.25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70"/>
        <v>142</v>
      </c>
      <c r="G693" t="s">
        <v>20</v>
      </c>
      <c r="H693">
        <v>237</v>
      </c>
      <c r="I693" s="5">
        <f t="shared" si="71"/>
        <v>30.04</v>
      </c>
      <c r="J693" t="s">
        <v>21</v>
      </c>
      <c r="K693" t="s">
        <v>22</v>
      </c>
      <c r="L693">
        <v>1349240400</v>
      </c>
      <c r="M693" s="10">
        <f t="shared" si="72"/>
        <v>41185.208333333336</v>
      </c>
      <c r="N693" s="9">
        <f t="shared" si="73"/>
        <v>2012</v>
      </c>
      <c r="O693">
        <v>1350709200</v>
      </c>
      <c r="P693" s="10">
        <f t="shared" si="74"/>
        <v>41202.208333333336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70"/>
        <v>91</v>
      </c>
      <c r="G694" t="s">
        <v>14</v>
      </c>
      <c r="H694">
        <v>77</v>
      </c>
      <c r="I694" s="5">
        <f t="shared" si="71"/>
        <v>70.62</v>
      </c>
      <c r="J694" t="s">
        <v>40</v>
      </c>
      <c r="K694" t="s">
        <v>41</v>
      </c>
      <c r="L694">
        <v>1562648400</v>
      </c>
      <c r="M694" s="10">
        <f t="shared" si="72"/>
        <v>43655.208333333328</v>
      </c>
      <c r="N694" s="9">
        <f t="shared" si="73"/>
        <v>2019</v>
      </c>
      <c r="O694">
        <v>1564203600</v>
      </c>
      <c r="P694" s="10">
        <f t="shared" si="74"/>
        <v>43673.208333333328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70"/>
        <v>64</v>
      </c>
      <c r="G695" t="s">
        <v>14</v>
      </c>
      <c r="H695">
        <v>1748</v>
      </c>
      <c r="I695" s="5">
        <f t="shared" si="71"/>
        <v>66.02</v>
      </c>
      <c r="J695" t="s">
        <v>21</v>
      </c>
      <c r="K695" t="s">
        <v>22</v>
      </c>
      <c r="L695">
        <v>1508216400</v>
      </c>
      <c r="M695" s="10">
        <f t="shared" si="72"/>
        <v>43025.208333333328</v>
      </c>
      <c r="N695" s="9">
        <f t="shared" si="73"/>
        <v>2017</v>
      </c>
      <c r="O695">
        <v>1509685200</v>
      </c>
      <c r="P695" s="10">
        <f t="shared" si="74"/>
        <v>43042.208333333328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70"/>
        <v>84</v>
      </c>
      <c r="G696" t="s">
        <v>14</v>
      </c>
      <c r="H696">
        <v>79</v>
      </c>
      <c r="I696" s="5">
        <f t="shared" si="71"/>
        <v>96.91</v>
      </c>
      <c r="J696" t="s">
        <v>21</v>
      </c>
      <c r="K696" t="s">
        <v>22</v>
      </c>
      <c r="L696">
        <v>1511762400</v>
      </c>
      <c r="M696" s="10">
        <f t="shared" si="72"/>
        <v>43066.25</v>
      </c>
      <c r="N696" s="9">
        <f t="shared" si="73"/>
        <v>2017</v>
      </c>
      <c r="O696">
        <v>1514959200</v>
      </c>
      <c r="P696" s="10">
        <f t="shared" si="74"/>
        <v>43103.25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70"/>
        <v>134</v>
      </c>
      <c r="G697" t="s">
        <v>20</v>
      </c>
      <c r="H697">
        <v>196</v>
      </c>
      <c r="I697" s="5">
        <f t="shared" si="71"/>
        <v>62.87</v>
      </c>
      <c r="J697" t="s">
        <v>107</v>
      </c>
      <c r="K697" t="s">
        <v>108</v>
      </c>
      <c r="L697">
        <v>1447480800</v>
      </c>
      <c r="M697" s="10">
        <f t="shared" si="72"/>
        <v>42322.25</v>
      </c>
      <c r="N697" s="9">
        <f t="shared" si="73"/>
        <v>2015</v>
      </c>
      <c r="O697">
        <v>1448863200</v>
      </c>
      <c r="P697" s="10">
        <f t="shared" si="74"/>
        <v>42338.25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70"/>
        <v>59</v>
      </c>
      <c r="G698" t="s">
        <v>14</v>
      </c>
      <c r="H698">
        <v>889</v>
      </c>
      <c r="I698" s="5">
        <f t="shared" si="71"/>
        <v>108.99</v>
      </c>
      <c r="J698" t="s">
        <v>21</v>
      </c>
      <c r="K698" t="s">
        <v>22</v>
      </c>
      <c r="L698">
        <v>1429506000</v>
      </c>
      <c r="M698" s="10">
        <f t="shared" si="72"/>
        <v>42114.208333333328</v>
      </c>
      <c r="N698" s="9">
        <f t="shared" si="73"/>
        <v>2015</v>
      </c>
      <c r="O698">
        <v>1429592400</v>
      </c>
      <c r="P698" s="10">
        <f t="shared" si="74"/>
        <v>42115.208333333328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70"/>
        <v>153</v>
      </c>
      <c r="G699" t="s">
        <v>20</v>
      </c>
      <c r="H699">
        <v>7295</v>
      </c>
      <c r="I699" s="5">
        <f t="shared" si="71"/>
        <v>27</v>
      </c>
      <c r="J699" t="s">
        <v>21</v>
      </c>
      <c r="K699" t="s">
        <v>22</v>
      </c>
      <c r="L699">
        <v>1522472400</v>
      </c>
      <c r="M699" s="10">
        <f t="shared" si="72"/>
        <v>43190.208333333328</v>
      </c>
      <c r="N699" s="9">
        <f t="shared" si="73"/>
        <v>2018</v>
      </c>
      <c r="O699">
        <v>1522645200</v>
      </c>
      <c r="P699" s="10">
        <f t="shared" si="74"/>
        <v>43192.208333333328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70"/>
        <v>447</v>
      </c>
      <c r="G700" t="s">
        <v>20</v>
      </c>
      <c r="H700">
        <v>2893</v>
      </c>
      <c r="I700" s="5">
        <f t="shared" si="71"/>
        <v>65</v>
      </c>
      <c r="J700" t="s">
        <v>15</v>
      </c>
      <c r="K700" t="s">
        <v>16</v>
      </c>
      <c r="L700">
        <v>1322114400</v>
      </c>
      <c r="M700" s="10">
        <f t="shared" si="72"/>
        <v>40871.25</v>
      </c>
      <c r="N700" s="9">
        <f t="shared" si="73"/>
        <v>2011</v>
      </c>
      <c r="O700">
        <v>1323324000</v>
      </c>
      <c r="P700" s="10">
        <f t="shared" si="74"/>
        <v>40885.25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70"/>
        <v>84</v>
      </c>
      <c r="G701" t="s">
        <v>14</v>
      </c>
      <c r="H701">
        <v>56</v>
      </c>
      <c r="I701" s="5">
        <f t="shared" si="71"/>
        <v>111.52</v>
      </c>
      <c r="J701" t="s">
        <v>21</v>
      </c>
      <c r="K701" t="s">
        <v>22</v>
      </c>
      <c r="L701">
        <v>1561438800</v>
      </c>
      <c r="M701" s="10">
        <f t="shared" si="72"/>
        <v>43641.208333333328</v>
      </c>
      <c r="N701" s="9">
        <f t="shared" si="73"/>
        <v>2019</v>
      </c>
      <c r="O701">
        <v>1561525200</v>
      </c>
      <c r="P701" s="10">
        <f t="shared" si="74"/>
        <v>43642.208333333328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70"/>
        <v>3</v>
      </c>
      <c r="G702" t="s">
        <v>14</v>
      </c>
      <c r="H702">
        <v>1</v>
      </c>
      <c r="I702" s="5">
        <f t="shared" si="71"/>
        <v>3</v>
      </c>
      <c r="J702" t="s">
        <v>21</v>
      </c>
      <c r="K702" t="s">
        <v>22</v>
      </c>
      <c r="L702">
        <v>1264399200</v>
      </c>
      <c r="M702" s="10">
        <f t="shared" si="72"/>
        <v>40203.25</v>
      </c>
      <c r="N702" s="9">
        <f t="shared" si="73"/>
        <v>2010</v>
      </c>
      <c r="O702">
        <v>1265695200</v>
      </c>
      <c r="P702" s="10">
        <f t="shared" si="74"/>
        <v>40218.25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70"/>
        <v>175</v>
      </c>
      <c r="G703" t="s">
        <v>20</v>
      </c>
      <c r="H703">
        <v>820</v>
      </c>
      <c r="I703" s="5">
        <f t="shared" si="71"/>
        <v>110.99</v>
      </c>
      <c r="J703" t="s">
        <v>21</v>
      </c>
      <c r="K703" t="s">
        <v>22</v>
      </c>
      <c r="L703">
        <v>1301202000</v>
      </c>
      <c r="M703" s="10">
        <f t="shared" si="72"/>
        <v>40629.208333333336</v>
      </c>
      <c r="N703" s="9">
        <f t="shared" si="73"/>
        <v>2011</v>
      </c>
      <c r="O703">
        <v>1301806800</v>
      </c>
      <c r="P703" s="10">
        <f t="shared" si="74"/>
        <v>40636.208333333336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70"/>
        <v>54</v>
      </c>
      <c r="G704" t="s">
        <v>14</v>
      </c>
      <c r="H704">
        <v>83</v>
      </c>
      <c r="I704" s="5">
        <f t="shared" si="71"/>
        <v>56.75</v>
      </c>
      <c r="J704" t="s">
        <v>21</v>
      </c>
      <c r="K704" t="s">
        <v>22</v>
      </c>
      <c r="L704">
        <v>1374469200</v>
      </c>
      <c r="M704" s="10">
        <f t="shared" si="72"/>
        <v>41477.208333333336</v>
      </c>
      <c r="N704" s="9">
        <f t="shared" si="73"/>
        <v>2013</v>
      </c>
      <c r="O704">
        <v>1374901200</v>
      </c>
      <c r="P704" s="10">
        <f t="shared" si="74"/>
        <v>41482.208333333336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70"/>
        <v>312</v>
      </c>
      <c r="G705" t="s">
        <v>20</v>
      </c>
      <c r="H705">
        <v>2038</v>
      </c>
      <c r="I705" s="5">
        <f t="shared" si="71"/>
        <v>97.02</v>
      </c>
      <c r="J705" t="s">
        <v>21</v>
      </c>
      <c r="K705" t="s">
        <v>22</v>
      </c>
      <c r="L705">
        <v>1334984400</v>
      </c>
      <c r="M705" s="10">
        <f t="shared" si="72"/>
        <v>41020.208333333336</v>
      </c>
      <c r="N705" s="9">
        <f t="shared" si="73"/>
        <v>2012</v>
      </c>
      <c r="O705">
        <v>1336453200</v>
      </c>
      <c r="P705" s="10">
        <f t="shared" si="74"/>
        <v>41037.208333333336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ref="F706:F769" si="77">ROUND((E706/D706)*100,0)</f>
        <v>123</v>
      </c>
      <c r="G706" t="s">
        <v>20</v>
      </c>
      <c r="H706">
        <v>116</v>
      </c>
      <c r="I706" s="5">
        <f t="shared" ref="I706:I769" si="78">IF(H706=0,0,ROUND(E706/H706,2))</f>
        <v>92.09</v>
      </c>
      <c r="J706" t="s">
        <v>21</v>
      </c>
      <c r="K706" t="s">
        <v>22</v>
      </c>
      <c r="L706">
        <v>1467608400</v>
      </c>
      <c r="M706" s="10">
        <f t="shared" si="72"/>
        <v>42555.208333333328</v>
      </c>
      <c r="N706" s="9">
        <f t="shared" si="73"/>
        <v>2016</v>
      </c>
      <c r="O706">
        <v>1468904400</v>
      </c>
      <c r="P706" s="10">
        <f t="shared" si="74"/>
        <v>42570.208333333328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77"/>
        <v>99</v>
      </c>
      <c r="G707" t="s">
        <v>14</v>
      </c>
      <c r="H707">
        <v>2025</v>
      </c>
      <c r="I707" s="5">
        <f t="shared" si="78"/>
        <v>82.99</v>
      </c>
      <c r="J707" t="s">
        <v>40</v>
      </c>
      <c r="K707" t="s">
        <v>41</v>
      </c>
      <c r="L707">
        <v>1386741600</v>
      </c>
      <c r="M707" s="10">
        <f t="shared" ref="M707:M770" si="79">(((L707/60)/60)/24)+DATE(1970,1,1)</f>
        <v>41619.25</v>
      </c>
      <c r="N707" s="9">
        <f t="shared" ref="N707:N770" si="80">YEAR(M707)</f>
        <v>2013</v>
      </c>
      <c r="O707">
        <v>1387087200</v>
      </c>
      <c r="P707" s="10">
        <f t="shared" ref="P707:P770" si="81">(((O707/60)/60)/24)+DATE(1970,1,1)</f>
        <v>41623.25</v>
      </c>
      <c r="Q707" t="b">
        <v>0</v>
      </c>
      <c r="R707" t="b">
        <v>0</v>
      </c>
      <c r="S707" t="s">
        <v>68</v>
      </c>
      <c r="T707" t="str">
        <f t="shared" ref="T707:T770" si="82">LEFT(S707,SEARCH("/",S707)-1)</f>
        <v>publishing</v>
      </c>
      <c r="U707" t="str">
        <f t="shared" ref="U707:U770" si="83">RIGHT(S707,LEN(S707)-SEARCH("/",S707))</f>
        <v>nonfiction</v>
      </c>
    </row>
    <row r="708" spans="1:21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77"/>
        <v>128</v>
      </c>
      <c r="G708" t="s">
        <v>20</v>
      </c>
      <c r="H708">
        <v>1345</v>
      </c>
      <c r="I708" s="5">
        <f t="shared" si="78"/>
        <v>103.04</v>
      </c>
      <c r="J708" t="s">
        <v>26</v>
      </c>
      <c r="K708" t="s">
        <v>27</v>
      </c>
      <c r="L708">
        <v>1546754400</v>
      </c>
      <c r="M708" s="10">
        <f t="shared" si="79"/>
        <v>43471.25</v>
      </c>
      <c r="N708" s="9">
        <f t="shared" si="80"/>
        <v>2019</v>
      </c>
      <c r="O708">
        <v>1547445600</v>
      </c>
      <c r="P708" s="10">
        <f t="shared" si="81"/>
        <v>43479.25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77"/>
        <v>159</v>
      </c>
      <c r="G709" t="s">
        <v>20</v>
      </c>
      <c r="H709">
        <v>168</v>
      </c>
      <c r="I709" s="5">
        <f t="shared" si="78"/>
        <v>68.92</v>
      </c>
      <c r="J709" t="s">
        <v>21</v>
      </c>
      <c r="K709" t="s">
        <v>22</v>
      </c>
      <c r="L709">
        <v>1544248800</v>
      </c>
      <c r="M709" s="10">
        <f t="shared" si="79"/>
        <v>43442.25</v>
      </c>
      <c r="N709" s="9">
        <f t="shared" si="80"/>
        <v>2018</v>
      </c>
      <c r="O709">
        <v>1547359200</v>
      </c>
      <c r="P709" s="10">
        <f t="shared" si="81"/>
        <v>43478.25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77"/>
        <v>707</v>
      </c>
      <c r="G710" t="s">
        <v>20</v>
      </c>
      <c r="H710">
        <v>137</v>
      </c>
      <c r="I710" s="5">
        <f t="shared" si="78"/>
        <v>87.74</v>
      </c>
      <c r="J710" t="s">
        <v>98</v>
      </c>
      <c r="K710" t="s">
        <v>99</v>
      </c>
      <c r="L710">
        <v>1495429200</v>
      </c>
      <c r="M710" s="10">
        <f t="shared" si="79"/>
        <v>42877.208333333328</v>
      </c>
      <c r="N710" s="9">
        <f t="shared" si="80"/>
        <v>2017</v>
      </c>
      <c r="O710">
        <v>1496293200</v>
      </c>
      <c r="P710" s="10">
        <f t="shared" si="81"/>
        <v>42887.208333333328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77"/>
        <v>142</v>
      </c>
      <c r="G711" t="s">
        <v>20</v>
      </c>
      <c r="H711">
        <v>186</v>
      </c>
      <c r="I711" s="5">
        <f t="shared" si="78"/>
        <v>75.02</v>
      </c>
      <c r="J711" t="s">
        <v>107</v>
      </c>
      <c r="K711" t="s">
        <v>108</v>
      </c>
      <c r="L711">
        <v>1334811600</v>
      </c>
      <c r="M711" s="10">
        <f t="shared" si="79"/>
        <v>41018.208333333336</v>
      </c>
      <c r="N711" s="9">
        <f t="shared" si="80"/>
        <v>2012</v>
      </c>
      <c r="O711">
        <v>1335416400</v>
      </c>
      <c r="P711" s="10">
        <f t="shared" si="81"/>
        <v>41025.208333333336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77"/>
        <v>148</v>
      </c>
      <c r="G712" t="s">
        <v>20</v>
      </c>
      <c r="H712">
        <v>125</v>
      </c>
      <c r="I712" s="5">
        <f t="shared" si="78"/>
        <v>50.86</v>
      </c>
      <c r="J712" t="s">
        <v>21</v>
      </c>
      <c r="K712" t="s">
        <v>22</v>
      </c>
      <c r="L712">
        <v>1531544400</v>
      </c>
      <c r="M712" s="10">
        <f t="shared" si="79"/>
        <v>43295.208333333328</v>
      </c>
      <c r="N712" s="9">
        <f t="shared" si="80"/>
        <v>2018</v>
      </c>
      <c r="O712">
        <v>1532149200</v>
      </c>
      <c r="P712" s="10">
        <f t="shared" si="81"/>
        <v>43302.208333333328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77"/>
        <v>20</v>
      </c>
      <c r="G713" t="s">
        <v>14</v>
      </c>
      <c r="H713">
        <v>14</v>
      </c>
      <c r="I713" s="5">
        <f t="shared" si="78"/>
        <v>90</v>
      </c>
      <c r="J713" t="s">
        <v>107</v>
      </c>
      <c r="K713" t="s">
        <v>108</v>
      </c>
      <c r="L713">
        <v>1453615200</v>
      </c>
      <c r="M713" s="10">
        <f t="shared" si="79"/>
        <v>42393.25</v>
      </c>
      <c r="N713" s="9">
        <f t="shared" si="80"/>
        <v>2016</v>
      </c>
      <c r="O713">
        <v>1453788000</v>
      </c>
      <c r="P713" s="10">
        <f t="shared" si="81"/>
        <v>42395.25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77"/>
        <v>1841</v>
      </c>
      <c r="G714" t="s">
        <v>20</v>
      </c>
      <c r="H714">
        <v>202</v>
      </c>
      <c r="I714" s="5">
        <f t="shared" si="78"/>
        <v>72.900000000000006</v>
      </c>
      <c r="J714" t="s">
        <v>21</v>
      </c>
      <c r="K714" t="s">
        <v>22</v>
      </c>
      <c r="L714">
        <v>1467954000</v>
      </c>
      <c r="M714" s="10">
        <f t="shared" si="79"/>
        <v>42559.208333333328</v>
      </c>
      <c r="N714" s="9">
        <f t="shared" si="80"/>
        <v>2016</v>
      </c>
      <c r="O714">
        <v>1471496400</v>
      </c>
      <c r="P714" s="10">
        <f t="shared" si="81"/>
        <v>42600.208333333328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77"/>
        <v>162</v>
      </c>
      <c r="G715" t="s">
        <v>20</v>
      </c>
      <c r="H715">
        <v>103</v>
      </c>
      <c r="I715" s="5">
        <f t="shared" si="78"/>
        <v>108.49</v>
      </c>
      <c r="J715" t="s">
        <v>21</v>
      </c>
      <c r="K715" t="s">
        <v>22</v>
      </c>
      <c r="L715">
        <v>1471842000</v>
      </c>
      <c r="M715" s="10">
        <f t="shared" si="79"/>
        <v>42604.208333333328</v>
      </c>
      <c r="N715" s="9">
        <f t="shared" si="80"/>
        <v>2016</v>
      </c>
      <c r="O715">
        <v>1472878800</v>
      </c>
      <c r="P715" s="10">
        <f t="shared" si="81"/>
        <v>42616.208333333328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77"/>
        <v>473</v>
      </c>
      <c r="G716" t="s">
        <v>20</v>
      </c>
      <c r="H716">
        <v>1785</v>
      </c>
      <c r="I716" s="5">
        <f t="shared" si="78"/>
        <v>101.98</v>
      </c>
      <c r="J716" t="s">
        <v>21</v>
      </c>
      <c r="K716" t="s">
        <v>22</v>
      </c>
      <c r="L716">
        <v>1408424400</v>
      </c>
      <c r="M716" s="10">
        <f t="shared" si="79"/>
        <v>41870.208333333336</v>
      </c>
      <c r="N716" s="9">
        <f t="shared" si="80"/>
        <v>2014</v>
      </c>
      <c r="O716">
        <v>1408510800</v>
      </c>
      <c r="P716" s="10">
        <f t="shared" si="81"/>
        <v>41871.208333333336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77"/>
        <v>24</v>
      </c>
      <c r="G717" t="s">
        <v>14</v>
      </c>
      <c r="H717">
        <v>656</v>
      </c>
      <c r="I717" s="5">
        <f t="shared" si="78"/>
        <v>44.01</v>
      </c>
      <c r="J717" t="s">
        <v>21</v>
      </c>
      <c r="K717" t="s">
        <v>22</v>
      </c>
      <c r="L717">
        <v>1281157200</v>
      </c>
      <c r="M717" s="10">
        <f t="shared" si="79"/>
        <v>40397.208333333336</v>
      </c>
      <c r="N717" s="9">
        <f t="shared" si="80"/>
        <v>2010</v>
      </c>
      <c r="O717">
        <v>1281589200</v>
      </c>
      <c r="P717" s="10">
        <f t="shared" si="81"/>
        <v>40402.208333333336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77"/>
        <v>518</v>
      </c>
      <c r="G718" t="s">
        <v>20</v>
      </c>
      <c r="H718">
        <v>157</v>
      </c>
      <c r="I718" s="5">
        <f t="shared" si="78"/>
        <v>65.94</v>
      </c>
      <c r="J718" t="s">
        <v>21</v>
      </c>
      <c r="K718" t="s">
        <v>22</v>
      </c>
      <c r="L718">
        <v>1373432400</v>
      </c>
      <c r="M718" s="10">
        <f t="shared" si="79"/>
        <v>41465.208333333336</v>
      </c>
      <c r="N718" s="9">
        <f t="shared" si="80"/>
        <v>2013</v>
      </c>
      <c r="O718">
        <v>1375851600</v>
      </c>
      <c r="P718" s="10">
        <f t="shared" si="81"/>
        <v>41493.208333333336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77"/>
        <v>248</v>
      </c>
      <c r="G719" t="s">
        <v>20</v>
      </c>
      <c r="H719">
        <v>555</v>
      </c>
      <c r="I719" s="5">
        <f t="shared" si="78"/>
        <v>24.99</v>
      </c>
      <c r="J719" t="s">
        <v>21</v>
      </c>
      <c r="K719" t="s">
        <v>22</v>
      </c>
      <c r="L719">
        <v>1313989200</v>
      </c>
      <c r="M719" s="10">
        <f t="shared" si="79"/>
        <v>40777.208333333336</v>
      </c>
      <c r="N719" s="9">
        <f t="shared" si="80"/>
        <v>2011</v>
      </c>
      <c r="O719">
        <v>1315803600</v>
      </c>
      <c r="P719" s="10">
        <f t="shared" si="81"/>
        <v>40798.208333333336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77"/>
        <v>100</v>
      </c>
      <c r="G720" t="s">
        <v>20</v>
      </c>
      <c r="H720">
        <v>297</v>
      </c>
      <c r="I720" s="5">
        <f t="shared" si="78"/>
        <v>28</v>
      </c>
      <c r="J720" t="s">
        <v>21</v>
      </c>
      <c r="K720" t="s">
        <v>22</v>
      </c>
      <c r="L720">
        <v>1371445200</v>
      </c>
      <c r="M720" s="10">
        <f t="shared" si="79"/>
        <v>41442.208333333336</v>
      </c>
      <c r="N720" s="9">
        <f t="shared" si="80"/>
        <v>2013</v>
      </c>
      <c r="O720">
        <v>1373691600</v>
      </c>
      <c r="P720" s="10">
        <f t="shared" si="81"/>
        <v>41468.208333333336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77"/>
        <v>153</v>
      </c>
      <c r="G721" t="s">
        <v>20</v>
      </c>
      <c r="H721">
        <v>123</v>
      </c>
      <c r="I721" s="5">
        <f t="shared" si="78"/>
        <v>85.83</v>
      </c>
      <c r="J721" t="s">
        <v>21</v>
      </c>
      <c r="K721" t="s">
        <v>22</v>
      </c>
      <c r="L721">
        <v>1338267600</v>
      </c>
      <c r="M721" s="10">
        <f t="shared" si="79"/>
        <v>41058.208333333336</v>
      </c>
      <c r="N721" s="9">
        <f t="shared" si="80"/>
        <v>2012</v>
      </c>
      <c r="O721">
        <v>1339218000</v>
      </c>
      <c r="P721" s="10">
        <f t="shared" si="81"/>
        <v>41069.208333333336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77"/>
        <v>37</v>
      </c>
      <c r="G722" t="s">
        <v>74</v>
      </c>
      <c r="H722">
        <v>38</v>
      </c>
      <c r="I722" s="5">
        <f t="shared" si="78"/>
        <v>84.92</v>
      </c>
      <c r="J722" t="s">
        <v>36</v>
      </c>
      <c r="K722" t="s">
        <v>37</v>
      </c>
      <c r="L722">
        <v>1519192800</v>
      </c>
      <c r="M722" s="10">
        <f t="shared" si="79"/>
        <v>43152.25</v>
      </c>
      <c r="N722" s="9">
        <f t="shared" si="80"/>
        <v>2018</v>
      </c>
      <c r="O722">
        <v>1520402400</v>
      </c>
      <c r="P722" s="10">
        <f t="shared" si="81"/>
        <v>43166.25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77"/>
        <v>4</v>
      </c>
      <c r="G723" t="s">
        <v>74</v>
      </c>
      <c r="H723">
        <v>60</v>
      </c>
      <c r="I723" s="5">
        <f t="shared" si="78"/>
        <v>90.48</v>
      </c>
      <c r="J723" t="s">
        <v>21</v>
      </c>
      <c r="K723" t="s">
        <v>22</v>
      </c>
      <c r="L723">
        <v>1522818000</v>
      </c>
      <c r="M723" s="10">
        <f t="shared" si="79"/>
        <v>43194.208333333328</v>
      </c>
      <c r="N723" s="9">
        <f t="shared" si="80"/>
        <v>2018</v>
      </c>
      <c r="O723">
        <v>1523336400</v>
      </c>
      <c r="P723" s="10">
        <f t="shared" si="81"/>
        <v>43200.208333333328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77"/>
        <v>157</v>
      </c>
      <c r="G724" t="s">
        <v>20</v>
      </c>
      <c r="H724">
        <v>3036</v>
      </c>
      <c r="I724" s="5">
        <f t="shared" si="78"/>
        <v>25</v>
      </c>
      <c r="J724" t="s">
        <v>21</v>
      </c>
      <c r="K724" t="s">
        <v>22</v>
      </c>
      <c r="L724">
        <v>1509948000</v>
      </c>
      <c r="M724" s="10">
        <f t="shared" si="79"/>
        <v>43045.25</v>
      </c>
      <c r="N724" s="9">
        <f t="shared" si="80"/>
        <v>2017</v>
      </c>
      <c r="O724">
        <v>1512280800</v>
      </c>
      <c r="P724" s="10">
        <f t="shared" si="81"/>
        <v>43072.25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77"/>
        <v>270</v>
      </c>
      <c r="G725" t="s">
        <v>20</v>
      </c>
      <c r="H725">
        <v>144</v>
      </c>
      <c r="I725" s="5">
        <f t="shared" si="78"/>
        <v>92.01</v>
      </c>
      <c r="J725" t="s">
        <v>26</v>
      </c>
      <c r="K725" t="s">
        <v>27</v>
      </c>
      <c r="L725">
        <v>1456898400</v>
      </c>
      <c r="M725" s="10">
        <f t="shared" si="79"/>
        <v>42431.25</v>
      </c>
      <c r="N725" s="9">
        <f t="shared" si="80"/>
        <v>2016</v>
      </c>
      <c r="O725">
        <v>1458709200</v>
      </c>
      <c r="P725" s="10">
        <f t="shared" si="81"/>
        <v>42452.208333333328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77"/>
        <v>134</v>
      </c>
      <c r="G726" t="s">
        <v>20</v>
      </c>
      <c r="H726">
        <v>121</v>
      </c>
      <c r="I726" s="5">
        <f t="shared" si="78"/>
        <v>93.07</v>
      </c>
      <c r="J726" t="s">
        <v>40</v>
      </c>
      <c r="K726" t="s">
        <v>41</v>
      </c>
      <c r="L726">
        <v>1413954000</v>
      </c>
      <c r="M726" s="10">
        <f t="shared" si="79"/>
        <v>41934.208333333336</v>
      </c>
      <c r="N726" s="9">
        <f t="shared" si="80"/>
        <v>2014</v>
      </c>
      <c r="O726">
        <v>1414126800</v>
      </c>
      <c r="P726" s="10">
        <f t="shared" si="81"/>
        <v>41936.208333333336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77"/>
        <v>50</v>
      </c>
      <c r="G727" t="s">
        <v>14</v>
      </c>
      <c r="H727">
        <v>1596</v>
      </c>
      <c r="I727" s="5">
        <f t="shared" si="78"/>
        <v>61.01</v>
      </c>
      <c r="J727" t="s">
        <v>21</v>
      </c>
      <c r="K727" t="s">
        <v>22</v>
      </c>
      <c r="L727">
        <v>1416031200</v>
      </c>
      <c r="M727" s="10">
        <f t="shared" si="79"/>
        <v>41958.25</v>
      </c>
      <c r="N727" s="9">
        <f t="shared" si="80"/>
        <v>2014</v>
      </c>
      <c r="O727">
        <v>1416204000</v>
      </c>
      <c r="P727" s="10">
        <f t="shared" si="81"/>
        <v>41960.25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77"/>
        <v>89</v>
      </c>
      <c r="G728" t="s">
        <v>74</v>
      </c>
      <c r="H728">
        <v>524</v>
      </c>
      <c r="I728" s="5">
        <f t="shared" si="78"/>
        <v>92.04</v>
      </c>
      <c r="J728" t="s">
        <v>21</v>
      </c>
      <c r="K728" t="s">
        <v>22</v>
      </c>
      <c r="L728">
        <v>1287982800</v>
      </c>
      <c r="M728" s="10">
        <f t="shared" si="79"/>
        <v>40476.208333333336</v>
      </c>
      <c r="N728" s="9">
        <f t="shared" si="80"/>
        <v>2010</v>
      </c>
      <c r="O728">
        <v>1288501200</v>
      </c>
      <c r="P728" s="10">
        <f t="shared" si="81"/>
        <v>40482.208333333336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77"/>
        <v>165</v>
      </c>
      <c r="G729" t="s">
        <v>20</v>
      </c>
      <c r="H729">
        <v>181</v>
      </c>
      <c r="I729" s="5">
        <f t="shared" si="78"/>
        <v>81.13</v>
      </c>
      <c r="J729" t="s">
        <v>21</v>
      </c>
      <c r="K729" t="s">
        <v>22</v>
      </c>
      <c r="L729">
        <v>1547964000</v>
      </c>
      <c r="M729" s="10">
        <f t="shared" si="79"/>
        <v>43485.25</v>
      </c>
      <c r="N729" s="9">
        <f t="shared" si="80"/>
        <v>2019</v>
      </c>
      <c r="O729">
        <v>1552971600</v>
      </c>
      <c r="P729" s="10">
        <f t="shared" si="81"/>
        <v>43543.208333333328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77"/>
        <v>18</v>
      </c>
      <c r="G730" t="s">
        <v>14</v>
      </c>
      <c r="H730">
        <v>10</v>
      </c>
      <c r="I730" s="5">
        <f t="shared" si="78"/>
        <v>73.5</v>
      </c>
      <c r="J730" t="s">
        <v>21</v>
      </c>
      <c r="K730" t="s">
        <v>22</v>
      </c>
      <c r="L730">
        <v>1464152400</v>
      </c>
      <c r="M730" s="10">
        <f t="shared" si="79"/>
        <v>42515.208333333328</v>
      </c>
      <c r="N730" s="9">
        <f t="shared" si="80"/>
        <v>2016</v>
      </c>
      <c r="O730">
        <v>1465102800</v>
      </c>
      <c r="P730" s="10">
        <f t="shared" si="81"/>
        <v>42526.208333333328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77"/>
        <v>186</v>
      </c>
      <c r="G731" t="s">
        <v>20</v>
      </c>
      <c r="H731">
        <v>122</v>
      </c>
      <c r="I731" s="5">
        <f t="shared" si="78"/>
        <v>85.22</v>
      </c>
      <c r="J731" t="s">
        <v>21</v>
      </c>
      <c r="K731" t="s">
        <v>22</v>
      </c>
      <c r="L731">
        <v>1359957600</v>
      </c>
      <c r="M731" s="10">
        <f t="shared" si="79"/>
        <v>41309.25</v>
      </c>
      <c r="N731" s="9">
        <f t="shared" si="80"/>
        <v>2013</v>
      </c>
      <c r="O731">
        <v>1360130400</v>
      </c>
      <c r="P731" s="10">
        <f t="shared" si="81"/>
        <v>41311.25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77"/>
        <v>413</v>
      </c>
      <c r="G732" t="s">
        <v>20</v>
      </c>
      <c r="H732">
        <v>1071</v>
      </c>
      <c r="I732" s="5">
        <f t="shared" si="78"/>
        <v>110.97</v>
      </c>
      <c r="J732" t="s">
        <v>15</v>
      </c>
      <c r="K732" t="s">
        <v>16</v>
      </c>
      <c r="L732">
        <v>1432357200</v>
      </c>
      <c r="M732" s="10">
        <f t="shared" si="79"/>
        <v>42147.208333333328</v>
      </c>
      <c r="N732" s="9">
        <f t="shared" si="80"/>
        <v>2015</v>
      </c>
      <c r="O732">
        <v>1432875600</v>
      </c>
      <c r="P732" s="10">
        <f t="shared" si="81"/>
        <v>42153.208333333328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77"/>
        <v>90</v>
      </c>
      <c r="G733" t="s">
        <v>74</v>
      </c>
      <c r="H733">
        <v>219</v>
      </c>
      <c r="I733" s="5">
        <f t="shared" si="78"/>
        <v>32.97</v>
      </c>
      <c r="J733" t="s">
        <v>21</v>
      </c>
      <c r="K733" t="s">
        <v>22</v>
      </c>
      <c r="L733">
        <v>1500786000</v>
      </c>
      <c r="M733" s="10">
        <f t="shared" si="79"/>
        <v>42939.208333333328</v>
      </c>
      <c r="N733" s="9">
        <f t="shared" si="80"/>
        <v>2017</v>
      </c>
      <c r="O733">
        <v>1500872400</v>
      </c>
      <c r="P733" s="10">
        <f t="shared" si="81"/>
        <v>42940.208333333328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77"/>
        <v>92</v>
      </c>
      <c r="G734" t="s">
        <v>14</v>
      </c>
      <c r="H734">
        <v>1121</v>
      </c>
      <c r="I734" s="5">
        <f t="shared" si="78"/>
        <v>96.01</v>
      </c>
      <c r="J734" t="s">
        <v>21</v>
      </c>
      <c r="K734" t="s">
        <v>22</v>
      </c>
      <c r="L734">
        <v>1490158800</v>
      </c>
      <c r="M734" s="10">
        <f t="shared" si="79"/>
        <v>42816.208333333328</v>
      </c>
      <c r="N734" s="9">
        <f t="shared" si="80"/>
        <v>2017</v>
      </c>
      <c r="O734">
        <v>1492146000</v>
      </c>
      <c r="P734" s="10">
        <f t="shared" si="81"/>
        <v>42839.208333333328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77"/>
        <v>527</v>
      </c>
      <c r="G735" t="s">
        <v>20</v>
      </c>
      <c r="H735">
        <v>980</v>
      </c>
      <c r="I735" s="5">
        <f t="shared" si="78"/>
        <v>84.97</v>
      </c>
      <c r="J735" t="s">
        <v>21</v>
      </c>
      <c r="K735" t="s">
        <v>22</v>
      </c>
      <c r="L735">
        <v>1406178000</v>
      </c>
      <c r="M735" s="10">
        <f t="shared" si="79"/>
        <v>41844.208333333336</v>
      </c>
      <c r="N735" s="9">
        <f t="shared" si="80"/>
        <v>2014</v>
      </c>
      <c r="O735">
        <v>1407301200</v>
      </c>
      <c r="P735" s="10">
        <f t="shared" si="81"/>
        <v>41857.208333333336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77"/>
        <v>319</v>
      </c>
      <c r="G736" t="s">
        <v>20</v>
      </c>
      <c r="H736">
        <v>536</v>
      </c>
      <c r="I736" s="5">
        <f t="shared" si="78"/>
        <v>25.01</v>
      </c>
      <c r="J736" t="s">
        <v>21</v>
      </c>
      <c r="K736" t="s">
        <v>22</v>
      </c>
      <c r="L736">
        <v>1485583200</v>
      </c>
      <c r="M736" s="10">
        <f t="shared" si="79"/>
        <v>42763.25</v>
      </c>
      <c r="N736" s="9">
        <f t="shared" si="80"/>
        <v>2017</v>
      </c>
      <c r="O736">
        <v>1486620000</v>
      </c>
      <c r="P736" s="10">
        <f t="shared" si="81"/>
        <v>42775.25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77"/>
        <v>354</v>
      </c>
      <c r="G737" t="s">
        <v>20</v>
      </c>
      <c r="H737">
        <v>1991</v>
      </c>
      <c r="I737" s="5">
        <f t="shared" si="78"/>
        <v>66</v>
      </c>
      <c r="J737" t="s">
        <v>21</v>
      </c>
      <c r="K737" t="s">
        <v>22</v>
      </c>
      <c r="L737">
        <v>1459314000</v>
      </c>
      <c r="M737" s="10">
        <f t="shared" si="79"/>
        <v>42459.208333333328</v>
      </c>
      <c r="N737" s="9">
        <f t="shared" si="80"/>
        <v>2016</v>
      </c>
      <c r="O737">
        <v>1459918800</v>
      </c>
      <c r="P737" s="10">
        <f t="shared" si="81"/>
        <v>42466.208333333328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77"/>
        <v>33</v>
      </c>
      <c r="G738" t="s">
        <v>74</v>
      </c>
      <c r="H738">
        <v>29</v>
      </c>
      <c r="I738" s="5">
        <f t="shared" si="78"/>
        <v>87.34</v>
      </c>
      <c r="J738" t="s">
        <v>21</v>
      </c>
      <c r="K738" t="s">
        <v>22</v>
      </c>
      <c r="L738">
        <v>1424412000</v>
      </c>
      <c r="M738" s="10">
        <f t="shared" si="79"/>
        <v>42055.25</v>
      </c>
      <c r="N738" s="9">
        <f t="shared" si="80"/>
        <v>2015</v>
      </c>
      <c r="O738">
        <v>1424757600</v>
      </c>
      <c r="P738" s="10">
        <f t="shared" si="81"/>
        <v>42059.25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77"/>
        <v>136</v>
      </c>
      <c r="G739" t="s">
        <v>20</v>
      </c>
      <c r="H739">
        <v>180</v>
      </c>
      <c r="I739" s="5">
        <f t="shared" si="78"/>
        <v>27.93</v>
      </c>
      <c r="J739" t="s">
        <v>21</v>
      </c>
      <c r="K739" t="s">
        <v>22</v>
      </c>
      <c r="L739">
        <v>1478844000</v>
      </c>
      <c r="M739" s="10">
        <f t="shared" si="79"/>
        <v>42685.25</v>
      </c>
      <c r="N739" s="9">
        <f t="shared" si="80"/>
        <v>2016</v>
      </c>
      <c r="O739">
        <v>1479880800</v>
      </c>
      <c r="P739" s="10">
        <f t="shared" si="81"/>
        <v>42697.25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77"/>
        <v>2</v>
      </c>
      <c r="G740" t="s">
        <v>14</v>
      </c>
      <c r="H740">
        <v>15</v>
      </c>
      <c r="I740" s="5">
        <f t="shared" si="78"/>
        <v>103.8</v>
      </c>
      <c r="J740" t="s">
        <v>21</v>
      </c>
      <c r="K740" t="s">
        <v>22</v>
      </c>
      <c r="L740">
        <v>1416117600</v>
      </c>
      <c r="M740" s="10">
        <f t="shared" si="79"/>
        <v>41959.25</v>
      </c>
      <c r="N740" s="9">
        <f t="shared" si="80"/>
        <v>2014</v>
      </c>
      <c r="O740">
        <v>1418018400</v>
      </c>
      <c r="P740" s="10">
        <f t="shared" si="81"/>
        <v>41981.25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77"/>
        <v>61</v>
      </c>
      <c r="G741" t="s">
        <v>14</v>
      </c>
      <c r="H741">
        <v>191</v>
      </c>
      <c r="I741" s="5">
        <f t="shared" si="78"/>
        <v>31.94</v>
      </c>
      <c r="J741" t="s">
        <v>21</v>
      </c>
      <c r="K741" t="s">
        <v>22</v>
      </c>
      <c r="L741">
        <v>1340946000</v>
      </c>
      <c r="M741" s="10">
        <f t="shared" si="79"/>
        <v>41089.208333333336</v>
      </c>
      <c r="N741" s="9">
        <f t="shared" si="80"/>
        <v>2012</v>
      </c>
      <c r="O741">
        <v>1341032400</v>
      </c>
      <c r="P741" s="10">
        <f t="shared" si="81"/>
        <v>41090.208333333336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77"/>
        <v>30</v>
      </c>
      <c r="G742" t="s">
        <v>14</v>
      </c>
      <c r="H742">
        <v>16</v>
      </c>
      <c r="I742" s="5">
        <f t="shared" si="78"/>
        <v>99.5</v>
      </c>
      <c r="J742" t="s">
        <v>21</v>
      </c>
      <c r="K742" t="s">
        <v>22</v>
      </c>
      <c r="L742">
        <v>1486101600</v>
      </c>
      <c r="M742" s="10">
        <f t="shared" si="79"/>
        <v>42769.25</v>
      </c>
      <c r="N742" s="9">
        <f t="shared" si="80"/>
        <v>2017</v>
      </c>
      <c r="O742">
        <v>1486360800</v>
      </c>
      <c r="P742" s="10">
        <f t="shared" si="81"/>
        <v>42772.25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77"/>
        <v>1179</v>
      </c>
      <c r="G743" t="s">
        <v>20</v>
      </c>
      <c r="H743">
        <v>130</v>
      </c>
      <c r="I743" s="5">
        <f t="shared" si="78"/>
        <v>108.85</v>
      </c>
      <c r="J743" t="s">
        <v>21</v>
      </c>
      <c r="K743" t="s">
        <v>22</v>
      </c>
      <c r="L743">
        <v>1274590800</v>
      </c>
      <c r="M743" s="10">
        <f t="shared" si="79"/>
        <v>40321.208333333336</v>
      </c>
      <c r="N743" s="9">
        <f t="shared" si="80"/>
        <v>2010</v>
      </c>
      <c r="O743">
        <v>1274677200</v>
      </c>
      <c r="P743" s="10">
        <f t="shared" si="81"/>
        <v>40322.208333333336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77"/>
        <v>1126</v>
      </c>
      <c r="G744" t="s">
        <v>20</v>
      </c>
      <c r="H744">
        <v>122</v>
      </c>
      <c r="I744" s="5">
        <f t="shared" si="78"/>
        <v>110.76</v>
      </c>
      <c r="J744" t="s">
        <v>21</v>
      </c>
      <c r="K744" t="s">
        <v>22</v>
      </c>
      <c r="L744">
        <v>1263880800</v>
      </c>
      <c r="M744" s="10">
        <f t="shared" si="79"/>
        <v>40197.25</v>
      </c>
      <c r="N744" s="9">
        <f t="shared" si="80"/>
        <v>2010</v>
      </c>
      <c r="O744">
        <v>1267509600</v>
      </c>
      <c r="P744" s="10">
        <f t="shared" si="81"/>
        <v>40239.25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77"/>
        <v>13</v>
      </c>
      <c r="G745" t="s">
        <v>14</v>
      </c>
      <c r="H745">
        <v>17</v>
      </c>
      <c r="I745" s="5">
        <f t="shared" si="78"/>
        <v>29.65</v>
      </c>
      <c r="J745" t="s">
        <v>21</v>
      </c>
      <c r="K745" t="s">
        <v>22</v>
      </c>
      <c r="L745">
        <v>1445403600</v>
      </c>
      <c r="M745" s="10">
        <f t="shared" si="79"/>
        <v>42298.208333333328</v>
      </c>
      <c r="N745" s="9">
        <f t="shared" si="80"/>
        <v>2015</v>
      </c>
      <c r="O745">
        <v>1445922000</v>
      </c>
      <c r="P745" s="10">
        <f t="shared" si="81"/>
        <v>42304.208333333328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77"/>
        <v>712</v>
      </c>
      <c r="G746" t="s">
        <v>20</v>
      </c>
      <c r="H746">
        <v>140</v>
      </c>
      <c r="I746" s="5">
        <f t="shared" si="78"/>
        <v>101.71</v>
      </c>
      <c r="J746" t="s">
        <v>21</v>
      </c>
      <c r="K746" t="s">
        <v>22</v>
      </c>
      <c r="L746">
        <v>1533877200</v>
      </c>
      <c r="M746" s="10">
        <f t="shared" si="79"/>
        <v>43322.208333333328</v>
      </c>
      <c r="N746" s="9">
        <f t="shared" si="80"/>
        <v>2018</v>
      </c>
      <c r="O746">
        <v>1534050000</v>
      </c>
      <c r="P746" s="10">
        <f t="shared" si="81"/>
        <v>43324.208333333328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77"/>
        <v>30</v>
      </c>
      <c r="G747" t="s">
        <v>14</v>
      </c>
      <c r="H747">
        <v>34</v>
      </c>
      <c r="I747" s="5">
        <f t="shared" si="78"/>
        <v>61.5</v>
      </c>
      <c r="J747" t="s">
        <v>21</v>
      </c>
      <c r="K747" t="s">
        <v>22</v>
      </c>
      <c r="L747">
        <v>1275195600</v>
      </c>
      <c r="M747" s="10">
        <f t="shared" si="79"/>
        <v>40328.208333333336</v>
      </c>
      <c r="N747" s="9">
        <f t="shared" si="80"/>
        <v>2010</v>
      </c>
      <c r="O747">
        <v>1277528400</v>
      </c>
      <c r="P747" s="10">
        <f t="shared" si="81"/>
        <v>40355.208333333336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77"/>
        <v>213</v>
      </c>
      <c r="G748" t="s">
        <v>20</v>
      </c>
      <c r="H748">
        <v>3388</v>
      </c>
      <c r="I748" s="5">
        <f t="shared" si="78"/>
        <v>35</v>
      </c>
      <c r="J748" t="s">
        <v>21</v>
      </c>
      <c r="K748" t="s">
        <v>22</v>
      </c>
      <c r="L748">
        <v>1318136400</v>
      </c>
      <c r="M748" s="10">
        <f t="shared" si="79"/>
        <v>40825.208333333336</v>
      </c>
      <c r="N748" s="9">
        <f t="shared" si="80"/>
        <v>2011</v>
      </c>
      <c r="O748">
        <v>1318568400</v>
      </c>
      <c r="P748" s="10">
        <f t="shared" si="81"/>
        <v>40830.208333333336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77"/>
        <v>229</v>
      </c>
      <c r="G749" t="s">
        <v>20</v>
      </c>
      <c r="H749">
        <v>280</v>
      </c>
      <c r="I749" s="5">
        <f t="shared" si="78"/>
        <v>40.049999999999997</v>
      </c>
      <c r="J749" t="s">
        <v>21</v>
      </c>
      <c r="K749" t="s">
        <v>22</v>
      </c>
      <c r="L749">
        <v>1283403600</v>
      </c>
      <c r="M749" s="10">
        <f t="shared" si="79"/>
        <v>40423.208333333336</v>
      </c>
      <c r="N749" s="9">
        <f t="shared" si="80"/>
        <v>2010</v>
      </c>
      <c r="O749">
        <v>1284354000</v>
      </c>
      <c r="P749" s="10">
        <f t="shared" si="81"/>
        <v>40434.208333333336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77"/>
        <v>35</v>
      </c>
      <c r="G750" t="s">
        <v>74</v>
      </c>
      <c r="H750">
        <v>614</v>
      </c>
      <c r="I750" s="5">
        <f t="shared" si="78"/>
        <v>110.97</v>
      </c>
      <c r="J750" t="s">
        <v>21</v>
      </c>
      <c r="K750" t="s">
        <v>22</v>
      </c>
      <c r="L750">
        <v>1267423200</v>
      </c>
      <c r="M750" s="10">
        <f t="shared" si="79"/>
        <v>40238.25</v>
      </c>
      <c r="N750" s="9">
        <f t="shared" si="80"/>
        <v>2010</v>
      </c>
      <c r="O750">
        <v>1269579600</v>
      </c>
      <c r="P750" s="10">
        <f t="shared" si="81"/>
        <v>40263.208333333336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77"/>
        <v>157</v>
      </c>
      <c r="G751" t="s">
        <v>20</v>
      </c>
      <c r="H751">
        <v>366</v>
      </c>
      <c r="I751" s="5">
        <f t="shared" si="78"/>
        <v>36.96</v>
      </c>
      <c r="J751" t="s">
        <v>107</v>
      </c>
      <c r="K751" t="s">
        <v>108</v>
      </c>
      <c r="L751">
        <v>1412744400</v>
      </c>
      <c r="M751" s="10">
        <f t="shared" si="79"/>
        <v>41920.208333333336</v>
      </c>
      <c r="N751" s="9">
        <f t="shared" si="80"/>
        <v>2014</v>
      </c>
      <c r="O751">
        <v>1413781200</v>
      </c>
      <c r="P751" s="10">
        <f t="shared" si="81"/>
        <v>41932.208333333336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77"/>
        <v>1</v>
      </c>
      <c r="G752" t="s">
        <v>14</v>
      </c>
      <c r="H752">
        <v>1</v>
      </c>
      <c r="I752" s="5">
        <f t="shared" si="78"/>
        <v>1</v>
      </c>
      <c r="J752" t="s">
        <v>40</v>
      </c>
      <c r="K752" t="s">
        <v>41</v>
      </c>
      <c r="L752">
        <v>1277960400</v>
      </c>
      <c r="M752" s="10">
        <f t="shared" si="79"/>
        <v>40360.208333333336</v>
      </c>
      <c r="N752" s="9">
        <f t="shared" si="80"/>
        <v>2010</v>
      </c>
      <c r="O752">
        <v>1280120400</v>
      </c>
      <c r="P752" s="10">
        <f t="shared" si="81"/>
        <v>40385.208333333336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77"/>
        <v>232</v>
      </c>
      <c r="G753" t="s">
        <v>20</v>
      </c>
      <c r="H753">
        <v>270</v>
      </c>
      <c r="I753" s="5">
        <f t="shared" si="78"/>
        <v>30.97</v>
      </c>
      <c r="J753" t="s">
        <v>21</v>
      </c>
      <c r="K753" t="s">
        <v>22</v>
      </c>
      <c r="L753">
        <v>1458190800</v>
      </c>
      <c r="M753" s="10">
        <f t="shared" si="79"/>
        <v>42446.208333333328</v>
      </c>
      <c r="N753" s="9">
        <f t="shared" si="80"/>
        <v>2016</v>
      </c>
      <c r="O753">
        <v>1459486800</v>
      </c>
      <c r="P753" s="10">
        <f t="shared" si="81"/>
        <v>42461.208333333328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77"/>
        <v>92</v>
      </c>
      <c r="G754" t="s">
        <v>74</v>
      </c>
      <c r="H754">
        <v>114</v>
      </c>
      <c r="I754" s="5">
        <f t="shared" si="78"/>
        <v>47.04</v>
      </c>
      <c r="J754" t="s">
        <v>21</v>
      </c>
      <c r="K754" t="s">
        <v>22</v>
      </c>
      <c r="L754">
        <v>1280984400</v>
      </c>
      <c r="M754" s="10">
        <f t="shared" si="79"/>
        <v>40395.208333333336</v>
      </c>
      <c r="N754" s="9">
        <f t="shared" si="80"/>
        <v>2010</v>
      </c>
      <c r="O754">
        <v>1282539600</v>
      </c>
      <c r="P754" s="10">
        <f t="shared" si="81"/>
        <v>40413.208333333336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77"/>
        <v>257</v>
      </c>
      <c r="G755" t="s">
        <v>20</v>
      </c>
      <c r="H755">
        <v>137</v>
      </c>
      <c r="I755" s="5">
        <f t="shared" si="78"/>
        <v>88.07</v>
      </c>
      <c r="J755" t="s">
        <v>21</v>
      </c>
      <c r="K755" t="s">
        <v>22</v>
      </c>
      <c r="L755">
        <v>1274590800</v>
      </c>
      <c r="M755" s="10">
        <f t="shared" si="79"/>
        <v>40321.208333333336</v>
      </c>
      <c r="N755" s="9">
        <f t="shared" si="80"/>
        <v>2010</v>
      </c>
      <c r="O755">
        <v>1275886800</v>
      </c>
      <c r="P755" s="10">
        <f t="shared" si="81"/>
        <v>40336.208333333336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77"/>
        <v>168</v>
      </c>
      <c r="G756" t="s">
        <v>20</v>
      </c>
      <c r="H756">
        <v>3205</v>
      </c>
      <c r="I756" s="5">
        <f t="shared" si="78"/>
        <v>37.01</v>
      </c>
      <c r="J756" t="s">
        <v>21</v>
      </c>
      <c r="K756" t="s">
        <v>22</v>
      </c>
      <c r="L756">
        <v>1351400400</v>
      </c>
      <c r="M756" s="10">
        <f t="shared" si="79"/>
        <v>41210.208333333336</v>
      </c>
      <c r="N756" s="9">
        <f t="shared" si="80"/>
        <v>2012</v>
      </c>
      <c r="O756">
        <v>1355983200</v>
      </c>
      <c r="P756" s="10">
        <f t="shared" si="81"/>
        <v>41263.25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77"/>
        <v>167</v>
      </c>
      <c r="G757" t="s">
        <v>20</v>
      </c>
      <c r="H757">
        <v>288</v>
      </c>
      <c r="I757" s="5">
        <f t="shared" si="78"/>
        <v>26.03</v>
      </c>
      <c r="J757" t="s">
        <v>36</v>
      </c>
      <c r="K757" t="s">
        <v>37</v>
      </c>
      <c r="L757">
        <v>1514354400</v>
      </c>
      <c r="M757" s="10">
        <f t="shared" si="79"/>
        <v>43096.25</v>
      </c>
      <c r="N757" s="9">
        <f t="shared" si="80"/>
        <v>2017</v>
      </c>
      <c r="O757">
        <v>1515391200</v>
      </c>
      <c r="P757" s="10">
        <f t="shared" si="81"/>
        <v>43108.25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77"/>
        <v>772</v>
      </c>
      <c r="G758" t="s">
        <v>20</v>
      </c>
      <c r="H758">
        <v>148</v>
      </c>
      <c r="I758" s="5">
        <f t="shared" si="78"/>
        <v>67.819999999999993</v>
      </c>
      <c r="J758" t="s">
        <v>21</v>
      </c>
      <c r="K758" t="s">
        <v>22</v>
      </c>
      <c r="L758">
        <v>1421733600</v>
      </c>
      <c r="M758" s="10">
        <f t="shared" si="79"/>
        <v>42024.25</v>
      </c>
      <c r="N758" s="9">
        <f t="shared" si="80"/>
        <v>2015</v>
      </c>
      <c r="O758">
        <v>1422252000</v>
      </c>
      <c r="P758" s="10">
        <f t="shared" si="81"/>
        <v>42030.25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77"/>
        <v>407</v>
      </c>
      <c r="G759" t="s">
        <v>20</v>
      </c>
      <c r="H759">
        <v>114</v>
      </c>
      <c r="I759" s="5">
        <f t="shared" si="78"/>
        <v>49.96</v>
      </c>
      <c r="J759" t="s">
        <v>21</v>
      </c>
      <c r="K759" t="s">
        <v>22</v>
      </c>
      <c r="L759">
        <v>1305176400</v>
      </c>
      <c r="M759" s="10">
        <f t="shared" si="79"/>
        <v>40675.208333333336</v>
      </c>
      <c r="N759" s="9">
        <f t="shared" si="80"/>
        <v>2011</v>
      </c>
      <c r="O759">
        <v>1305522000</v>
      </c>
      <c r="P759" s="10">
        <f t="shared" si="81"/>
        <v>40679.208333333336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77"/>
        <v>564</v>
      </c>
      <c r="G760" t="s">
        <v>20</v>
      </c>
      <c r="H760">
        <v>1518</v>
      </c>
      <c r="I760" s="5">
        <f t="shared" si="78"/>
        <v>110.02</v>
      </c>
      <c r="J760" t="s">
        <v>15</v>
      </c>
      <c r="K760" t="s">
        <v>16</v>
      </c>
      <c r="L760">
        <v>1414126800</v>
      </c>
      <c r="M760" s="10">
        <f t="shared" si="79"/>
        <v>41936.208333333336</v>
      </c>
      <c r="N760" s="9">
        <f t="shared" si="80"/>
        <v>2014</v>
      </c>
      <c r="O760">
        <v>1414904400</v>
      </c>
      <c r="P760" s="10">
        <f t="shared" si="81"/>
        <v>41945.208333333336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77"/>
        <v>68</v>
      </c>
      <c r="G761" t="s">
        <v>14</v>
      </c>
      <c r="H761">
        <v>1274</v>
      </c>
      <c r="I761" s="5">
        <f t="shared" si="78"/>
        <v>89.96</v>
      </c>
      <c r="J761" t="s">
        <v>21</v>
      </c>
      <c r="K761" t="s">
        <v>22</v>
      </c>
      <c r="L761">
        <v>1517810400</v>
      </c>
      <c r="M761" s="10">
        <f t="shared" si="79"/>
        <v>43136.25</v>
      </c>
      <c r="N761" s="9">
        <f t="shared" si="80"/>
        <v>2018</v>
      </c>
      <c r="O761">
        <v>1520402400</v>
      </c>
      <c r="P761" s="10">
        <f t="shared" si="81"/>
        <v>43166.25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77"/>
        <v>34</v>
      </c>
      <c r="G762" t="s">
        <v>14</v>
      </c>
      <c r="H762">
        <v>210</v>
      </c>
      <c r="I762" s="5">
        <f t="shared" si="78"/>
        <v>79.010000000000005</v>
      </c>
      <c r="J762" t="s">
        <v>107</v>
      </c>
      <c r="K762" t="s">
        <v>108</v>
      </c>
      <c r="L762">
        <v>1564635600</v>
      </c>
      <c r="M762" s="10">
        <f t="shared" si="79"/>
        <v>43678.208333333328</v>
      </c>
      <c r="N762" s="9">
        <f t="shared" si="80"/>
        <v>2019</v>
      </c>
      <c r="O762">
        <v>1567141200</v>
      </c>
      <c r="P762" s="10">
        <f t="shared" si="81"/>
        <v>43707.208333333328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77"/>
        <v>655</v>
      </c>
      <c r="G763" t="s">
        <v>20</v>
      </c>
      <c r="H763">
        <v>166</v>
      </c>
      <c r="I763" s="5">
        <f t="shared" si="78"/>
        <v>86.87</v>
      </c>
      <c r="J763" t="s">
        <v>21</v>
      </c>
      <c r="K763" t="s">
        <v>22</v>
      </c>
      <c r="L763">
        <v>1500699600</v>
      </c>
      <c r="M763" s="10">
        <f t="shared" si="79"/>
        <v>42938.208333333328</v>
      </c>
      <c r="N763" s="9">
        <f t="shared" si="80"/>
        <v>2017</v>
      </c>
      <c r="O763">
        <v>1501131600</v>
      </c>
      <c r="P763" s="10">
        <f t="shared" si="81"/>
        <v>42943.208333333328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77"/>
        <v>177</v>
      </c>
      <c r="G764" t="s">
        <v>20</v>
      </c>
      <c r="H764">
        <v>100</v>
      </c>
      <c r="I764" s="5">
        <f t="shared" si="78"/>
        <v>62.04</v>
      </c>
      <c r="J764" t="s">
        <v>26</v>
      </c>
      <c r="K764" t="s">
        <v>27</v>
      </c>
      <c r="L764">
        <v>1354082400</v>
      </c>
      <c r="M764" s="10">
        <f t="shared" si="79"/>
        <v>41241.25</v>
      </c>
      <c r="N764" s="9">
        <f t="shared" si="80"/>
        <v>2012</v>
      </c>
      <c r="O764">
        <v>1355032800</v>
      </c>
      <c r="P764" s="10">
        <f t="shared" si="81"/>
        <v>41252.25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77"/>
        <v>113</v>
      </c>
      <c r="G765" t="s">
        <v>20</v>
      </c>
      <c r="H765">
        <v>235</v>
      </c>
      <c r="I765" s="5">
        <f t="shared" si="78"/>
        <v>26.97</v>
      </c>
      <c r="J765" t="s">
        <v>21</v>
      </c>
      <c r="K765" t="s">
        <v>22</v>
      </c>
      <c r="L765">
        <v>1336453200</v>
      </c>
      <c r="M765" s="10">
        <f t="shared" si="79"/>
        <v>41037.208333333336</v>
      </c>
      <c r="N765" s="9">
        <f t="shared" si="80"/>
        <v>2012</v>
      </c>
      <c r="O765">
        <v>1339477200</v>
      </c>
      <c r="P765" s="10">
        <f t="shared" si="81"/>
        <v>41072.208333333336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77"/>
        <v>728</v>
      </c>
      <c r="G766" t="s">
        <v>20</v>
      </c>
      <c r="H766">
        <v>148</v>
      </c>
      <c r="I766" s="5">
        <f t="shared" si="78"/>
        <v>54.12</v>
      </c>
      <c r="J766" t="s">
        <v>21</v>
      </c>
      <c r="K766" t="s">
        <v>22</v>
      </c>
      <c r="L766">
        <v>1305262800</v>
      </c>
      <c r="M766" s="10">
        <f t="shared" si="79"/>
        <v>40676.208333333336</v>
      </c>
      <c r="N766" s="9">
        <f t="shared" si="80"/>
        <v>2011</v>
      </c>
      <c r="O766">
        <v>1305954000</v>
      </c>
      <c r="P766" s="10">
        <f t="shared" si="81"/>
        <v>40684.208333333336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77"/>
        <v>208</v>
      </c>
      <c r="G767" t="s">
        <v>20</v>
      </c>
      <c r="H767">
        <v>198</v>
      </c>
      <c r="I767" s="5">
        <f t="shared" si="78"/>
        <v>41.04</v>
      </c>
      <c r="J767" t="s">
        <v>21</v>
      </c>
      <c r="K767" t="s">
        <v>22</v>
      </c>
      <c r="L767">
        <v>1492232400</v>
      </c>
      <c r="M767" s="10">
        <f t="shared" si="79"/>
        <v>42840.208333333328</v>
      </c>
      <c r="N767" s="9">
        <f t="shared" si="80"/>
        <v>2017</v>
      </c>
      <c r="O767">
        <v>1494392400</v>
      </c>
      <c r="P767" s="10">
        <f t="shared" si="81"/>
        <v>42865.208333333328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77"/>
        <v>31</v>
      </c>
      <c r="G768" t="s">
        <v>14</v>
      </c>
      <c r="H768">
        <v>248</v>
      </c>
      <c r="I768" s="5">
        <f t="shared" si="78"/>
        <v>55.05</v>
      </c>
      <c r="J768" t="s">
        <v>26</v>
      </c>
      <c r="K768" t="s">
        <v>27</v>
      </c>
      <c r="L768">
        <v>1537333200</v>
      </c>
      <c r="M768" s="10">
        <f t="shared" si="79"/>
        <v>43362.208333333328</v>
      </c>
      <c r="N768" s="9">
        <f t="shared" si="80"/>
        <v>2018</v>
      </c>
      <c r="O768">
        <v>1537419600</v>
      </c>
      <c r="P768" s="10">
        <f t="shared" si="81"/>
        <v>43363.208333333328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77"/>
        <v>57</v>
      </c>
      <c r="G769" t="s">
        <v>14</v>
      </c>
      <c r="H769">
        <v>513</v>
      </c>
      <c r="I769" s="5">
        <f t="shared" si="78"/>
        <v>107.94</v>
      </c>
      <c r="J769" t="s">
        <v>21</v>
      </c>
      <c r="K769" t="s">
        <v>22</v>
      </c>
      <c r="L769">
        <v>1444107600</v>
      </c>
      <c r="M769" s="10">
        <f t="shared" si="79"/>
        <v>42283.208333333328</v>
      </c>
      <c r="N769" s="9">
        <f t="shared" si="80"/>
        <v>2015</v>
      </c>
      <c r="O769">
        <v>1447999200</v>
      </c>
      <c r="P769" s="10">
        <f t="shared" si="81"/>
        <v>42328.25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ref="F770:F833" si="84">ROUND((E770/D770)*100,0)</f>
        <v>231</v>
      </c>
      <c r="G770" t="s">
        <v>20</v>
      </c>
      <c r="H770">
        <v>150</v>
      </c>
      <c r="I770" s="5">
        <f t="shared" ref="I770:I833" si="85">IF(H770=0,0,ROUND(E770/H770,2))</f>
        <v>73.92</v>
      </c>
      <c r="J770" t="s">
        <v>21</v>
      </c>
      <c r="K770" t="s">
        <v>22</v>
      </c>
      <c r="L770">
        <v>1386741600</v>
      </c>
      <c r="M770" s="10">
        <f t="shared" si="79"/>
        <v>41619.25</v>
      </c>
      <c r="N770" s="9">
        <f t="shared" si="80"/>
        <v>2013</v>
      </c>
      <c r="O770">
        <v>1388037600</v>
      </c>
      <c r="P770" s="10">
        <f t="shared" si="81"/>
        <v>41634.25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84"/>
        <v>87</v>
      </c>
      <c r="G771" t="s">
        <v>14</v>
      </c>
      <c r="H771">
        <v>3410</v>
      </c>
      <c r="I771" s="5">
        <f t="shared" si="85"/>
        <v>32</v>
      </c>
      <c r="J771" t="s">
        <v>21</v>
      </c>
      <c r="K771" t="s">
        <v>22</v>
      </c>
      <c r="L771">
        <v>1376542800</v>
      </c>
      <c r="M771" s="10">
        <f t="shared" ref="M771:M834" si="86">(((L771/60)/60)/24)+DATE(1970,1,1)</f>
        <v>41501.208333333336</v>
      </c>
      <c r="N771" s="9">
        <f t="shared" ref="N771:N834" si="87">YEAR(M771)</f>
        <v>2013</v>
      </c>
      <c r="O771">
        <v>1378789200</v>
      </c>
      <c r="P771" s="10">
        <f t="shared" ref="P771:P834" si="88">(((O771/60)/60)/24)+DATE(1970,1,1)</f>
        <v>41527.208333333336</v>
      </c>
      <c r="Q771" t="b">
        <v>0</v>
      </c>
      <c r="R771" t="b">
        <v>0</v>
      </c>
      <c r="S771" t="s">
        <v>89</v>
      </c>
      <c r="T771" t="str">
        <f t="shared" ref="T771:T834" si="89">LEFT(S771,SEARCH("/",S771)-1)</f>
        <v>games</v>
      </c>
      <c r="U771" t="str">
        <f t="shared" ref="U771:U834" si="90">RIGHT(S771,LEN(S771)-SEARCH("/",S771))</f>
        <v>video games</v>
      </c>
    </row>
    <row r="772" spans="1:21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84"/>
        <v>271</v>
      </c>
      <c r="G772" t="s">
        <v>20</v>
      </c>
      <c r="H772">
        <v>216</v>
      </c>
      <c r="I772" s="5">
        <f t="shared" si="85"/>
        <v>53.9</v>
      </c>
      <c r="J772" t="s">
        <v>107</v>
      </c>
      <c r="K772" t="s">
        <v>108</v>
      </c>
      <c r="L772">
        <v>1397451600</v>
      </c>
      <c r="M772" s="10">
        <f t="shared" si="86"/>
        <v>41743.208333333336</v>
      </c>
      <c r="N772" s="9">
        <f t="shared" si="87"/>
        <v>2014</v>
      </c>
      <c r="O772">
        <v>1398056400</v>
      </c>
      <c r="P772" s="10">
        <f t="shared" si="88"/>
        <v>41750.208333333336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84"/>
        <v>49</v>
      </c>
      <c r="G773" t="s">
        <v>74</v>
      </c>
      <c r="H773">
        <v>26</v>
      </c>
      <c r="I773" s="5">
        <f t="shared" si="85"/>
        <v>106.5</v>
      </c>
      <c r="J773" t="s">
        <v>21</v>
      </c>
      <c r="K773" t="s">
        <v>22</v>
      </c>
      <c r="L773">
        <v>1548482400</v>
      </c>
      <c r="M773" s="10">
        <f t="shared" si="86"/>
        <v>43491.25</v>
      </c>
      <c r="N773" s="9">
        <f t="shared" si="87"/>
        <v>2019</v>
      </c>
      <c r="O773">
        <v>1550815200</v>
      </c>
      <c r="P773" s="10">
        <f t="shared" si="88"/>
        <v>43518.25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84"/>
        <v>113</v>
      </c>
      <c r="G774" t="s">
        <v>20</v>
      </c>
      <c r="H774">
        <v>5139</v>
      </c>
      <c r="I774" s="5">
        <f t="shared" si="85"/>
        <v>33</v>
      </c>
      <c r="J774" t="s">
        <v>21</v>
      </c>
      <c r="K774" t="s">
        <v>22</v>
      </c>
      <c r="L774">
        <v>1549692000</v>
      </c>
      <c r="M774" s="10">
        <f t="shared" si="86"/>
        <v>43505.25</v>
      </c>
      <c r="N774" s="9">
        <f t="shared" si="87"/>
        <v>2019</v>
      </c>
      <c r="O774">
        <v>1550037600</v>
      </c>
      <c r="P774" s="10">
        <f t="shared" si="88"/>
        <v>43509.25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84"/>
        <v>191</v>
      </c>
      <c r="G775" t="s">
        <v>20</v>
      </c>
      <c r="H775">
        <v>2353</v>
      </c>
      <c r="I775" s="5">
        <f t="shared" si="85"/>
        <v>43</v>
      </c>
      <c r="J775" t="s">
        <v>21</v>
      </c>
      <c r="K775" t="s">
        <v>22</v>
      </c>
      <c r="L775">
        <v>1492059600</v>
      </c>
      <c r="M775" s="10">
        <f t="shared" si="86"/>
        <v>42838.208333333328</v>
      </c>
      <c r="N775" s="9">
        <f t="shared" si="87"/>
        <v>2017</v>
      </c>
      <c r="O775">
        <v>1492923600</v>
      </c>
      <c r="P775" s="10">
        <f t="shared" si="88"/>
        <v>42848.208333333328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84"/>
        <v>136</v>
      </c>
      <c r="G776" t="s">
        <v>20</v>
      </c>
      <c r="H776">
        <v>78</v>
      </c>
      <c r="I776" s="5">
        <f t="shared" si="85"/>
        <v>86.86</v>
      </c>
      <c r="J776" t="s">
        <v>107</v>
      </c>
      <c r="K776" t="s">
        <v>108</v>
      </c>
      <c r="L776">
        <v>1463979600</v>
      </c>
      <c r="M776" s="10">
        <f t="shared" si="86"/>
        <v>42513.208333333328</v>
      </c>
      <c r="N776" s="9">
        <f t="shared" si="87"/>
        <v>2016</v>
      </c>
      <c r="O776">
        <v>1467522000</v>
      </c>
      <c r="P776" s="10">
        <f t="shared" si="88"/>
        <v>42554.208333333328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84"/>
        <v>10</v>
      </c>
      <c r="G777" t="s">
        <v>14</v>
      </c>
      <c r="H777">
        <v>10</v>
      </c>
      <c r="I777" s="5">
        <f t="shared" si="85"/>
        <v>96.8</v>
      </c>
      <c r="J777" t="s">
        <v>21</v>
      </c>
      <c r="K777" t="s">
        <v>22</v>
      </c>
      <c r="L777">
        <v>1415253600</v>
      </c>
      <c r="M777" s="10">
        <f t="shared" si="86"/>
        <v>41949.25</v>
      </c>
      <c r="N777" s="9">
        <f t="shared" si="87"/>
        <v>2014</v>
      </c>
      <c r="O777">
        <v>1416117600</v>
      </c>
      <c r="P777" s="10">
        <f t="shared" si="88"/>
        <v>41959.25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84"/>
        <v>66</v>
      </c>
      <c r="G778" t="s">
        <v>14</v>
      </c>
      <c r="H778">
        <v>2201</v>
      </c>
      <c r="I778" s="5">
        <f t="shared" si="85"/>
        <v>33</v>
      </c>
      <c r="J778" t="s">
        <v>21</v>
      </c>
      <c r="K778" t="s">
        <v>22</v>
      </c>
      <c r="L778">
        <v>1562216400</v>
      </c>
      <c r="M778" s="10">
        <f t="shared" si="86"/>
        <v>43650.208333333328</v>
      </c>
      <c r="N778" s="9">
        <f t="shared" si="87"/>
        <v>2019</v>
      </c>
      <c r="O778">
        <v>1563771600</v>
      </c>
      <c r="P778" s="10">
        <f t="shared" si="88"/>
        <v>43668.208333333328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84"/>
        <v>49</v>
      </c>
      <c r="G779" t="s">
        <v>14</v>
      </c>
      <c r="H779">
        <v>676</v>
      </c>
      <c r="I779" s="5">
        <f t="shared" si="85"/>
        <v>68.03</v>
      </c>
      <c r="J779" t="s">
        <v>21</v>
      </c>
      <c r="K779" t="s">
        <v>22</v>
      </c>
      <c r="L779">
        <v>1316754000</v>
      </c>
      <c r="M779" s="10">
        <f t="shared" si="86"/>
        <v>40809.208333333336</v>
      </c>
      <c r="N779" s="9">
        <f t="shared" si="87"/>
        <v>2011</v>
      </c>
      <c r="O779">
        <v>1319259600</v>
      </c>
      <c r="P779" s="10">
        <f t="shared" si="88"/>
        <v>40838.208333333336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84"/>
        <v>788</v>
      </c>
      <c r="G780" t="s">
        <v>20</v>
      </c>
      <c r="H780">
        <v>174</v>
      </c>
      <c r="I780" s="5">
        <f t="shared" si="85"/>
        <v>58.87</v>
      </c>
      <c r="J780" t="s">
        <v>98</v>
      </c>
      <c r="K780" t="s">
        <v>99</v>
      </c>
      <c r="L780">
        <v>1313211600</v>
      </c>
      <c r="M780" s="10">
        <f t="shared" si="86"/>
        <v>40768.208333333336</v>
      </c>
      <c r="N780" s="9">
        <f t="shared" si="87"/>
        <v>2011</v>
      </c>
      <c r="O780">
        <v>1313643600</v>
      </c>
      <c r="P780" s="10">
        <f t="shared" si="88"/>
        <v>40773.208333333336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84"/>
        <v>80</v>
      </c>
      <c r="G781" t="s">
        <v>14</v>
      </c>
      <c r="H781">
        <v>831</v>
      </c>
      <c r="I781" s="5">
        <f t="shared" si="85"/>
        <v>105.05</v>
      </c>
      <c r="J781" t="s">
        <v>21</v>
      </c>
      <c r="K781" t="s">
        <v>22</v>
      </c>
      <c r="L781">
        <v>1439528400</v>
      </c>
      <c r="M781" s="10">
        <f t="shared" si="86"/>
        <v>42230.208333333328</v>
      </c>
      <c r="N781" s="9">
        <f t="shared" si="87"/>
        <v>2015</v>
      </c>
      <c r="O781">
        <v>1440306000</v>
      </c>
      <c r="P781" s="10">
        <f t="shared" si="88"/>
        <v>42239.208333333328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84"/>
        <v>106</v>
      </c>
      <c r="G782" t="s">
        <v>20</v>
      </c>
      <c r="H782">
        <v>164</v>
      </c>
      <c r="I782" s="5">
        <f t="shared" si="85"/>
        <v>33.049999999999997</v>
      </c>
      <c r="J782" t="s">
        <v>21</v>
      </c>
      <c r="K782" t="s">
        <v>22</v>
      </c>
      <c r="L782">
        <v>1469163600</v>
      </c>
      <c r="M782" s="10">
        <f t="shared" si="86"/>
        <v>42573.208333333328</v>
      </c>
      <c r="N782" s="9">
        <f t="shared" si="87"/>
        <v>2016</v>
      </c>
      <c r="O782">
        <v>1470805200</v>
      </c>
      <c r="P782" s="10">
        <f t="shared" si="88"/>
        <v>42592.208333333328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84"/>
        <v>51</v>
      </c>
      <c r="G783" t="s">
        <v>74</v>
      </c>
      <c r="H783">
        <v>56</v>
      </c>
      <c r="I783" s="5">
        <f t="shared" si="85"/>
        <v>78.819999999999993</v>
      </c>
      <c r="J783" t="s">
        <v>98</v>
      </c>
      <c r="K783" t="s">
        <v>99</v>
      </c>
      <c r="L783">
        <v>1288501200</v>
      </c>
      <c r="M783" s="10">
        <f t="shared" si="86"/>
        <v>40482.208333333336</v>
      </c>
      <c r="N783" s="9">
        <f t="shared" si="87"/>
        <v>2010</v>
      </c>
      <c r="O783">
        <v>1292911200</v>
      </c>
      <c r="P783" s="10">
        <f t="shared" si="88"/>
        <v>40533.25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84"/>
        <v>215</v>
      </c>
      <c r="G784" t="s">
        <v>20</v>
      </c>
      <c r="H784">
        <v>161</v>
      </c>
      <c r="I784" s="5">
        <f t="shared" si="85"/>
        <v>68.2</v>
      </c>
      <c r="J784" t="s">
        <v>21</v>
      </c>
      <c r="K784" t="s">
        <v>22</v>
      </c>
      <c r="L784">
        <v>1298959200</v>
      </c>
      <c r="M784" s="10">
        <f t="shared" si="86"/>
        <v>40603.25</v>
      </c>
      <c r="N784" s="9">
        <f t="shared" si="87"/>
        <v>2011</v>
      </c>
      <c r="O784">
        <v>1301374800</v>
      </c>
      <c r="P784" s="10">
        <f t="shared" si="88"/>
        <v>40631.208333333336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84"/>
        <v>141</v>
      </c>
      <c r="G785" t="s">
        <v>20</v>
      </c>
      <c r="H785">
        <v>138</v>
      </c>
      <c r="I785" s="5">
        <f t="shared" si="85"/>
        <v>75.73</v>
      </c>
      <c r="J785" t="s">
        <v>21</v>
      </c>
      <c r="K785" t="s">
        <v>22</v>
      </c>
      <c r="L785">
        <v>1387260000</v>
      </c>
      <c r="M785" s="10">
        <f t="shared" si="86"/>
        <v>41625.25</v>
      </c>
      <c r="N785" s="9">
        <f t="shared" si="87"/>
        <v>2013</v>
      </c>
      <c r="O785">
        <v>1387864800</v>
      </c>
      <c r="P785" s="10">
        <f t="shared" si="88"/>
        <v>41632.25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84"/>
        <v>115</v>
      </c>
      <c r="G786" t="s">
        <v>20</v>
      </c>
      <c r="H786">
        <v>3308</v>
      </c>
      <c r="I786" s="5">
        <f t="shared" si="85"/>
        <v>31</v>
      </c>
      <c r="J786" t="s">
        <v>21</v>
      </c>
      <c r="K786" t="s">
        <v>22</v>
      </c>
      <c r="L786">
        <v>1457244000</v>
      </c>
      <c r="M786" s="10">
        <f t="shared" si="86"/>
        <v>42435.25</v>
      </c>
      <c r="N786" s="9">
        <f t="shared" si="87"/>
        <v>2016</v>
      </c>
      <c r="O786">
        <v>1458190800</v>
      </c>
      <c r="P786" s="10">
        <f t="shared" si="88"/>
        <v>42446.208333333328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84"/>
        <v>193</v>
      </c>
      <c r="G787" t="s">
        <v>20</v>
      </c>
      <c r="H787">
        <v>127</v>
      </c>
      <c r="I787" s="5">
        <f t="shared" si="85"/>
        <v>101.88</v>
      </c>
      <c r="J787" t="s">
        <v>26</v>
      </c>
      <c r="K787" t="s">
        <v>27</v>
      </c>
      <c r="L787">
        <v>1556341200</v>
      </c>
      <c r="M787" s="10">
        <f t="shared" si="86"/>
        <v>43582.208333333328</v>
      </c>
      <c r="N787" s="9">
        <f t="shared" si="87"/>
        <v>2019</v>
      </c>
      <c r="O787">
        <v>1559278800</v>
      </c>
      <c r="P787" s="10">
        <f t="shared" si="88"/>
        <v>43616.208333333328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84"/>
        <v>730</v>
      </c>
      <c r="G788" t="s">
        <v>20</v>
      </c>
      <c r="H788">
        <v>207</v>
      </c>
      <c r="I788" s="5">
        <f t="shared" si="85"/>
        <v>52.88</v>
      </c>
      <c r="J788" t="s">
        <v>107</v>
      </c>
      <c r="K788" t="s">
        <v>108</v>
      </c>
      <c r="L788">
        <v>1522126800</v>
      </c>
      <c r="M788" s="10">
        <f t="shared" si="86"/>
        <v>43186.208333333328</v>
      </c>
      <c r="N788" s="9">
        <f t="shared" si="87"/>
        <v>2018</v>
      </c>
      <c r="O788">
        <v>1522731600</v>
      </c>
      <c r="P788" s="10">
        <f t="shared" si="88"/>
        <v>43193.208333333328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84"/>
        <v>100</v>
      </c>
      <c r="G789" t="s">
        <v>14</v>
      </c>
      <c r="H789">
        <v>859</v>
      </c>
      <c r="I789" s="5">
        <f t="shared" si="85"/>
        <v>71.010000000000005</v>
      </c>
      <c r="J789" t="s">
        <v>15</v>
      </c>
      <c r="K789" t="s">
        <v>16</v>
      </c>
      <c r="L789">
        <v>1305954000</v>
      </c>
      <c r="M789" s="10">
        <f t="shared" si="86"/>
        <v>40684.208333333336</v>
      </c>
      <c r="N789" s="9">
        <f t="shared" si="87"/>
        <v>2011</v>
      </c>
      <c r="O789">
        <v>1306731600</v>
      </c>
      <c r="P789" s="10">
        <f t="shared" si="88"/>
        <v>40693.208333333336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84"/>
        <v>88</v>
      </c>
      <c r="G790" t="s">
        <v>47</v>
      </c>
      <c r="H790">
        <v>31</v>
      </c>
      <c r="I790" s="5">
        <f t="shared" si="85"/>
        <v>102.39</v>
      </c>
      <c r="J790" t="s">
        <v>21</v>
      </c>
      <c r="K790" t="s">
        <v>22</v>
      </c>
      <c r="L790">
        <v>1350709200</v>
      </c>
      <c r="M790" s="10">
        <f t="shared" si="86"/>
        <v>41202.208333333336</v>
      </c>
      <c r="N790" s="9">
        <f t="shared" si="87"/>
        <v>2012</v>
      </c>
      <c r="O790">
        <v>1352527200</v>
      </c>
      <c r="P790" s="10">
        <f t="shared" si="88"/>
        <v>41223.25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84"/>
        <v>37</v>
      </c>
      <c r="G791" t="s">
        <v>14</v>
      </c>
      <c r="H791">
        <v>45</v>
      </c>
      <c r="I791" s="5">
        <f t="shared" si="85"/>
        <v>74.47</v>
      </c>
      <c r="J791" t="s">
        <v>21</v>
      </c>
      <c r="K791" t="s">
        <v>22</v>
      </c>
      <c r="L791">
        <v>1401166800</v>
      </c>
      <c r="M791" s="10">
        <f t="shared" si="86"/>
        <v>41786.208333333336</v>
      </c>
      <c r="N791" s="9">
        <f t="shared" si="87"/>
        <v>2014</v>
      </c>
      <c r="O791">
        <v>1404363600</v>
      </c>
      <c r="P791" s="10">
        <f t="shared" si="88"/>
        <v>41823.208333333336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84"/>
        <v>31</v>
      </c>
      <c r="G792" t="s">
        <v>74</v>
      </c>
      <c r="H792">
        <v>1113</v>
      </c>
      <c r="I792" s="5">
        <f t="shared" si="85"/>
        <v>51.01</v>
      </c>
      <c r="J792" t="s">
        <v>21</v>
      </c>
      <c r="K792" t="s">
        <v>22</v>
      </c>
      <c r="L792">
        <v>1266127200</v>
      </c>
      <c r="M792" s="10">
        <f t="shared" si="86"/>
        <v>40223.25</v>
      </c>
      <c r="N792" s="9">
        <f t="shared" si="87"/>
        <v>2010</v>
      </c>
      <c r="O792">
        <v>1266645600</v>
      </c>
      <c r="P792" s="10">
        <f t="shared" si="88"/>
        <v>40229.25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84"/>
        <v>26</v>
      </c>
      <c r="G793" t="s">
        <v>14</v>
      </c>
      <c r="H793">
        <v>6</v>
      </c>
      <c r="I793" s="5">
        <f t="shared" si="85"/>
        <v>90</v>
      </c>
      <c r="J793" t="s">
        <v>21</v>
      </c>
      <c r="K793" t="s">
        <v>22</v>
      </c>
      <c r="L793">
        <v>1481436000</v>
      </c>
      <c r="M793" s="10">
        <f t="shared" si="86"/>
        <v>42715.25</v>
      </c>
      <c r="N793" s="9">
        <f t="shared" si="87"/>
        <v>2016</v>
      </c>
      <c r="O793">
        <v>1482818400</v>
      </c>
      <c r="P793" s="10">
        <f t="shared" si="88"/>
        <v>42731.25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84"/>
        <v>34</v>
      </c>
      <c r="G794" t="s">
        <v>14</v>
      </c>
      <c r="H794">
        <v>7</v>
      </c>
      <c r="I794" s="5">
        <f t="shared" si="85"/>
        <v>97.14</v>
      </c>
      <c r="J794" t="s">
        <v>21</v>
      </c>
      <c r="K794" t="s">
        <v>22</v>
      </c>
      <c r="L794">
        <v>1372222800</v>
      </c>
      <c r="M794" s="10">
        <f t="shared" si="86"/>
        <v>41451.208333333336</v>
      </c>
      <c r="N794" s="9">
        <f t="shared" si="87"/>
        <v>2013</v>
      </c>
      <c r="O794">
        <v>1374642000</v>
      </c>
      <c r="P794" s="10">
        <f t="shared" si="88"/>
        <v>41479.208333333336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84"/>
        <v>1186</v>
      </c>
      <c r="G795" t="s">
        <v>20</v>
      </c>
      <c r="H795">
        <v>181</v>
      </c>
      <c r="I795" s="5">
        <f t="shared" si="85"/>
        <v>72.069999999999993</v>
      </c>
      <c r="J795" t="s">
        <v>98</v>
      </c>
      <c r="K795" t="s">
        <v>99</v>
      </c>
      <c r="L795">
        <v>1372136400</v>
      </c>
      <c r="M795" s="10">
        <f t="shared" si="86"/>
        <v>41450.208333333336</v>
      </c>
      <c r="N795" s="9">
        <f t="shared" si="87"/>
        <v>2013</v>
      </c>
      <c r="O795">
        <v>1372482000</v>
      </c>
      <c r="P795" s="10">
        <f t="shared" si="88"/>
        <v>41454.208333333336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84"/>
        <v>125</v>
      </c>
      <c r="G796" t="s">
        <v>20</v>
      </c>
      <c r="H796">
        <v>110</v>
      </c>
      <c r="I796" s="5">
        <f t="shared" si="85"/>
        <v>75.239999999999995</v>
      </c>
      <c r="J796" t="s">
        <v>21</v>
      </c>
      <c r="K796" t="s">
        <v>22</v>
      </c>
      <c r="L796">
        <v>1513922400</v>
      </c>
      <c r="M796" s="10">
        <f t="shared" si="86"/>
        <v>43091.25</v>
      </c>
      <c r="N796" s="9">
        <f t="shared" si="87"/>
        <v>2017</v>
      </c>
      <c r="O796">
        <v>1514959200</v>
      </c>
      <c r="P796" s="10">
        <f t="shared" si="88"/>
        <v>43103.25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84"/>
        <v>14</v>
      </c>
      <c r="G797" t="s">
        <v>14</v>
      </c>
      <c r="H797">
        <v>31</v>
      </c>
      <c r="I797" s="5">
        <f t="shared" si="85"/>
        <v>32.97</v>
      </c>
      <c r="J797" t="s">
        <v>21</v>
      </c>
      <c r="K797" t="s">
        <v>22</v>
      </c>
      <c r="L797">
        <v>1477976400</v>
      </c>
      <c r="M797" s="10">
        <f t="shared" si="86"/>
        <v>42675.208333333328</v>
      </c>
      <c r="N797" s="9">
        <f t="shared" si="87"/>
        <v>2016</v>
      </c>
      <c r="O797">
        <v>1478235600</v>
      </c>
      <c r="P797" s="10">
        <f t="shared" si="88"/>
        <v>42678.208333333328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84"/>
        <v>55</v>
      </c>
      <c r="G798" t="s">
        <v>14</v>
      </c>
      <c r="H798">
        <v>78</v>
      </c>
      <c r="I798" s="5">
        <f t="shared" si="85"/>
        <v>54.81</v>
      </c>
      <c r="J798" t="s">
        <v>21</v>
      </c>
      <c r="K798" t="s">
        <v>22</v>
      </c>
      <c r="L798">
        <v>1407474000</v>
      </c>
      <c r="M798" s="10">
        <f t="shared" si="86"/>
        <v>41859.208333333336</v>
      </c>
      <c r="N798" s="9">
        <f t="shared" si="87"/>
        <v>2014</v>
      </c>
      <c r="O798">
        <v>1408078800</v>
      </c>
      <c r="P798" s="10">
        <f t="shared" si="88"/>
        <v>41866.208333333336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84"/>
        <v>110</v>
      </c>
      <c r="G799" t="s">
        <v>20</v>
      </c>
      <c r="H799">
        <v>185</v>
      </c>
      <c r="I799" s="5">
        <f t="shared" si="85"/>
        <v>45.04</v>
      </c>
      <c r="J799" t="s">
        <v>21</v>
      </c>
      <c r="K799" t="s">
        <v>22</v>
      </c>
      <c r="L799">
        <v>1546149600</v>
      </c>
      <c r="M799" s="10">
        <f t="shared" si="86"/>
        <v>43464.25</v>
      </c>
      <c r="N799" s="9">
        <f t="shared" si="87"/>
        <v>2018</v>
      </c>
      <c r="O799">
        <v>1548136800</v>
      </c>
      <c r="P799" s="10">
        <f t="shared" si="88"/>
        <v>43487.25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84"/>
        <v>188</v>
      </c>
      <c r="G800" t="s">
        <v>20</v>
      </c>
      <c r="H800">
        <v>121</v>
      </c>
      <c r="I800" s="5">
        <f t="shared" si="85"/>
        <v>52.96</v>
      </c>
      <c r="J800" t="s">
        <v>21</v>
      </c>
      <c r="K800" t="s">
        <v>22</v>
      </c>
      <c r="L800">
        <v>1338440400</v>
      </c>
      <c r="M800" s="10">
        <f t="shared" si="86"/>
        <v>41060.208333333336</v>
      </c>
      <c r="N800" s="9">
        <f t="shared" si="87"/>
        <v>2012</v>
      </c>
      <c r="O800">
        <v>1340859600</v>
      </c>
      <c r="P800" s="10">
        <f t="shared" si="88"/>
        <v>41088.208333333336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84"/>
        <v>87</v>
      </c>
      <c r="G801" t="s">
        <v>14</v>
      </c>
      <c r="H801">
        <v>1225</v>
      </c>
      <c r="I801" s="5">
        <f t="shared" si="85"/>
        <v>60.02</v>
      </c>
      <c r="J801" t="s">
        <v>40</v>
      </c>
      <c r="K801" t="s">
        <v>41</v>
      </c>
      <c r="L801">
        <v>1454133600</v>
      </c>
      <c r="M801" s="10">
        <f t="shared" si="86"/>
        <v>42399.25</v>
      </c>
      <c r="N801" s="9">
        <f t="shared" si="87"/>
        <v>2016</v>
      </c>
      <c r="O801">
        <v>1454479200</v>
      </c>
      <c r="P801" s="10">
        <f t="shared" si="88"/>
        <v>42403.25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84"/>
        <v>1</v>
      </c>
      <c r="G802" t="s">
        <v>14</v>
      </c>
      <c r="H802">
        <v>1</v>
      </c>
      <c r="I802" s="5">
        <f t="shared" si="85"/>
        <v>1</v>
      </c>
      <c r="J802" t="s">
        <v>98</v>
      </c>
      <c r="K802" t="s">
        <v>99</v>
      </c>
      <c r="L802">
        <v>1434085200</v>
      </c>
      <c r="M802" s="10">
        <f t="shared" si="86"/>
        <v>42167.208333333328</v>
      </c>
      <c r="N802" s="9">
        <f t="shared" si="87"/>
        <v>2015</v>
      </c>
      <c r="O802">
        <v>1434430800</v>
      </c>
      <c r="P802" s="10">
        <f t="shared" si="88"/>
        <v>42171.208333333328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84"/>
        <v>203</v>
      </c>
      <c r="G803" t="s">
        <v>20</v>
      </c>
      <c r="H803">
        <v>106</v>
      </c>
      <c r="I803" s="5">
        <f t="shared" si="85"/>
        <v>44.03</v>
      </c>
      <c r="J803" t="s">
        <v>21</v>
      </c>
      <c r="K803" t="s">
        <v>22</v>
      </c>
      <c r="L803">
        <v>1577772000</v>
      </c>
      <c r="M803" s="10">
        <f t="shared" si="86"/>
        <v>43830.25</v>
      </c>
      <c r="N803" s="9">
        <f t="shared" si="87"/>
        <v>2019</v>
      </c>
      <c r="O803">
        <v>1579672800</v>
      </c>
      <c r="P803" s="10">
        <f t="shared" si="88"/>
        <v>43852.25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84"/>
        <v>197</v>
      </c>
      <c r="G804" t="s">
        <v>20</v>
      </c>
      <c r="H804">
        <v>142</v>
      </c>
      <c r="I804" s="5">
        <f t="shared" si="85"/>
        <v>86.03</v>
      </c>
      <c r="J804" t="s">
        <v>21</v>
      </c>
      <c r="K804" t="s">
        <v>22</v>
      </c>
      <c r="L804">
        <v>1562216400</v>
      </c>
      <c r="M804" s="10">
        <f t="shared" si="86"/>
        <v>43650.208333333328</v>
      </c>
      <c r="N804" s="9">
        <f t="shared" si="87"/>
        <v>2019</v>
      </c>
      <c r="O804">
        <v>1562389200</v>
      </c>
      <c r="P804" s="10">
        <f t="shared" si="88"/>
        <v>43652.208333333328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84"/>
        <v>107</v>
      </c>
      <c r="G805" t="s">
        <v>20</v>
      </c>
      <c r="H805">
        <v>233</v>
      </c>
      <c r="I805" s="5">
        <f t="shared" si="85"/>
        <v>28.01</v>
      </c>
      <c r="J805" t="s">
        <v>21</v>
      </c>
      <c r="K805" t="s">
        <v>22</v>
      </c>
      <c r="L805">
        <v>1548568800</v>
      </c>
      <c r="M805" s="10">
        <f t="shared" si="86"/>
        <v>43492.25</v>
      </c>
      <c r="N805" s="9">
        <f t="shared" si="87"/>
        <v>2019</v>
      </c>
      <c r="O805">
        <v>1551506400</v>
      </c>
      <c r="P805" s="10">
        <f t="shared" si="88"/>
        <v>43526.25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84"/>
        <v>269</v>
      </c>
      <c r="G806" t="s">
        <v>20</v>
      </c>
      <c r="H806">
        <v>218</v>
      </c>
      <c r="I806" s="5">
        <f t="shared" si="85"/>
        <v>32.049999999999997</v>
      </c>
      <c r="J806" t="s">
        <v>21</v>
      </c>
      <c r="K806" t="s">
        <v>22</v>
      </c>
      <c r="L806">
        <v>1514872800</v>
      </c>
      <c r="M806" s="10">
        <f t="shared" si="86"/>
        <v>43102.25</v>
      </c>
      <c r="N806" s="9">
        <f t="shared" si="87"/>
        <v>2018</v>
      </c>
      <c r="O806">
        <v>1516600800</v>
      </c>
      <c r="P806" s="10">
        <f t="shared" si="88"/>
        <v>43122.25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84"/>
        <v>51</v>
      </c>
      <c r="G807" t="s">
        <v>14</v>
      </c>
      <c r="H807">
        <v>67</v>
      </c>
      <c r="I807" s="5">
        <f t="shared" si="85"/>
        <v>73.61</v>
      </c>
      <c r="J807" t="s">
        <v>26</v>
      </c>
      <c r="K807" t="s">
        <v>27</v>
      </c>
      <c r="L807">
        <v>1416031200</v>
      </c>
      <c r="M807" s="10">
        <f t="shared" si="86"/>
        <v>41958.25</v>
      </c>
      <c r="N807" s="9">
        <f t="shared" si="87"/>
        <v>2014</v>
      </c>
      <c r="O807">
        <v>1420437600</v>
      </c>
      <c r="P807" s="10">
        <f t="shared" si="88"/>
        <v>42009.25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84"/>
        <v>1180</v>
      </c>
      <c r="G808" t="s">
        <v>20</v>
      </c>
      <c r="H808">
        <v>76</v>
      </c>
      <c r="I808" s="5">
        <f t="shared" si="85"/>
        <v>108.71</v>
      </c>
      <c r="J808" t="s">
        <v>21</v>
      </c>
      <c r="K808" t="s">
        <v>22</v>
      </c>
      <c r="L808">
        <v>1330927200</v>
      </c>
      <c r="M808" s="10">
        <f t="shared" si="86"/>
        <v>40973.25</v>
      </c>
      <c r="N808" s="9">
        <f t="shared" si="87"/>
        <v>2012</v>
      </c>
      <c r="O808">
        <v>1332997200</v>
      </c>
      <c r="P808" s="10">
        <f t="shared" si="88"/>
        <v>40997.208333333336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84"/>
        <v>264</v>
      </c>
      <c r="G809" t="s">
        <v>20</v>
      </c>
      <c r="H809">
        <v>43</v>
      </c>
      <c r="I809" s="5">
        <f t="shared" si="85"/>
        <v>42.98</v>
      </c>
      <c r="J809" t="s">
        <v>21</v>
      </c>
      <c r="K809" t="s">
        <v>22</v>
      </c>
      <c r="L809">
        <v>1571115600</v>
      </c>
      <c r="M809" s="10">
        <f t="shared" si="86"/>
        <v>43753.208333333328</v>
      </c>
      <c r="N809" s="9">
        <f t="shared" si="87"/>
        <v>2019</v>
      </c>
      <c r="O809">
        <v>1574920800</v>
      </c>
      <c r="P809" s="10">
        <f t="shared" si="88"/>
        <v>43797.25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84"/>
        <v>30</v>
      </c>
      <c r="G810" t="s">
        <v>14</v>
      </c>
      <c r="H810">
        <v>19</v>
      </c>
      <c r="I810" s="5">
        <f t="shared" si="85"/>
        <v>83.32</v>
      </c>
      <c r="J810" t="s">
        <v>21</v>
      </c>
      <c r="K810" t="s">
        <v>22</v>
      </c>
      <c r="L810">
        <v>1463461200</v>
      </c>
      <c r="M810" s="10">
        <f t="shared" si="86"/>
        <v>42507.208333333328</v>
      </c>
      <c r="N810" s="9">
        <f t="shared" si="87"/>
        <v>2016</v>
      </c>
      <c r="O810">
        <v>1464930000</v>
      </c>
      <c r="P810" s="10">
        <f t="shared" si="88"/>
        <v>42524.208333333328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84"/>
        <v>63</v>
      </c>
      <c r="G811" t="s">
        <v>14</v>
      </c>
      <c r="H811">
        <v>2108</v>
      </c>
      <c r="I811" s="5">
        <f t="shared" si="85"/>
        <v>42</v>
      </c>
      <c r="J811" t="s">
        <v>98</v>
      </c>
      <c r="K811" t="s">
        <v>99</v>
      </c>
      <c r="L811">
        <v>1344920400</v>
      </c>
      <c r="M811" s="10">
        <f t="shared" si="86"/>
        <v>41135.208333333336</v>
      </c>
      <c r="N811" s="9">
        <f t="shared" si="87"/>
        <v>2012</v>
      </c>
      <c r="O811">
        <v>1345006800</v>
      </c>
      <c r="P811" s="10">
        <f t="shared" si="88"/>
        <v>41136.208333333336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84"/>
        <v>193</v>
      </c>
      <c r="G812" t="s">
        <v>20</v>
      </c>
      <c r="H812">
        <v>221</v>
      </c>
      <c r="I812" s="5">
        <f t="shared" si="85"/>
        <v>55.93</v>
      </c>
      <c r="J812" t="s">
        <v>21</v>
      </c>
      <c r="K812" t="s">
        <v>22</v>
      </c>
      <c r="L812">
        <v>1511848800</v>
      </c>
      <c r="M812" s="10">
        <f t="shared" si="86"/>
        <v>43067.25</v>
      </c>
      <c r="N812" s="9">
        <f t="shared" si="87"/>
        <v>2017</v>
      </c>
      <c r="O812">
        <v>1512712800</v>
      </c>
      <c r="P812" s="10">
        <f t="shared" si="88"/>
        <v>43077.25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84"/>
        <v>77</v>
      </c>
      <c r="G813" t="s">
        <v>14</v>
      </c>
      <c r="H813">
        <v>679</v>
      </c>
      <c r="I813" s="5">
        <f t="shared" si="85"/>
        <v>105.04</v>
      </c>
      <c r="J813" t="s">
        <v>21</v>
      </c>
      <c r="K813" t="s">
        <v>22</v>
      </c>
      <c r="L813">
        <v>1452319200</v>
      </c>
      <c r="M813" s="10">
        <f t="shared" si="86"/>
        <v>42378.25</v>
      </c>
      <c r="N813" s="9">
        <f t="shared" si="87"/>
        <v>2016</v>
      </c>
      <c r="O813">
        <v>1452492000</v>
      </c>
      <c r="P813" s="10">
        <f t="shared" si="88"/>
        <v>42380.25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84"/>
        <v>226</v>
      </c>
      <c r="G814" t="s">
        <v>20</v>
      </c>
      <c r="H814">
        <v>2805</v>
      </c>
      <c r="I814" s="5">
        <f t="shared" si="85"/>
        <v>48</v>
      </c>
      <c r="J814" t="s">
        <v>15</v>
      </c>
      <c r="K814" t="s">
        <v>16</v>
      </c>
      <c r="L814">
        <v>1523854800</v>
      </c>
      <c r="M814" s="10">
        <f t="shared" si="86"/>
        <v>43206.208333333328</v>
      </c>
      <c r="N814" s="9">
        <f t="shared" si="87"/>
        <v>2018</v>
      </c>
      <c r="O814">
        <v>1524286800</v>
      </c>
      <c r="P814" s="10">
        <f t="shared" si="88"/>
        <v>43211.208333333328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84"/>
        <v>239</v>
      </c>
      <c r="G815" t="s">
        <v>20</v>
      </c>
      <c r="H815">
        <v>68</v>
      </c>
      <c r="I815" s="5">
        <f t="shared" si="85"/>
        <v>112.66</v>
      </c>
      <c r="J815" t="s">
        <v>21</v>
      </c>
      <c r="K815" t="s">
        <v>22</v>
      </c>
      <c r="L815">
        <v>1346043600</v>
      </c>
      <c r="M815" s="10">
        <f t="shared" si="86"/>
        <v>41148.208333333336</v>
      </c>
      <c r="N815" s="9">
        <f t="shared" si="87"/>
        <v>2012</v>
      </c>
      <c r="O815">
        <v>1346907600</v>
      </c>
      <c r="P815" s="10">
        <f t="shared" si="88"/>
        <v>41158.208333333336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84"/>
        <v>92</v>
      </c>
      <c r="G816" t="s">
        <v>14</v>
      </c>
      <c r="H816">
        <v>36</v>
      </c>
      <c r="I816" s="5">
        <f t="shared" si="85"/>
        <v>81.94</v>
      </c>
      <c r="J816" t="s">
        <v>36</v>
      </c>
      <c r="K816" t="s">
        <v>37</v>
      </c>
      <c r="L816">
        <v>1464325200</v>
      </c>
      <c r="M816" s="10">
        <f t="shared" si="86"/>
        <v>42517.208333333328</v>
      </c>
      <c r="N816" s="9">
        <f t="shared" si="87"/>
        <v>2016</v>
      </c>
      <c r="O816">
        <v>1464498000</v>
      </c>
      <c r="P816" s="10">
        <f t="shared" si="88"/>
        <v>42519.208333333328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84"/>
        <v>130</v>
      </c>
      <c r="G817" t="s">
        <v>20</v>
      </c>
      <c r="H817">
        <v>183</v>
      </c>
      <c r="I817" s="5">
        <f t="shared" si="85"/>
        <v>64.05</v>
      </c>
      <c r="J817" t="s">
        <v>15</v>
      </c>
      <c r="K817" t="s">
        <v>16</v>
      </c>
      <c r="L817">
        <v>1511935200</v>
      </c>
      <c r="M817" s="10">
        <f t="shared" si="86"/>
        <v>43068.25</v>
      </c>
      <c r="N817" s="9">
        <f t="shared" si="87"/>
        <v>2017</v>
      </c>
      <c r="O817">
        <v>1514181600</v>
      </c>
      <c r="P817" s="10">
        <f t="shared" si="88"/>
        <v>43094.25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84"/>
        <v>615</v>
      </c>
      <c r="G818" t="s">
        <v>20</v>
      </c>
      <c r="H818">
        <v>133</v>
      </c>
      <c r="I818" s="5">
        <f t="shared" si="85"/>
        <v>106.39</v>
      </c>
      <c r="J818" t="s">
        <v>21</v>
      </c>
      <c r="K818" t="s">
        <v>22</v>
      </c>
      <c r="L818">
        <v>1392012000</v>
      </c>
      <c r="M818" s="10">
        <f t="shared" si="86"/>
        <v>41680.25</v>
      </c>
      <c r="N818" s="9">
        <f t="shared" si="87"/>
        <v>2014</v>
      </c>
      <c r="O818">
        <v>1392184800</v>
      </c>
      <c r="P818" s="10">
        <f t="shared" si="88"/>
        <v>41682.25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84"/>
        <v>369</v>
      </c>
      <c r="G819" t="s">
        <v>20</v>
      </c>
      <c r="H819">
        <v>2489</v>
      </c>
      <c r="I819" s="5">
        <f t="shared" si="85"/>
        <v>76.010000000000005</v>
      </c>
      <c r="J819" t="s">
        <v>107</v>
      </c>
      <c r="K819" t="s">
        <v>108</v>
      </c>
      <c r="L819">
        <v>1556946000</v>
      </c>
      <c r="M819" s="10">
        <f t="shared" si="86"/>
        <v>43589.208333333328</v>
      </c>
      <c r="N819" s="9">
        <f t="shared" si="87"/>
        <v>2019</v>
      </c>
      <c r="O819">
        <v>1559365200</v>
      </c>
      <c r="P819" s="10">
        <f t="shared" si="88"/>
        <v>43617.208333333328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84"/>
        <v>1095</v>
      </c>
      <c r="G820" t="s">
        <v>20</v>
      </c>
      <c r="H820">
        <v>69</v>
      </c>
      <c r="I820" s="5">
        <f t="shared" si="85"/>
        <v>111.07</v>
      </c>
      <c r="J820" t="s">
        <v>21</v>
      </c>
      <c r="K820" t="s">
        <v>22</v>
      </c>
      <c r="L820">
        <v>1548050400</v>
      </c>
      <c r="M820" s="10">
        <f t="shared" si="86"/>
        <v>43486.25</v>
      </c>
      <c r="N820" s="9">
        <f t="shared" si="87"/>
        <v>2019</v>
      </c>
      <c r="O820">
        <v>1549173600</v>
      </c>
      <c r="P820" s="10">
        <f t="shared" si="88"/>
        <v>43499.25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84"/>
        <v>51</v>
      </c>
      <c r="G821" t="s">
        <v>14</v>
      </c>
      <c r="H821">
        <v>47</v>
      </c>
      <c r="I821" s="5">
        <f t="shared" si="85"/>
        <v>95.94</v>
      </c>
      <c r="J821" t="s">
        <v>21</v>
      </c>
      <c r="K821" t="s">
        <v>22</v>
      </c>
      <c r="L821">
        <v>1353736800</v>
      </c>
      <c r="M821" s="10">
        <f t="shared" si="86"/>
        <v>41237.25</v>
      </c>
      <c r="N821" s="9">
        <f t="shared" si="87"/>
        <v>2012</v>
      </c>
      <c r="O821">
        <v>1355032800</v>
      </c>
      <c r="P821" s="10">
        <f t="shared" si="88"/>
        <v>41252.25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84"/>
        <v>801</v>
      </c>
      <c r="G822" t="s">
        <v>20</v>
      </c>
      <c r="H822">
        <v>279</v>
      </c>
      <c r="I822" s="5">
        <f t="shared" si="85"/>
        <v>43.04</v>
      </c>
      <c r="J822" t="s">
        <v>40</v>
      </c>
      <c r="K822" t="s">
        <v>41</v>
      </c>
      <c r="L822">
        <v>1532840400</v>
      </c>
      <c r="M822" s="10">
        <f t="shared" si="86"/>
        <v>43310.208333333328</v>
      </c>
      <c r="N822" s="9">
        <f t="shared" si="87"/>
        <v>2018</v>
      </c>
      <c r="O822">
        <v>1533963600</v>
      </c>
      <c r="P822" s="10">
        <f t="shared" si="88"/>
        <v>43323.208333333328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84"/>
        <v>291</v>
      </c>
      <c r="G823" t="s">
        <v>20</v>
      </c>
      <c r="H823">
        <v>210</v>
      </c>
      <c r="I823" s="5">
        <f t="shared" si="85"/>
        <v>67.97</v>
      </c>
      <c r="J823" t="s">
        <v>21</v>
      </c>
      <c r="K823" t="s">
        <v>22</v>
      </c>
      <c r="L823">
        <v>1488261600</v>
      </c>
      <c r="M823" s="10">
        <f t="shared" si="86"/>
        <v>42794.25</v>
      </c>
      <c r="N823" s="9">
        <f t="shared" si="87"/>
        <v>2017</v>
      </c>
      <c r="O823">
        <v>1489381200</v>
      </c>
      <c r="P823" s="10">
        <f t="shared" si="88"/>
        <v>42807.208333333328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84"/>
        <v>350</v>
      </c>
      <c r="G824" t="s">
        <v>20</v>
      </c>
      <c r="H824">
        <v>2100</v>
      </c>
      <c r="I824" s="5">
        <f t="shared" si="85"/>
        <v>89.99</v>
      </c>
      <c r="J824" t="s">
        <v>21</v>
      </c>
      <c r="K824" t="s">
        <v>22</v>
      </c>
      <c r="L824">
        <v>1393567200</v>
      </c>
      <c r="M824" s="10">
        <f t="shared" si="86"/>
        <v>41698.25</v>
      </c>
      <c r="N824" s="9">
        <f t="shared" si="87"/>
        <v>2014</v>
      </c>
      <c r="O824">
        <v>1395032400</v>
      </c>
      <c r="P824" s="10">
        <f t="shared" si="88"/>
        <v>41715.208333333336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84"/>
        <v>357</v>
      </c>
      <c r="G825" t="s">
        <v>20</v>
      </c>
      <c r="H825">
        <v>252</v>
      </c>
      <c r="I825" s="5">
        <f t="shared" si="85"/>
        <v>58.1</v>
      </c>
      <c r="J825" t="s">
        <v>21</v>
      </c>
      <c r="K825" t="s">
        <v>22</v>
      </c>
      <c r="L825">
        <v>1410325200</v>
      </c>
      <c r="M825" s="10">
        <f t="shared" si="86"/>
        <v>41892.208333333336</v>
      </c>
      <c r="N825" s="9">
        <f t="shared" si="87"/>
        <v>2014</v>
      </c>
      <c r="O825">
        <v>1412485200</v>
      </c>
      <c r="P825" s="10">
        <f t="shared" si="88"/>
        <v>41917.208333333336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84"/>
        <v>126</v>
      </c>
      <c r="G826" t="s">
        <v>20</v>
      </c>
      <c r="H826">
        <v>1280</v>
      </c>
      <c r="I826" s="5">
        <f t="shared" si="85"/>
        <v>84</v>
      </c>
      <c r="J826" t="s">
        <v>21</v>
      </c>
      <c r="K826" t="s">
        <v>22</v>
      </c>
      <c r="L826">
        <v>1276923600</v>
      </c>
      <c r="M826" s="10">
        <f t="shared" si="86"/>
        <v>40348.208333333336</v>
      </c>
      <c r="N826" s="9">
        <f t="shared" si="87"/>
        <v>2010</v>
      </c>
      <c r="O826">
        <v>1279688400</v>
      </c>
      <c r="P826" s="10">
        <f t="shared" si="88"/>
        <v>40380.208333333336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84"/>
        <v>388</v>
      </c>
      <c r="G827" t="s">
        <v>20</v>
      </c>
      <c r="H827">
        <v>157</v>
      </c>
      <c r="I827" s="5">
        <f t="shared" si="85"/>
        <v>88.85</v>
      </c>
      <c r="J827" t="s">
        <v>40</v>
      </c>
      <c r="K827" t="s">
        <v>41</v>
      </c>
      <c r="L827">
        <v>1500958800</v>
      </c>
      <c r="M827" s="10">
        <f t="shared" si="86"/>
        <v>42941.208333333328</v>
      </c>
      <c r="N827" s="9">
        <f t="shared" si="87"/>
        <v>2017</v>
      </c>
      <c r="O827">
        <v>1501995600</v>
      </c>
      <c r="P827" s="10">
        <f t="shared" si="88"/>
        <v>42953.208333333328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84"/>
        <v>457</v>
      </c>
      <c r="G828" t="s">
        <v>20</v>
      </c>
      <c r="H828">
        <v>194</v>
      </c>
      <c r="I828" s="5">
        <f t="shared" si="85"/>
        <v>65.959999999999994</v>
      </c>
      <c r="J828" t="s">
        <v>21</v>
      </c>
      <c r="K828" t="s">
        <v>22</v>
      </c>
      <c r="L828">
        <v>1292220000</v>
      </c>
      <c r="M828" s="10">
        <f t="shared" si="86"/>
        <v>40525.25</v>
      </c>
      <c r="N828" s="9">
        <f t="shared" si="87"/>
        <v>2010</v>
      </c>
      <c r="O828">
        <v>1294639200</v>
      </c>
      <c r="P828" s="10">
        <f t="shared" si="88"/>
        <v>40553.25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84"/>
        <v>267</v>
      </c>
      <c r="G829" t="s">
        <v>20</v>
      </c>
      <c r="H829">
        <v>82</v>
      </c>
      <c r="I829" s="5">
        <f t="shared" si="85"/>
        <v>74.8</v>
      </c>
      <c r="J829" t="s">
        <v>26</v>
      </c>
      <c r="K829" t="s">
        <v>27</v>
      </c>
      <c r="L829">
        <v>1304398800</v>
      </c>
      <c r="M829" s="10">
        <f t="shared" si="86"/>
        <v>40666.208333333336</v>
      </c>
      <c r="N829" s="9">
        <f t="shared" si="87"/>
        <v>2011</v>
      </c>
      <c r="O829">
        <v>1305435600</v>
      </c>
      <c r="P829" s="10">
        <f t="shared" si="88"/>
        <v>40678.208333333336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84"/>
        <v>69</v>
      </c>
      <c r="G830" t="s">
        <v>14</v>
      </c>
      <c r="H830">
        <v>70</v>
      </c>
      <c r="I830" s="5">
        <f t="shared" si="85"/>
        <v>69.989999999999995</v>
      </c>
      <c r="J830" t="s">
        <v>21</v>
      </c>
      <c r="K830" t="s">
        <v>22</v>
      </c>
      <c r="L830">
        <v>1535432400</v>
      </c>
      <c r="M830" s="10">
        <f t="shared" si="86"/>
        <v>43340.208333333328</v>
      </c>
      <c r="N830" s="9">
        <f t="shared" si="87"/>
        <v>2018</v>
      </c>
      <c r="O830">
        <v>1537592400</v>
      </c>
      <c r="P830" s="10">
        <f t="shared" si="88"/>
        <v>43365.208333333328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84"/>
        <v>51</v>
      </c>
      <c r="G831" t="s">
        <v>14</v>
      </c>
      <c r="H831">
        <v>154</v>
      </c>
      <c r="I831" s="5">
        <f t="shared" si="85"/>
        <v>32.01</v>
      </c>
      <c r="J831" t="s">
        <v>21</v>
      </c>
      <c r="K831" t="s">
        <v>22</v>
      </c>
      <c r="L831">
        <v>1433826000</v>
      </c>
      <c r="M831" s="10">
        <f t="shared" si="86"/>
        <v>42164.208333333328</v>
      </c>
      <c r="N831" s="9">
        <f t="shared" si="87"/>
        <v>2015</v>
      </c>
      <c r="O831">
        <v>1435122000</v>
      </c>
      <c r="P831" s="10">
        <f t="shared" si="88"/>
        <v>42179.208333333328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84"/>
        <v>1</v>
      </c>
      <c r="G832" t="s">
        <v>14</v>
      </c>
      <c r="H832">
        <v>22</v>
      </c>
      <c r="I832" s="5">
        <f t="shared" si="85"/>
        <v>64.73</v>
      </c>
      <c r="J832" t="s">
        <v>21</v>
      </c>
      <c r="K832" t="s">
        <v>22</v>
      </c>
      <c r="L832">
        <v>1514959200</v>
      </c>
      <c r="M832" s="10">
        <f t="shared" si="86"/>
        <v>43103.25</v>
      </c>
      <c r="N832" s="9">
        <f t="shared" si="87"/>
        <v>2018</v>
      </c>
      <c r="O832">
        <v>1520056800</v>
      </c>
      <c r="P832" s="10">
        <f t="shared" si="88"/>
        <v>43162.25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84"/>
        <v>109</v>
      </c>
      <c r="G833" t="s">
        <v>20</v>
      </c>
      <c r="H833">
        <v>4233</v>
      </c>
      <c r="I833" s="5">
        <f t="shared" si="85"/>
        <v>25</v>
      </c>
      <c r="J833" t="s">
        <v>21</v>
      </c>
      <c r="K833" t="s">
        <v>22</v>
      </c>
      <c r="L833">
        <v>1332738000</v>
      </c>
      <c r="M833" s="10">
        <f t="shared" si="86"/>
        <v>40994.208333333336</v>
      </c>
      <c r="N833" s="9">
        <f t="shared" si="87"/>
        <v>2012</v>
      </c>
      <c r="O833">
        <v>1335675600</v>
      </c>
      <c r="P833" s="10">
        <f t="shared" si="88"/>
        <v>41028.208333333336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ref="F834:F897" si="91">ROUND((E834/D834)*100,0)</f>
        <v>315</v>
      </c>
      <c r="G834" t="s">
        <v>20</v>
      </c>
      <c r="H834">
        <v>1297</v>
      </c>
      <c r="I834" s="5">
        <f t="shared" ref="I834:I897" si="92">IF(H834=0,0,ROUND(E834/H834,2))</f>
        <v>104.98</v>
      </c>
      <c r="J834" t="s">
        <v>36</v>
      </c>
      <c r="K834" t="s">
        <v>37</v>
      </c>
      <c r="L834">
        <v>1445490000</v>
      </c>
      <c r="M834" s="10">
        <f t="shared" si="86"/>
        <v>42299.208333333328</v>
      </c>
      <c r="N834" s="9">
        <f t="shared" si="87"/>
        <v>2015</v>
      </c>
      <c r="O834">
        <v>1448431200</v>
      </c>
      <c r="P834" s="10">
        <f t="shared" si="88"/>
        <v>42333.25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91"/>
        <v>158</v>
      </c>
      <c r="G835" t="s">
        <v>20</v>
      </c>
      <c r="H835">
        <v>165</v>
      </c>
      <c r="I835" s="5">
        <f t="shared" si="92"/>
        <v>64.989999999999995</v>
      </c>
      <c r="J835" t="s">
        <v>36</v>
      </c>
      <c r="K835" t="s">
        <v>37</v>
      </c>
      <c r="L835">
        <v>1297663200</v>
      </c>
      <c r="M835" s="10">
        <f t="shared" ref="M835:M898" si="93">(((L835/60)/60)/24)+DATE(1970,1,1)</f>
        <v>40588.25</v>
      </c>
      <c r="N835" s="9">
        <f t="shared" ref="N835:N898" si="94">YEAR(M835)</f>
        <v>2011</v>
      </c>
      <c r="O835">
        <v>1298613600</v>
      </c>
      <c r="P835" s="10">
        <f t="shared" ref="P835:P898" si="95">(((O835/60)/60)/24)+DATE(1970,1,1)</f>
        <v>40599.25</v>
      </c>
      <c r="Q835" t="b">
        <v>0</v>
      </c>
      <c r="R835" t="b">
        <v>0</v>
      </c>
      <c r="S835" t="s">
        <v>206</v>
      </c>
      <c r="T835" t="str">
        <f t="shared" ref="T835:T898" si="96">LEFT(S835,SEARCH("/",S835)-1)</f>
        <v>publishing</v>
      </c>
      <c r="U835" t="str">
        <f t="shared" ref="U835:U898" si="97">RIGHT(S835,LEN(S835)-SEARCH("/",S835))</f>
        <v>translations</v>
      </c>
    </row>
    <row r="836" spans="1:21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91"/>
        <v>154</v>
      </c>
      <c r="G836" t="s">
        <v>20</v>
      </c>
      <c r="H836">
        <v>119</v>
      </c>
      <c r="I836" s="5">
        <f t="shared" si="92"/>
        <v>94.35</v>
      </c>
      <c r="J836" t="s">
        <v>21</v>
      </c>
      <c r="K836" t="s">
        <v>22</v>
      </c>
      <c r="L836">
        <v>1371963600</v>
      </c>
      <c r="M836" s="10">
        <f t="shared" si="93"/>
        <v>41448.208333333336</v>
      </c>
      <c r="N836" s="9">
        <f t="shared" si="94"/>
        <v>2013</v>
      </c>
      <c r="O836">
        <v>1372482000</v>
      </c>
      <c r="P836" s="10">
        <f t="shared" si="95"/>
        <v>41454.208333333336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91"/>
        <v>90</v>
      </c>
      <c r="G837" t="s">
        <v>14</v>
      </c>
      <c r="H837">
        <v>1758</v>
      </c>
      <c r="I837" s="5">
        <f t="shared" si="92"/>
        <v>44</v>
      </c>
      <c r="J837" t="s">
        <v>21</v>
      </c>
      <c r="K837" t="s">
        <v>22</v>
      </c>
      <c r="L837">
        <v>1425103200</v>
      </c>
      <c r="M837" s="10">
        <f t="shared" si="93"/>
        <v>42063.25</v>
      </c>
      <c r="N837" s="9">
        <f t="shared" si="94"/>
        <v>2015</v>
      </c>
      <c r="O837">
        <v>1425621600</v>
      </c>
      <c r="P837" s="10">
        <f t="shared" si="95"/>
        <v>42069.25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91"/>
        <v>75</v>
      </c>
      <c r="G838" t="s">
        <v>14</v>
      </c>
      <c r="H838">
        <v>94</v>
      </c>
      <c r="I838" s="5">
        <f t="shared" si="92"/>
        <v>64.739999999999995</v>
      </c>
      <c r="J838" t="s">
        <v>21</v>
      </c>
      <c r="K838" t="s">
        <v>22</v>
      </c>
      <c r="L838">
        <v>1265349600</v>
      </c>
      <c r="M838" s="10">
        <f t="shared" si="93"/>
        <v>40214.25</v>
      </c>
      <c r="N838" s="9">
        <f t="shared" si="94"/>
        <v>2010</v>
      </c>
      <c r="O838">
        <v>1266300000</v>
      </c>
      <c r="P838" s="10">
        <f t="shared" si="95"/>
        <v>40225.25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91"/>
        <v>853</v>
      </c>
      <c r="G839" t="s">
        <v>20</v>
      </c>
      <c r="H839">
        <v>1797</v>
      </c>
      <c r="I839" s="5">
        <f t="shared" si="92"/>
        <v>84.01</v>
      </c>
      <c r="J839" t="s">
        <v>21</v>
      </c>
      <c r="K839" t="s">
        <v>22</v>
      </c>
      <c r="L839">
        <v>1301202000</v>
      </c>
      <c r="M839" s="10">
        <f t="shared" si="93"/>
        <v>40629.208333333336</v>
      </c>
      <c r="N839" s="9">
        <f t="shared" si="94"/>
        <v>2011</v>
      </c>
      <c r="O839">
        <v>1305867600</v>
      </c>
      <c r="P839" s="10">
        <f t="shared" si="95"/>
        <v>40683.208333333336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91"/>
        <v>139</v>
      </c>
      <c r="G840" t="s">
        <v>20</v>
      </c>
      <c r="H840">
        <v>261</v>
      </c>
      <c r="I840" s="5">
        <f t="shared" si="92"/>
        <v>34.06</v>
      </c>
      <c r="J840" t="s">
        <v>21</v>
      </c>
      <c r="K840" t="s">
        <v>22</v>
      </c>
      <c r="L840">
        <v>1538024400</v>
      </c>
      <c r="M840" s="10">
        <f t="shared" si="93"/>
        <v>43370.208333333328</v>
      </c>
      <c r="N840" s="9">
        <f t="shared" si="94"/>
        <v>2018</v>
      </c>
      <c r="O840">
        <v>1538802000</v>
      </c>
      <c r="P840" s="10">
        <f t="shared" si="95"/>
        <v>43379.208333333328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91"/>
        <v>190</v>
      </c>
      <c r="G841" t="s">
        <v>20</v>
      </c>
      <c r="H841">
        <v>157</v>
      </c>
      <c r="I841" s="5">
        <f t="shared" si="92"/>
        <v>93.27</v>
      </c>
      <c r="J841" t="s">
        <v>21</v>
      </c>
      <c r="K841" t="s">
        <v>22</v>
      </c>
      <c r="L841">
        <v>1395032400</v>
      </c>
      <c r="M841" s="10">
        <f t="shared" si="93"/>
        <v>41715.208333333336</v>
      </c>
      <c r="N841" s="9">
        <f t="shared" si="94"/>
        <v>2014</v>
      </c>
      <c r="O841">
        <v>1398920400</v>
      </c>
      <c r="P841" s="10">
        <f t="shared" si="95"/>
        <v>41760.208333333336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91"/>
        <v>100</v>
      </c>
      <c r="G842" t="s">
        <v>20</v>
      </c>
      <c r="H842">
        <v>3533</v>
      </c>
      <c r="I842" s="5">
        <f t="shared" si="92"/>
        <v>33</v>
      </c>
      <c r="J842" t="s">
        <v>21</v>
      </c>
      <c r="K842" t="s">
        <v>22</v>
      </c>
      <c r="L842">
        <v>1405486800</v>
      </c>
      <c r="M842" s="10">
        <f t="shared" si="93"/>
        <v>41836.208333333336</v>
      </c>
      <c r="N842" s="9">
        <f t="shared" si="94"/>
        <v>2014</v>
      </c>
      <c r="O842">
        <v>1405659600</v>
      </c>
      <c r="P842" s="10">
        <f t="shared" si="95"/>
        <v>41838.208333333336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91"/>
        <v>143</v>
      </c>
      <c r="G843" t="s">
        <v>20</v>
      </c>
      <c r="H843">
        <v>155</v>
      </c>
      <c r="I843" s="5">
        <f t="shared" si="92"/>
        <v>83.81</v>
      </c>
      <c r="J843" t="s">
        <v>21</v>
      </c>
      <c r="K843" t="s">
        <v>22</v>
      </c>
      <c r="L843">
        <v>1455861600</v>
      </c>
      <c r="M843" s="10">
        <f t="shared" si="93"/>
        <v>42419.25</v>
      </c>
      <c r="N843" s="9">
        <f t="shared" si="94"/>
        <v>2016</v>
      </c>
      <c r="O843">
        <v>1457244000</v>
      </c>
      <c r="P843" s="10">
        <f t="shared" si="95"/>
        <v>42435.25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91"/>
        <v>563</v>
      </c>
      <c r="G844" t="s">
        <v>20</v>
      </c>
      <c r="H844">
        <v>132</v>
      </c>
      <c r="I844" s="5">
        <f t="shared" si="92"/>
        <v>63.99</v>
      </c>
      <c r="J844" t="s">
        <v>107</v>
      </c>
      <c r="K844" t="s">
        <v>108</v>
      </c>
      <c r="L844">
        <v>1529038800</v>
      </c>
      <c r="M844" s="10">
        <f t="shared" si="93"/>
        <v>43266.208333333328</v>
      </c>
      <c r="N844" s="9">
        <f t="shared" si="94"/>
        <v>2018</v>
      </c>
      <c r="O844">
        <v>1529298000</v>
      </c>
      <c r="P844" s="10">
        <f t="shared" si="95"/>
        <v>43269.208333333328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91"/>
        <v>31</v>
      </c>
      <c r="G845" t="s">
        <v>14</v>
      </c>
      <c r="H845">
        <v>33</v>
      </c>
      <c r="I845" s="5">
        <f t="shared" si="92"/>
        <v>81.91</v>
      </c>
      <c r="J845" t="s">
        <v>21</v>
      </c>
      <c r="K845" t="s">
        <v>22</v>
      </c>
      <c r="L845">
        <v>1535259600</v>
      </c>
      <c r="M845" s="10">
        <f t="shared" si="93"/>
        <v>43338.208333333328</v>
      </c>
      <c r="N845" s="9">
        <f t="shared" si="94"/>
        <v>2018</v>
      </c>
      <c r="O845">
        <v>1535778000</v>
      </c>
      <c r="P845" s="10">
        <f t="shared" si="95"/>
        <v>43344.208333333328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91"/>
        <v>99</v>
      </c>
      <c r="G846" t="s">
        <v>74</v>
      </c>
      <c r="H846">
        <v>94</v>
      </c>
      <c r="I846" s="5">
        <f t="shared" si="92"/>
        <v>93.05</v>
      </c>
      <c r="J846" t="s">
        <v>21</v>
      </c>
      <c r="K846" t="s">
        <v>22</v>
      </c>
      <c r="L846">
        <v>1327212000</v>
      </c>
      <c r="M846" s="10">
        <f t="shared" si="93"/>
        <v>40930.25</v>
      </c>
      <c r="N846" s="9">
        <f t="shared" si="94"/>
        <v>2012</v>
      </c>
      <c r="O846">
        <v>1327471200</v>
      </c>
      <c r="P846" s="10">
        <f t="shared" si="95"/>
        <v>40933.25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91"/>
        <v>198</v>
      </c>
      <c r="G847" t="s">
        <v>20</v>
      </c>
      <c r="H847">
        <v>1354</v>
      </c>
      <c r="I847" s="5">
        <f t="shared" si="92"/>
        <v>101.98</v>
      </c>
      <c r="J847" t="s">
        <v>40</v>
      </c>
      <c r="K847" t="s">
        <v>41</v>
      </c>
      <c r="L847">
        <v>1526360400</v>
      </c>
      <c r="M847" s="10">
        <f t="shared" si="93"/>
        <v>43235.208333333328</v>
      </c>
      <c r="N847" s="9">
        <f t="shared" si="94"/>
        <v>2018</v>
      </c>
      <c r="O847">
        <v>1529557200</v>
      </c>
      <c r="P847" s="10">
        <f t="shared" si="95"/>
        <v>43272.208333333328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91"/>
        <v>509</v>
      </c>
      <c r="G848" t="s">
        <v>20</v>
      </c>
      <c r="H848">
        <v>48</v>
      </c>
      <c r="I848" s="5">
        <f t="shared" si="92"/>
        <v>105.94</v>
      </c>
      <c r="J848" t="s">
        <v>21</v>
      </c>
      <c r="K848" t="s">
        <v>22</v>
      </c>
      <c r="L848">
        <v>1532149200</v>
      </c>
      <c r="M848" s="10">
        <f t="shared" si="93"/>
        <v>43302.208333333328</v>
      </c>
      <c r="N848" s="9">
        <f t="shared" si="94"/>
        <v>2018</v>
      </c>
      <c r="O848">
        <v>1535259600</v>
      </c>
      <c r="P848" s="10">
        <f t="shared" si="95"/>
        <v>43338.208333333328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91"/>
        <v>238</v>
      </c>
      <c r="G849" t="s">
        <v>20</v>
      </c>
      <c r="H849">
        <v>110</v>
      </c>
      <c r="I849" s="5">
        <f t="shared" si="92"/>
        <v>101.58</v>
      </c>
      <c r="J849" t="s">
        <v>21</v>
      </c>
      <c r="K849" t="s">
        <v>22</v>
      </c>
      <c r="L849">
        <v>1515304800</v>
      </c>
      <c r="M849" s="10">
        <f t="shared" si="93"/>
        <v>43107.25</v>
      </c>
      <c r="N849" s="9">
        <f t="shared" si="94"/>
        <v>2018</v>
      </c>
      <c r="O849">
        <v>1515564000</v>
      </c>
      <c r="P849" s="10">
        <f t="shared" si="95"/>
        <v>43110.25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91"/>
        <v>338</v>
      </c>
      <c r="G850" t="s">
        <v>20</v>
      </c>
      <c r="H850">
        <v>172</v>
      </c>
      <c r="I850" s="5">
        <f t="shared" si="92"/>
        <v>62.97</v>
      </c>
      <c r="J850" t="s">
        <v>21</v>
      </c>
      <c r="K850" t="s">
        <v>22</v>
      </c>
      <c r="L850">
        <v>1276318800</v>
      </c>
      <c r="M850" s="10">
        <f t="shared" si="93"/>
        <v>40341.208333333336</v>
      </c>
      <c r="N850" s="9">
        <f t="shared" si="94"/>
        <v>2010</v>
      </c>
      <c r="O850">
        <v>1277096400</v>
      </c>
      <c r="P850" s="10">
        <f t="shared" si="95"/>
        <v>40350.208333333336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91"/>
        <v>133</v>
      </c>
      <c r="G851" t="s">
        <v>20</v>
      </c>
      <c r="H851">
        <v>307</v>
      </c>
      <c r="I851" s="5">
        <f t="shared" si="92"/>
        <v>29.05</v>
      </c>
      <c r="J851" t="s">
        <v>21</v>
      </c>
      <c r="K851" t="s">
        <v>22</v>
      </c>
      <c r="L851">
        <v>1328767200</v>
      </c>
      <c r="M851" s="10">
        <f t="shared" si="93"/>
        <v>40948.25</v>
      </c>
      <c r="N851" s="9">
        <f t="shared" si="94"/>
        <v>2012</v>
      </c>
      <c r="O851">
        <v>1329026400</v>
      </c>
      <c r="P851" s="10">
        <f t="shared" si="95"/>
        <v>40951.25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91"/>
        <v>1</v>
      </c>
      <c r="G852" t="s">
        <v>14</v>
      </c>
      <c r="H852">
        <v>1</v>
      </c>
      <c r="I852" s="5">
        <f t="shared" si="92"/>
        <v>1</v>
      </c>
      <c r="J852" t="s">
        <v>21</v>
      </c>
      <c r="K852" t="s">
        <v>22</v>
      </c>
      <c r="L852">
        <v>1321682400</v>
      </c>
      <c r="M852" s="10">
        <f t="shared" si="93"/>
        <v>40866.25</v>
      </c>
      <c r="N852" s="9">
        <f t="shared" si="94"/>
        <v>2011</v>
      </c>
      <c r="O852">
        <v>1322978400</v>
      </c>
      <c r="P852" s="10">
        <f t="shared" si="95"/>
        <v>40881.25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91"/>
        <v>208</v>
      </c>
      <c r="G853" t="s">
        <v>20</v>
      </c>
      <c r="H853">
        <v>160</v>
      </c>
      <c r="I853" s="5">
        <f t="shared" si="92"/>
        <v>77.930000000000007</v>
      </c>
      <c r="J853" t="s">
        <v>21</v>
      </c>
      <c r="K853" t="s">
        <v>22</v>
      </c>
      <c r="L853">
        <v>1335934800</v>
      </c>
      <c r="M853" s="10">
        <f t="shared" si="93"/>
        <v>41031.208333333336</v>
      </c>
      <c r="N853" s="9">
        <f t="shared" si="94"/>
        <v>2012</v>
      </c>
      <c r="O853">
        <v>1338786000</v>
      </c>
      <c r="P853" s="10">
        <f t="shared" si="95"/>
        <v>41064.208333333336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91"/>
        <v>51</v>
      </c>
      <c r="G854" t="s">
        <v>14</v>
      </c>
      <c r="H854">
        <v>31</v>
      </c>
      <c r="I854" s="5">
        <f t="shared" si="92"/>
        <v>80.81</v>
      </c>
      <c r="J854" t="s">
        <v>21</v>
      </c>
      <c r="K854" t="s">
        <v>22</v>
      </c>
      <c r="L854">
        <v>1310792400</v>
      </c>
      <c r="M854" s="10">
        <f t="shared" si="93"/>
        <v>40740.208333333336</v>
      </c>
      <c r="N854" s="9">
        <f t="shared" si="94"/>
        <v>2011</v>
      </c>
      <c r="O854">
        <v>1311656400</v>
      </c>
      <c r="P854" s="10">
        <f t="shared" si="95"/>
        <v>40750.208333333336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91"/>
        <v>652</v>
      </c>
      <c r="G855" t="s">
        <v>20</v>
      </c>
      <c r="H855">
        <v>1467</v>
      </c>
      <c r="I855" s="5">
        <f t="shared" si="92"/>
        <v>76.010000000000005</v>
      </c>
      <c r="J855" t="s">
        <v>15</v>
      </c>
      <c r="K855" t="s">
        <v>16</v>
      </c>
      <c r="L855">
        <v>1308546000</v>
      </c>
      <c r="M855" s="10">
        <f t="shared" si="93"/>
        <v>40714.208333333336</v>
      </c>
      <c r="N855" s="9">
        <f t="shared" si="94"/>
        <v>2011</v>
      </c>
      <c r="O855">
        <v>1308978000</v>
      </c>
      <c r="P855" s="10">
        <f t="shared" si="95"/>
        <v>40719.208333333336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91"/>
        <v>114</v>
      </c>
      <c r="G856" t="s">
        <v>20</v>
      </c>
      <c r="H856">
        <v>2662</v>
      </c>
      <c r="I856" s="5">
        <f t="shared" si="92"/>
        <v>72.989999999999995</v>
      </c>
      <c r="J856" t="s">
        <v>15</v>
      </c>
      <c r="K856" t="s">
        <v>16</v>
      </c>
      <c r="L856">
        <v>1574056800</v>
      </c>
      <c r="M856" s="10">
        <f t="shared" si="93"/>
        <v>43787.25</v>
      </c>
      <c r="N856" s="9">
        <f t="shared" si="94"/>
        <v>2019</v>
      </c>
      <c r="O856">
        <v>1576389600</v>
      </c>
      <c r="P856" s="10">
        <f t="shared" si="95"/>
        <v>43814.25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91"/>
        <v>102</v>
      </c>
      <c r="G857" t="s">
        <v>20</v>
      </c>
      <c r="H857">
        <v>452</v>
      </c>
      <c r="I857" s="5">
        <f t="shared" si="92"/>
        <v>53</v>
      </c>
      <c r="J857" t="s">
        <v>26</v>
      </c>
      <c r="K857" t="s">
        <v>27</v>
      </c>
      <c r="L857">
        <v>1308373200</v>
      </c>
      <c r="M857" s="10">
        <f t="shared" si="93"/>
        <v>40712.208333333336</v>
      </c>
      <c r="N857" s="9">
        <f t="shared" si="94"/>
        <v>2011</v>
      </c>
      <c r="O857">
        <v>1311051600</v>
      </c>
      <c r="P857" s="10">
        <f t="shared" si="95"/>
        <v>40743.208333333336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91"/>
        <v>357</v>
      </c>
      <c r="G858" t="s">
        <v>20</v>
      </c>
      <c r="H858">
        <v>158</v>
      </c>
      <c r="I858" s="5">
        <f t="shared" si="92"/>
        <v>54.16</v>
      </c>
      <c r="J858" t="s">
        <v>21</v>
      </c>
      <c r="K858" t="s">
        <v>22</v>
      </c>
      <c r="L858">
        <v>1335243600</v>
      </c>
      <c r="M858" s="10">
        <f t="shared" si="93"/>
        <v>41023.208333333336</v>
      </c>
      <c r="N858" s="9">
        <f t="shared" si="94"/>
        <v>2012</v>
      </c>
      <c r="O858">
        <v>1336712400</v>
      </c>
      <c r="P858" s="10">
        <f t="shared" si="95"/>
        <v>41040.208333333336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91"/>
        <v>140</v>
      </c>
      <c r="G859" t="s">
        <v>20</v>
      </c>
      <c r="H859">
        <v>225</v>
      </c>
      <c r="I859" s="5">
        <f t="shared" si="92"/>
        <v>32.950000000000003</v>
      </c>
      <c r="J859" t="s">
        <v>98</v>
      </c>
      <c r="K859" t="s">
        <v>99</v>
      </c>
      <c r="L859">
        <v>1328421600</v>
      </c>
      <c r="M859" s="10">
        <f t="shared" si="93"/>
        <v>40944.25</v>
      </c>
      <c r="N859" s="9">
        <f t="shared" si="94"/>
        <v>2012</v>
      </c>
      <c r="O859">
        <v>1330408800</v>
      </c>
      <c r="P859" s="10">
        <f t="shared" si="95"/>
        <v>40967.25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91"/>
        <v>69</v>
      </c>
      <c r="G860" t="s">
        <v>14</v>
      </c>
      <c r="H860">
        <v>35</v>
      </c>
      <c r="I860" s="5">
        <f t="shared" si="92"/>
        <v>79.37</v>
      </c>
      <c r="J860" t="s">
        <v>21</v>
      </c>
      <c r="K860" t="s">
        <v>22</v>
      </c>
      <c r="L860">
        <v>1524286800</v>
      </c>
      <c r="M860" s="10">
        <f t="shared" si="93"/>
        <v>43211.208333333328</v>
      </c>
      <c r="N860" s="9">
        <f t="shared" si="94"/>
        <v>2018</v>
      </c>
      <c r="O860">
        <v>1524891600</v>
      </c>
      <c r="P860" s="10">
        <f t="shared" si="95"/>
        <v>43218.208333333328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91"/>
        <v>36</v>
      </c>
      <c r="G861" t="s">
        <v>14</v>
      </c>
      <c r="H861">
        <v>63</v>
      </c>
      <c r="I861" s="5">
        <f t="shared" si="92"/>
        <v>41.17</v>
      </c>
      <c r="J861" t="s">
        <v>21</v>
      </c>
      <c r="K861" t="s">
        <v>22</v>
      </c>
      <c r="L861">
        <v>1362117600</v>
      </c>
      <c r="M861" s="10">
        <f t="shared" si="93"/>
        <v>41334.25</v>
      </c>
      <c r="N861" s="9">
        <f t="shared" si="94"/>
        <v>2013</v>
      </c>
      <c r="O861">
        <v>1363669200</v>
      </c>
      <c r="P861" s="10">
        <f t="shared" si="95"/>
        <v>41352.208333333336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91"/>
        <v>252</v>
      </c>
      <c r="G862" t="s">
        <v>20</v>
      </c>
      <c r="H862">
        <v>65</v>
      </c>
      <c r="I862" s="5">
        <f t="shared" si="92"/>
        <v>77.430000000000007</v>
      </c>
      <c r="J862" t="s">
        <v>21</v>
      </c>
      <c r="K862" t="s">
        <v>22</v>
      </c>
      <c r="L862">
        <v>1550556000</v>
      </c>
      <c r="M862" s="10">
        <f t="shared" si="93"/>
        <v>43515.25</v>
      </c>
      <c r="N862" s="9">
        <f t="shared" si="94"/>
        <v>2019</v>
      </c>
      <c r="O862">
        <v>1551420000</v>
      </c>
      <c r="P862" s="10">
        <f t="shared" si="95"/>
        <v>43525.25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91"/>
        <v>106</v>
      </c>
      <c r="G863" t="s">
        <v>20</v>
      </c>
      <c r="H863">
        <v>163</v>
      </c>
      <c r="I863" s="5">
        <f t="shared" si="92"/>
        <v>57.16</v>
      </c>
      <c r="J863" t="s">
        <v>21</v>
      </c>
      <c r="K863" t="s">
        <v>22</v>
      </c>
      <c r="L863">
        <v>1269147600</v>
      </c>
      <c r="M863" s="10">
        <f t="shared" si="93"/>
        <v>40258.208333333336</v>
      </c>
      <c r="N863" s="9">
        <f t="shared" si="94"/>
        <v>2010</v>
      </c>
      <c r="O863">
        <v>1269838800</v>
      </c>
      <c r="P863" s="10">
        <f t="shared" si="95"/>
        <v>40266.208333333336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91"/>
        <v>187</v>
      </c>
      <c r="G864" t="s">
        <v>20</v>
      </c>
      <c r="H864">
        <v>85</v>
      </c>
      <c r="I864" s="5">
        <f t="shared" si="92"/>
        <v>77.180000000000007</v>
      </c>
      <c r="J864" t="s">
        <v>21</v>
      </c>
      <c r="K864" t="s">
        <v>22</v>
      </c>
      <c r="L864">
        <v>1312174800</v>
      </c>
      <c r="M864" s="10">
        <f t="shared" si="93"/>
        <v>40756.208333333336</v>
      </c>
      <c r="N864" s="9">
        <f t="shared" si="94"/>
        <v>2011</v>
      </c>
      <c r="O864">
        <v>1312520400</v>
      </c>
      <c r="P864" s="10">
        <f t="shared" si="95"/>
        <v>40760.208333333336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91"/>
        <v>387</v>
      </c>
      <c r="G865" t="s">
        <v>20</v>
      </c>
      <c r="H865">
        <v>217</v>
      </c>
      <c r="I865" s="5">
        <f t="shared" si="92"/>
        <v>24.95</v>
      </c>
      <c r="J865" t="s">
        <v>21</v>
      </c>
      <c r="K865" t="s">
        <v>22</v>
      </c>
      <c r="L865">
        <v>1434517200</v>
      </c>
      <c r="M865" s="10">
        <f t="shared" si="93"/>
        <v>42172.208333333328</v>
      </c>
      <c r="N865" s="9">
        <f t="shared" si="94"/>
        <v>2015</v>
      </c>
      <c r="O865">
        <v>1436504400</v>
      </c>
      <c r="P865" s="10">
        <f t="shared" si="95"/>
        <v>42195.208333333328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91"/>
        <v>347</v>
      </c>
      <c r="G866" t="s">
        <v>20</v>
      </c>
      <c r="H866">
        <v>150</v>
      </c>
      <c r="I866" s="5">
        <f t="shared" si="92"/>
        <v>97.18</v>
      </c>
      <c r="J866" t="s">
        <v>21</v>
      </c>
      <c r="K866" t="s">
        <v>22</v>
      </c>
      <c r="L866">
        <v>1471582800</v>
      </c>
      <c r="M866" s="10">
        <f t="shared" si="93"/>
        <v>42601.208333333328</v>
      </c>
      <c r="N866" s="9">
        <f t="shared" si="94"/>
        <v>2016</v>
      </c>
      <c r="O866">
        <v>1472014800</v>
      </c>
      <c r="P866" s="10">
        <f t="shared" si="95"/>
        <v>42606.208333333328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91"/>
        <v>186</v>
      </c>
      <c r="G867" t="s">
        <v>20</v>
      </c>
      <c r="H867">
        <v>3272</v>
      </c>
      <c r="I867" s="5">
        <f t="shared" si="92"/>
        <v>46</v>
      </c>
      <c r="J867" t="s">
        <v>21</v>
      </c>
      <c r="K867" t="s">
        <v>22</v>
      </c>
      <c r="L867">
        <v>1410757200</v>
      </c>
      <c r="M867" s="10">
        <f t="shared" si="93"/>
        <v>41897.208333333336</v>
      </c>
      <c r="N867" s="9">
        <f t="shared" si="94"/>
        <v>2014</v>
      </c>
      <c r="O867">
        <v>1411534800</v>
      </c>
      <c r="P867" s="10">
        <f t="shared" si="95"/>
        <v>41906.208333333336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91"/>
        <v>43</v>
      </c>
      <c r="G868" t="s">
        <v>74</v>
      </c>
      <c r="H868">
        <v>898</v>
      </c>
      <c r="I868" s="5">
        <f t="shared" si="92"/>
        <v>88.02</v>
      </c>
      <c r="J868" t="s">
        <v>21</v>
      </c>
      <c r="K868" t="s">
        <v>22</v>
      </c>
      <c r="L868">
        <v>1304830800</v>
      </c>
      <c r="M868" s="10">
        <f t="shared" si="93"/>
        <v>40671.208333333336</v>
      </c>
      <c r="N868" s="9">
        <f t="shared" si="94"/>
        <v>2011</v>
      </c>
      <c r="O868">
        <v>1304917200</v>
      </c>
      <c r="P868" s="10">
        <f t="shared" si="95"/>
        <v>40672.208333333336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91"/>
        <v>162</v>
      </c>
      <c r="G869" t="s">
        <v>20</v>
      </c>
      <c r="H869">
        <v>300</v>
      </c>
      <c r="I869" s="5">
        <f t="shared" si="92"/>
        <v>25.99</v>
      </c>
      <c r="J869" t="s">
        <v>21</v>
      </c>
      <c r="K869" t="s">
        <v>22</v>
      </c>
      <c r="L869">
        <v>1539061200</v>
      </c>
      <c r="M869" s="10">
        <f t="shared" si="93"/>
        <v>43382.208333333328</v>
      </c>
      <c r="N869" s="9">
        <f t="shared" si="94"/>
        <v>2018</v>
      </c>
      <c r="O869">
        <v>1539579600</v>
      </c>
      <c r="P869" s="10">
        <f t="shared" si="95"/>
        <v>43388.208333333328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91"/>
        <v>185</v>
      </c>
      <c r="G870" t="s">
        <v>20</v>
      </c>
      <c r="H870">
        <v>126</v>
      </c>
      <c r="I870" s="5">
        <f t="shared" si="92"/>
        <v>102.69</v>
      </c>
      <c r="J870" t="s">
        <v>21</v>
      </c>
      <c r="K870" t="s">
        <v>22</v>
      </c>
      <c r="L870">
        <v>1381554000</v>
      </c>
      <c r="M870" s="10">
        <f t="shared" si="93"/>
        <v>41559.208333333336</v>
      </c>
      <c r="N870" s="9">
        <f t="shared" si="94"/>
        <v>2013</v>
      </c>
      <c r="O870">
        <v>1382504400</v>
      </c>
      <c r="P870" s="10">
        <f t="shared" si="95"/>
        <v>41570.208333333336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91"/>
        <v>24</v>
      </c>
      <c r="G871" t="s">
        <v>14</v>
      </c>
      <c r="H871">
        <v>526</v>
      </c>
      <c r="I871" s="5">
        <f t="shared" si="92"/>
        <v>72.959999999999994</v>
      </c>
      <c r="J871" t="s">
        <v>21</v>
      </c>
      <c r="K871" t="s">
        <v>22</v>
      </c>
      <c r="L871">
        <v>1277096400</v>
      </c>
      <c r="M871" s="10">
        <f t="shared" si="93"/>
        <v>40350.208333333336</v>
      </c>
      <c r="N871" s="9">
        <f t="shared" si="94"/>
        <v>2010</v>
      </c>
      <c r="O871">
        <v>1278306000</v>
      </c>
      <c r="P871" s="10">
        <f t="shared" si="95"/>
        <v>40364.208333333336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91"/>
        <v>90</v>
      </c>
      <c r="G872" t="s">
        <v>14</v>
      </c>
      <c r="H872">
        <v>121</v>
      </c>
      <c r="I872" s="5">
        <f t="shared" si="92"/>
        <v>57.19</v>
      </c>
      <c r="J872" t="s">
        <v>21</v>
      </c>
      <c r="K872" t="s">
        <v>22</v>
      </c>
      <c r="L872">
        <v>1440392400</v>
      </c>
      <c r="M872" s="10">
        <f t="shared" si="93"/>
        <v>42240.208333333328</v>
      </c>
      <c r="N872" s="9">
        <f t="shared" si="94"/>
        <v>2015</v>
      </c>
      <c r="O872">
        <v>1442552400</v>
      </c>
      <c r="P872" s="10">
        <f t="shared" si="95"/>
        <v>42265.208333333328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91"/>
        <v>273</v>
      </c>
      <c r="G873" t="s">
        <v>20</v>
      </c>
      <c r="H873">
        <v>2320</v>
      </c>
      <c r="I873" s="5">
        <f t="shared" si="92"/>
        <v>84.01</v>
      </c>
      <c r="J873" t="s">
        <v>21</v>
      </c>
      <c r="K873" t="s">
        <v>22</v>
      </c>
      <c r="L873">
        <v>1509512400</v>
      </c>
      <c r="M873" s="10">
        <f t="shared" si="93"/>
        <v>43040.208333333328</v>
      </c>
      <c r="N873" s="9">
        <f t="shared" si="94"/>
        <v>2017</v>
      </c>
      <c r="O873">
        <v>1511071200</v>
      </c>
      <c r="P873" s="10">
        <f t="shared" si="95"/>
        <v>43058.25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91"/>
        <v>170</v>
      </c>
      <c r="G874" t="s">
        <v>20</v>
      </c>
      <c r="H874">
        <v>81</v>
      </c>
      <c r="I874" s="5">
        <f t="shared" si="92"/>
        <v>98.67</v>
      </c>
      <c r="J874" t="s">
        <v>26</v>
      </c>
      <c r="K874" t="s">
        <v>27</v>
      </c>
      <c r="L874">
        <v>1535950800</v>
      </c>
      <c r="M874" s="10">
        <f t="shared" si="93"/>
        <v>43346.208333333328</v>
      </c>
      <c r="N874" s="9">
        <f t="shared" si="94"/>
        <v>2018</v>
      </c>
      <c r="O874">
        <v>1536382800</v>
      </c>
      <c r="P874" s="10">
        <f t="shared" si="95"/>
        <v>43351.208333333328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91"/>
        <v>188</v>
      </c>
      <c r="G875" t="s">
        <v>20</v>
      </c>
      <c r="H875">
        <v>1887</v>
      </c>
      <c r="I875" s="5">
        <f t="shared" si="92"/>
        <v>42.01</v>
      </c>
      <c r="J875" t="s">
        <v>21</v>
      </c>
      <c r="K875" t="s">
        <v>22</v>
      </c>
      <c r="L875">
        <v>1389160800</v>
      </c>
      <c r="M875" s="10">
        <f t="shared" si="93"/>
        <v>41647.25</v>
      </c>
      <c r="N875" s="9">
        <f t="shared" si="94"/>
        <v>2014</v>
      </c>
      <c r="O875">
        <v>1389592800</v>
      </c>
      <c r="P875" s="10">
        <f t="shared" si="95"/>
        <v>41652.25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91"/>
        <v>347</v>
      </c>
      <c r="G876" t="s">
        <v>20</v>
      </c>
      <c r="H876">
        <v>4358</v>
      </c>
      <c r="I876" s="5">
        <f t="shared" si="92"/>
        <v>32</v>
      </c>
      <c r="J876" t="s">
        <v>21</v>
      </c>
      <c r="K876" t="s">
        <v>22</v>
      </c>
      <c r="L876">
        <v>1271998800</v>
      </c>
      <c r="M876" s="10">
        <f t="shared" si="93"/>
        <v>40291.208333333336</v>
      </c>
      <c r="N876" s="9">
        <f t="shared" si="94"/>
        <v>2010</v>
      </c>
      <c r="O876">
        <v>1275282000</v>
      </c>
      <c r="P876" s="10">
        <f t="shared" si="95"/>
        <v>40329.208333333336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91"/>
        <v>69</v>
      </c>
      <c r="G877" t="s">
        <v>14</v>
      </c>
      <c r="H877">
        <v>67</v>
      </c>
      <c r="I877" s="5">
        <f t="shared" si="92"/>
        <v>81.569999999999993</v>
      </c>
      <c r="J877" t="s">
        <v>21</v>
      </c>
      <c r="K877" t="s">
        <v>22</v>
      </c>
      <c r="L877">
        <v>1294898400</v>
      </c>
      <c r="M877" s="10">
        <f t="shared" si="93"/>
        <v>40556.25</v>
      </c>
      <c r="N877" s="9">
        <f t="shared" si="94"/>
        <v>2011</v>
      </c>
      <c r="O877">
        <v>1294984800</v>
      </c>
      <c r="P877" s="10">
        <f t="shared" si="95"/>
        <v>40557.25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91"/>
        <v>25</v>
      </c>
      <c r="G878" t="s">
        <v>14</v>
      </c>
      <c r="H878">
        <v>57</v>
      </c>
      <c r="I878" s="5">
        <f t="shared" si="92"/>
        <v>37.04</v>
      </c>
      <c r="J878" t="s">
        <v>15</v>
      </c>
      <c r="K878" t="s">
        <v>16</v>
      </c>
      <c r="L878">
        <v>1559970000</v>
      </c>
      <c r="M878" s="10">
        <f t="shared" si="93"/>
        <v>43624.208333333328</v>
      </c>
      <c r="N878" s="9">
        <f t="shared" si="94"/>
        <v>2019</v>
      </c>
      <c r="O878">
        <v>1562043600</v>
      </c>
      <c r="P878" s="10">
        <f t="shared" si="95"/>
        <v>43648.208333333328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91"/>
        <v>77</v>
      </c>
      <c r="G879" t="s">
        <v>14</v>
      </c>
      <c r="H879">
        <v>1229</v>
      </c>
      <c r="I879" s="5">
        <f t="shared" si="92"/>
        <v>103.03</v>
      </c>
      <c r="J879" t="s">
        <v>21</v>
      </c>
      <c r="K879" t="s">
        <v>22</v>
      </c>
      <c r="L879">
        <v>1469509200</v>
      </c>
      <c r="M879" s="10">
        <f t="shared" si="93"/>
        <v>42577.208333333328</v>
      </c>
      <c r="N879" s="9">
        <f t="shared" si="94"/>
        <v>2016</v>
      </c>
      <c r="O879">
        <v>1469595600</v>
      </c>
      <c r="P879" s="10">
        <f t="shared" si="95"/>
        <v>42578.208333333328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91"/>
        <v>37</v>
      </c>
      <c r="G880" t="s">
        <v>14</v>
      </c>
      <c r="H880">
        <v>12</v>
      </c>
      <c r="I880" s="5">
        <f t="shared" si="92"/>
        <v>84.33</v>
      </c>
      <c r="J880" t="s">
        <v>107</v>
      </c>
      <c r="K880" t="s">
        <v>108</v>
      </c>
      <c r="L880">
        <v>1579068000</v>
      </c>
      <c r="M880" s="10">
        <f t="shared" si="93"/>
        <v>43845.25</v>
      </c>
      <c r="N880" s="9">
        <f t="shared" si="94"/>
        <v>2020</v>
      </c>
      <c r="O880">
        <v>1581141600</v>
      </c>
      <c r="P880" s="10">
        <f t="shared" si="95"/>
        <v>43869.25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91"/>
        <v>544</v>
      </c>
      <c r="G881" t="s">
        <v>20</v>
      </c>
      <c r="H881">
        <v>53</v>
      </c>
      <c r="I881" s="5">
        <f t="shared" si="92"/>
        <v>102.6</v>
      </c>
      <c r="J881" t="s">
        <v>21</v>
      </c>
      <c r="K881" t="s">
        <v>22</v>
      </c>
      <c r="L881">
        <v>1487743200</v>
      </c>
      <c r="M881" s="10">
        <f t="shared" si="93"/>
        <v>42788.25</v>
      </c>
      <c r="N881" s="9">
        <f t="shared" si="94"/>
        <v>2017</v>
      </c>
      <c r="O881">
        <v>1488520800</v>
      </c>
      <c r="P881" s="10">
        <f t="shared" si="95"/>
        <v>42797.25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91"/>
        <v>229</v>
      </c>
      <c r="G882" t="s">
        <v>20</v>
      </c>
      <c r="H882">
        <v>2414</v>
      </c>
      <c r="I882" s="5">
        <f t="shared" si="92"/>
        <v>79.989999999999995</v>
      </c>
      <c r="J882" t="s">
        <v>21</v>
      </c>
      <c r="K882" t="s">
        <v>22</v>
      </c>
      <c r="L882">
        <v>1563685200</v>
      </c>
      <c r="M882" s="10">
        <f t="shared" si="93"/>
        <v>43667.208333333328</v>
      </c>
      <c r="N882" s="9">
        <f t="shared" si="94"/>
        <v>2019</v>
      </c>
      <c r="O882">
        <v>1563858000</v>
      </c>
      <c r="P882" s="10">
        <f t="shared" si="95"/>
        <v>43669.208333333328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91"/>
        <v>39</v>
      </c>
      <c r="G883" t="s">
        <v>14</v>
      </c>
      <c r="H883">
        <v>452</v>
      </c>
      <c r="I883" s="5">
        <f t="shared" si="92"/>
        <v>70.06</v>
      </c>
      <c r="J883" t="s">
        <v>21</v>
      </c>
      <c r="K883" t="s">
        <v>22</v>
      </c>
      <c r="L883">
        <v>1436418000</v>
      </c>
      <c r="M883" s="10">
        <f t="shared" si="93"/>
        <v>42194.208333333328</v>
      </c>
      <c r="N883" s="9">
        <f t="shared" si="94"/>
        <v>2015</v>
      </c>
      <c r="O883">
        <v>1438923600</v>
      </c>
      <c r="P883" s="10">
        <f t="shared" si="95"/>
        <v>42223.208333333328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91"/>
        <v>370</v>
      </c>
      <c r="G884" t="s">
        <v>20</v>
      </c>
      <c r="H884">
        <v>80</v>
      </c>
      <c r="I884" s="5">
        <f t="shared" si="92"/>
        <v>37</v>
      </c>
      <c r="J884" t="s">
        <v>21</v>
      </c>
      <c r="K884" t="s">
        <v>22</v>
      </c>
      <c r="L884">
        <v>1421820000</v>
      </c>
      <c r="M884" s="10">
        <f t="shared" si="93"/>
        <v>42025.25</v>
      </c>
      <c r="N884" s="9">
        <f t="shared" si="94"/>
        <v>2015</v>
      </c>
      <c r="O884">
        <v>1422165600</v>
      </c>
      <c r="P884" s="10">
        <f t="shared" si="95"/>
        <v>42029.25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91"/>
        <v>238</v>
      </c>
      <c r="G885" t="s">
        <v>20</v>
      </c>
      <c r="H885">
        <v>193</v>
      </c>
      <c r="I885" s="5">
        <f t="shared" si="92"/>
        <v>41.91</v>
      </c>
      <c r="J885" t="s">
        <v>21</v>
      </c>
      <c r="K885" t="s">
        <v>22</v>
      </c>
      <c r="L885">
        <v>1274763600</v>
      </c>
      <c r="M885" s="10">
        <f t="shared" si="93"/>
        <v>40323.208333333336</v>
      </c>
      <c r="N885" s="9">
        <f t="shared" si="94"/>
        <v>2010</v>
      </c>
      <c r="O885">
        <v>1277874000</v>
      </c>
      <c r="P885" s="10">
        <f t="shared" si="95"/>
        <v>40359.208333333336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91"/>
        <v>64</v>
      </c>
      <c r="G886" t="s">
        <v>14</v>
      </c>
      <c r="H886">
        <v>1886</v>
      </c>
      <c r="I886" s="5">
        <f t="shared" si="92"/>
        <v>57.99</v>
      </c>
      <c r="J886" t="s">
        <v>21</v>
      </c>
      <c r="K886" t="s">
        <v>22</v>
      </c>
      <c r="L886">
        <v>1399179600</v>
      </c>
      <c r="M886" s="10">
        <f t="shared" si="93"/>
        <v>41763.208333333336</v>
      </c>
      <c r="N886" s="9">
        <f t="shared" si="94"/>
        <v>2014</v>
      </c>
      <c r="O886">
        <v>1399352400</v>
      </c>
      <c r="P886" s="10">
        <f t="shared" si="95"/>
        <v>41765.208333333336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91"/>
        <v>118</v>
      </c>
      <c r="G887" t="s">
        <v>20</v>
      </c>
      <c r="H887">
        <v>52</v>
      </c>
      <c r="I887" s="5">
        <f t="shared" si="92"/>
        <v>40.94</v>
      </c>
      <c r="J887" t="s">
        <v>21</v>
      </c>
      <c r="K887" t="s">
        <v>22</v>
      </c>
      <c r="L887">
        <v>1275800400</v>
      </c>
      <c r="M887" s="10">
        <f t="shared" si="93"/>
        <v>40335.208333333336</v>
      </c>
      <c r="N887" s="9">
        <f t="shared" si="94"/>
        <v>2010</v>
      </c>
      <c r="O887">
        <v>1279083600</v>
      </c>
      <c r="P887" s="10">
        <f t="shared" si="95"/>
        <v>40373.208333333336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91"/>
        <v>85</v>
      </c>
      <c r="G888" t="s">
        <v>14</v>
      </c>
      <c r="H888">
        <v>1825</v>
      </c>
      <c r="I888" s="5">
        <f t="shared" si="92"/>
        <v>70</v>
      </c>
      <c r="J888" t="s">
        <v>21</v>
      </c>
      <c r="K888" t="s">
        <v>22</v>
      </c>
      <c r="L888">
        <v>1282798800</v>
      </c>
      <c r="M888" s="10">
        <f t="shared" si="93"/>
        <v>40416.208333333336</v>
      </c>
      <c r="N888" s="9">
        <f t="shared" si="94"/>
        <v>2010</v>
      </c>
      <c r="O888">
        <v>1284354000</v>
      </c>
      <c r="P888" s="10">
        <f t="shared" si="95"/>
        <v>40434.208333333336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91"/>
        <v>29</v>
      </c>
      <c r="G889" t="s">
        <v>14</v>
      </c>
      <c r="H889">
        <v>31</v>
      </c>
      <c r="I889" s="5">
        <f t="shared" si="92"/>
        <v>73.84</v>
      </c>
      <c r="J889" t="s">
        <v>21</v>
      </c>
      <c r="K889" t="s">
        <v>22</v>
      </c>
      <c r="L889">
        <v>1437109200</v>
      </c>
      <c r="M889" s="10">
        <f t="shared" si="93"/>
        <v>42202.208333333328</v>
      </c>
      <c r="N889" s="9">
        <f t="shared" si="94"/>
        <v>2015</v>
      </c>
      <c r="O889">
        <v>1441170000</v>
      </c>
      <c r="P889" s="10">
        <f t="shared" si="95"/>
        <v>42249.208333333328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91"/>
        <v>210</v>
      </c>
      <c r="G890" t="s">
        <v>20</v>
      </c>
      <c r="H890">
        <v>290</v>
      </c>
      <c r="I890" s="5">
        <f t="shared" si="92"/>
        <v>41.98</v>
      </c>
      <c r="J890" t="s">
        <v>21</v>
      </c>
      <c r="K890" t="s">
        <v>22</v>
      </c>
      <c r="L890">
        <v>1491886800</v>
      </c>
      <c r="M890" s="10">
        <f t="shared" si="93"/>
        <v>42836.208333333328</v>
      </c>
      <c r="N890" s="9">
        <f t="shared" si="94"/>
        <v>2017</v>
      </c>
      <c r="O890">
        <v>1493528400</v>
      </c>
      <c r="P890" s="10">
        <f t="shared" si="95"/>
        <v>42855.208333333328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91"/>
        <v>170</v>
      </c>
      <c r="G891" t="s">
        <v>20</v>
      </c>
      <c r="H891">
        <v>122</v>
      </c>
      <c r="I891" s="5">
        <f t="shared" si="92"/>
        <v>77.930000000000007</v>
      </c>
      <c r="J891" t="s">
        <v>21</v>
      </c>
      <c r="K891" t="s">
        <v>22</v>
      </c>
      <c r="L891">
        <v>1394600400</v>
      </c>
      <c r="M891" s="10">
        <f t="shared" si="93"/>
        <v>41710.208333333336</v>
      </c>
      <c r="N891" s="9">
        <f t="shared" si="94"/>
        <v>2014</v>
      </c>
      <c r="O891">
        <v>1395205200</v>
      </c>
      <c r="P891" s="10">
        <f t="shared" si="95"/>
        <v>41717.208333333336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91"/>
        <v>116</v>
      </c>
      <c r="G892" t="s">
        <v>20</v>
      </c>
      <c r="H892">
        <v>1470</v>
      </c>
      <c r="I892" s="5">
        <f t="shared" si="92"/>
        <v>106.02</v>
      </c>
      <c r="J892" t="s">
        <v>21</v>
      </c>
      <c r="K892" t="s">
        <v>22</v>
      </c>
      <c r="L892">
        <v>1561352400</v>
      </c>
      <c r="M892" s="10">
        <f t="shared" si="93"/>
        <v>43640.208333333328</v>
      </c>
      <c r="N892" s="9">
        <f t="shared" si="94"/>
        <v>2019</v>
      </c>
      <c r="O892">
        <v>1561438800</v>
      </c>
      <c r="P892" s="10">
        <f t="shared" si="95"/>
        <v>43641.208333333328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91"/>
        <v>259</v>
      </c>
      <c r="G893" t="s">
        <v>20</v>
      </c>
      <c r="H893">
        <v>165</v>
      </c>
      <c r="I893" s="5">
        <f t="shared" si="92"/>
        <v>47.02</v>
      </c>
      <c r="J893" t="s">
        <v>15</v>
      </c>
      <c r="K893" t="s">
        <v>16</v>
      </c>
      <c r="L893">
        <v>1322892000</v>
      </c>
      <c r="M893" s="10">
        <f t="shared" si="93"/>
        <v>40880.25</v>
      </c>
      <c r="N893" s="9">
        <f t="shared" si="94"/>
        <v>2011</v>
      </c>
      <c r="O893">
        <v>1326693600</v>
      </c>
      <c r="P893" s="10">
        <f t="shared" si="95"/>
        <v>40924.25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91"/>
        <v>231</v>
      </c>
      <c r="G894" t="s">
        <v>20</v>
      </c>
      <c r="H894">
        <v>182</v>
      </c>
      <c r="I894" s="5">
        <f t="shared" si="92"/>
        <v>76.02</v>
      </c>
      <c r="J894" t="s">
        <v>21</v>
      </c>
      <c r="K894" t="s">
        <v>22</v>
      </c>
      <c r="L894">
        <v>1274418000</v>
      </c>
      <c r="M894" s="10">
        <f t="shared" si="93"/>
        <v>40319.208333333336</v>
      </c>
      <c r="N894" s="9">
        <f t="shared" si="94"/>
        <v>2010</v>
      </c>
      <c r="O894">
        <v>1277960400</v>
      </c>
      <c r="P894" s="10">
        <f t="shared" si="95"/>
        <v>40360.208333333336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91"/>
        <v>128</v>
      </c>
      <c r="G895" t="s">
        <v>20</v>
      </c>
      <c r="H895">
        <v>199</v>
      </c>
      <c r="I895" s="5">
        <f t="shared" si="92"/>
        <v>54.12</v>
      </c>
      <c r="J895" t="s">
        <v>107</v>
      </c>
      <c r="K895" t="s">
        <v>108</v>
      </c>
      <c r="L895">
        <v>1434344400</v>
      </c>
      <c r="M895" s="10">
        <f t="shared" si="93"/>
        <v>42170.208333333328</v>
      </c>
      <c r="N895" s="9">
        <f t="shared" si="94"/>
        <v>2015</v>
      </c>
      <c r="O895">
        <v>1434690000</v>
      </c>
      <c r="P895" s="10">
        <f t="shared" si="95"/>
        <v>42174.208333333328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91"/>
        <v>189</v>
      </c>
      <c r="G896" t="s">
        <v>20</v>
      </c>
      <c r="H896">
        <v>56</v>
      </c>
      <c r="I896" s="5">
        <f t="shared" si="92"/>
        <v>57.29</v>
      </c>
      <c r="J896" t="s">
        <v>40</v>
      </c>
      <c r="K896" t="s">
        <v>41</v>
      </c>
      <c r="L896">
        <v>1373518800</v>
      </c>
      <c r="M896" s="10">
        <f t="shared" si="93"/>
        <v>41466.208333333336</v>
      </c>
      <c r="N896" s="9">
        <f t="shared" si="94"/>
        <v>2013</v>
      </c>
      <c r="O896">
        <v>1376110800</v>
      </c>
      <c r="P896" s="10">
        <f t="shared" si="95"/>
        <v>41496.208333333336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91"/>
        <v>7</v>
      </c>
      <c r="G897" t="s">
        <v>14</v>
      </c>
      <c r="H897">
        <v>107</v>
      </c>
      <c r="I897" s="5">
        <f t="shared" si="92"/>
        <v>103.81</v>
      </c>
      <c r="J897" t="s">
        <v>21</v>
      </c>
      <c r="K897" t="s">
        <v>22</v>
      </c>
      <c r="L897">
        <v>1517637600</v>
      </c>
      <c r="M897" s="10">
        <f t="shared" si="93"/>
        <v>43134.25</v>
      </c>
      <c r="N897" s="9">
        <f t="shared" si="94"/>
        <v>2018</v>
      </c>
      <c r="O897">
        <v>1518415200</v>
      </c>
      <c r="P897" s="10">
        <f t="shared" si="95"/>
        <v>43143.25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ref="F898:F961" si="98">ROUND((E898/D898)*100,0)</f>
        <v>774</v>
      </c>
      <c r="G898" t="s">
        <v>20</v>
      </c>
      <c r="H898">
        <v>1460</v>
      </c>
      <c r="I898" s="5">
        <f t="shared" ref="I898:I961" si="99">IF(H898=0,0,ROUND(E898/H898,2))</f>
        <v>105.03</v>
      </c>
      <c r="J898" t="s">
        <v>26</v>
      </c>
      <c r="K898" t="s">
        <v>27</v>
      </c>
      <c r="L898">
        <v>1310619600</v>
      </c>
      <c r="M898" s="10">
        <f t="shared" si="93"/>
        <v>40738.208333333336</v>
      </c>
      <c r="N898" s="9">
        <f t="shared" si="94"/>
        <v>2011</v>
      </c>
      <c r="O898">
        <v>1310878800</v>
      </c>
      <c r="P898" s="10">
        <f t="shared" si="95"/>
        <v>40741.208333333336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98"/>
        <v>28</v>
      </c>
      <c r="G899" t="s">
        <v>14</v>
      </c>
      <c r="H899">
        <v>27</v>
      </c>
      <c r="I899" s="5">
        <f t="shared" si="99"/>
        <v>90.26</v>
      </c>
      <c r="J899" t="s">
        <v>21</v>
      </c>
      <c r="K899" t="s">
        <v>22</v>
      </c>
      <c r="L899">
        <v>1556427600</v>
      </c>
      <c r="M899" s="10">
        <f t="shared" ref="M899:M962" si="100">(((L899/60)/60)/24)+DATE(1970,1,1)</f>
        <v>43583.208333333328</v>
      </c>
      <c r="N899" s="9">
        <f t="shared" ref="N899:N962" si="101">YEAR(M899)</f>
        <v>2019</v>
      </c>
      <c r="O899">
        <v>1556600400</v>
      </c>
      <c r="P899" s="10">
        <f t="shared" ref="P899:P962" si="102">(((O899/60)/60)/24)+DATE(1970,1,1)</f>
        <v>43585.208333333328</v>
      </c>
      <c r="Q899" t="b">
        <v>0</v>
      </c>
      <c r="R899" t="b">
        <v>0</v>
      </c>
      <c r="S899" t="s">
        <v>33</v>
      </c>
      <c r="T899" t="str">
        <f t="shared" ref="T899:T962" si="103">LEFT(S899,SEARCH("/",S899)-1)</f>
        <v>theater</v>
      </c>
      <c r="U899" t="str">
        <f t="shared" ref="U899:U962" si="104">RIGHT(S899,LEN(S899)-SEARCH("/",S899))</f>
        <v>plays</v>
      </c>
    </row>
    <row r="900" spans="1:21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98"/>
        <v>52</v>
      </c>
      <c r="G900" t="s">
        <v>14</v>
      </c>
      <c r="H900">
        <v>1221</v>
      </c>
      <c r="I900" s="5">
        <f t="shared" si="99"/>
        <v>76.98</v>
      </c>
      <c r="J900" t="s">
        <v>21</v>
      </c>
      <c r="K900" t="s">
        <v>22</v>
      </c>
      <c r="L900">
        <v>1576476000</v>
      </c>
      <c r="M900" s="10">
        <f t="shared" si="100"/>
        <v>43815.25</v>
      </c>
      <c r="N900" s="9">
        <f t="shared" si="101"/>
        <v>2019</v>
      </c>
      <c r="O900">
        <v>1576994400</v>
      </c>
      <c r="P900" s="10">
        <f t="shared" si="102"/>
        <v>43821.25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98"/>
        <v>407</v>
      </c>
      <c r="G901" t="s">
        <v>20</v>
      </c>
      <c r="H901">
        <v>123</v>
      </c>
      <c r="I901" s="5">
        <f t="shared" si="99"/>
        <v>102.6</v>
      </c>
      <c r="J901" t="s">
        <v>98</v>
      </c>
      <c r="K901" t="s">
        <v>99</v>
      </c>
      <c r="L901">
        <v>1381122000</v>
      </c>
      <c r="M901" s="10">
        <f t="shared" si="100"/>
        <v>41554.208333333336</v>
      </c>
      <c r="N901" s="9">
        <f t="shared" si="101"/>
        <v>2013</v>
      </c>
      <c r="O901">
        <v>1382677200</v>
      </c>
      <c r="P901" s="10">
        <f t="shared" si="102"/>
        <v>41572.208333333336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98"/>
        <v>2</v>
      </c>
      <c r="G902" t="s">
        <v>14</v>
      </c>
      <c r="H902">
        <v>1</v>
      </c>
      <c r="I902" s="5">
        <f t="shared" si="99"/>
        <v>2</v>
      </c>
      <c r="J902" t="s">
        <v>21</v>
      </c>
      <c r="K902" t="s">
        <v>22</v>
      </c>
      <c r="L902">
        <v>1411102800</v>
      </c>
      <c r="M902" s="10">
        <f t="shared" si="100"/>
        <v>41901.208333333336</v>
      </c>
      <c r="N902" s="9">
        <f t="shared" si="101"/>
        <v>2014</v>
      </c>
      <c r="O902">
        <v>1411189200</v>
      </c>
      <c r="P902" s="10">
        <f t="shared" si="102"/>
        <v>41902.208333333336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98"/>
        <v>156</v>
      </c>
      <c r="G903" t="s">
        <v>20</v>
      </c>
      <c r="H903">
        <v>159</v>
      </c>
      <c r="I903" s="5">
        <f t="shared" si="99"/>
        <v>55.01</v>
      </c>
      <c r="J903" t="s">
        <v>21</v>
      </c>
      <c r="K903" t="s">
        <v>22</v>
      </c>
      <c r="L903">
        <v>1531803600</v>
      </c>
      <c r="M903" s="10">
        <f t="shared" si="100"/>
        <v>43298.208333333328</v>
      </c>
      <c r="N903" s="9">
        <f t="shared" si="101"/>
        <v>2018</v>
      </c>
      <c r="O903">
        <v>1534654800</v>
      </c>
      <c r="P903" s="10">
        <f t="shared" si="102"/>
        <v>43331.208333333328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98"/>
        <v>252</v>
      </c>
      <c r="G904" t="s">
        <v>20</v>
      </c>
      <c r="H904">
        <v>110</v>
      </c>
      <c r="I904" s="5">
        <f t="shared" si="99"/>
        <v>32.130000000000003</v>
      </c>
      <c r="J904" t="s">
        <v>21</v>
      </c>
      <c r="K904" t="s">
        <v>22</v>
      </c>
      <c r="L904">
        <v>1454133600</v>
      </c>
      <c r="M904" s="10">
        <f t="shared" si="100"/>
        <v>42399.25</v>
      </c>
      <c r="N904" s="9">
        <f t="shared" si="101"/>
        <v>2016</v>
      </c>
      <c r="O904">
        <v>1457762400</v>
      </c>
      <c r="P904" s="10">
        <f t="shared" si="102"/>
        <v>42441.25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98"/>
        <v>2</v>
      </c>
      <c r="G905" t="s">
        <v>47</v>
      </c>
      <c r="H905">
        <v>14</v>
      </c>
      <c r="I905" s="5">
        <f t="shared" si="99"/>
        <v>50.64</v>
      </c>
      <c r="J905" t="s">
        <v>21</v>
      </c>
      <c r="K905" t="s">
        <v>22</v>
      </c>
      <c r="L905">
        <v>1336194000</v>
      </c>
      <c r="M905" s="10">
        <f t="shared" si="100"/>
        <v>41034.208333333336</v>
      </c>
      <c r="N905" s="9">
        <f t="shared" si="101"/>
        <v>2012</v>
      </c>
      <c r="O905">
        <v>1337490000</v>
      </c>
      <c r="P905" s="10">
        <f t="shared" si="102"/>
        <v>41049.208333333336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98"/>
        <v>12</v>
      </c>
      <c r="G906" t="s">
        <v>14</v>
      </c>
      <c r="H906">
        <v>16</v>
      </c>
      <c r="I906" s="5">
        <f t="shared" si="99"/>
        <v>49.69</v>
      </c>
      <c r="J906" t="s">
        <v>21</v>
      </c>
      <c r="K906" t="s">
        <v>22</v>
      </c>
      <c r="L906">
        <v>1349326800</v>
      </c>
      <c r="M906" s="10">
        <f t="shared" si="100"/>
        <v>41186.208333333336</v>
      </c>
      <c r="N906" s="9">
        <f t="shared" si="101"/>
        <v>2012</v>
      </c>
      <c r="O906">
        <v>1349672400</v>
      </c>
      <c r="P906" s="10">
        <f t="shared" si="102"/>
        <v>41190.208333333336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98"/>
        <v>164</v>
      </c>
      <c r="G907" t="s">
        <v>20</v>
      </c>
      <c r="H907">
        <v>236</v>
      </c>
      <c r="I907" s="5">
        <f t="shared" si="99"/>
        <v>54.89</v>
      </c>
      <c r="J907" t="s">
        <v>21</v>
      </c>
      <c r="K907" t="s">
        <v>22</v>
      </c>
      <c r="L907">
        <v>1379566800</v>
      </c>
      <c r="M907" s="10">
        <f t="shared" si="100"/>
        <v>41536.208333333336</v>
      </c>
      <c r="N907" s="9">
        <f t="shared" si="101"/>
        <v>2013</v>
      </c>
      <c r="O907">
        <v>1379826000</v>
      </c>
      <c r="P907" s="10">
        <f t="shared" si="102"/>
        <v>41539.208333333336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98"/>
        <v>163</v>
      </c>
      <c r="G908" t="s">
        <v>20</v>
      </c>
      <c r="H908">
        <v>191</v>
      </c>
      <c r="I908" s="5">
        <f t="shared" si="99"/>
        <v>46.93</v>
      </c>
      <c r="J908" t="s">
        <v>21</v>
      </c>
      <c r="K908" t="s">
        <v>22</v>
      </c>
      <c r="L908">
        <v>1494651600</v>
      </c>
      <c r="M908" s="10">
        <f t="shared" si="100"/>
        <v>42868.208333333328</v>
      </c>
      <c r="N908" s="9">
        <f t="shared" si="101"/>
        <v>2017</v>
      </c>
      <c r="O908">
        <v>1497762000</v>
      </c>
      <c r="P908" s="10">
        <f t="shared" si="102"/>
        <v>42904.208333333328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98"/>
        <v>20</v>
      </c>
      <c r="G909" t="s">
        <v>14</v>
      </c>
      <c r="H909">
        <v>41</v>
      </c>
      <c r="I909" s="5">
        <f t="shared" si="99"/>
        <v>44.95</v>
      </c>
      <c r="J909" t="s">
        <v>21</v>
      </c>
      <c r="K909" t="s">
        <v>22</v>
      </c>
      <c r="L909">
        <v>1303880400</v>
      </c>
      <c r="M909" s="10">
        <f t="shared" si="100"/>
        <v>40660.208333333336</v>
      </c>
      <c r="N909" s="9">
        <f t="shared" si="101"/>
        <v>2011</v>
      </c>
      <c r="O909">
        <v>1304485200</v>
      </c>
      <c r="P909" s="10">
        <f t="shared" si="102"/>
        <v>40667.208333333336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98"/>
        <v>319</v>
      </c>
      <c r="G910" t="s">
        <v>20</v>
      </c>
      <c r="H910">
        <v>3934</v>
      </c>
      <c r="I910" s="5">
        <f t="shared" si="99"/>
        <v>31</v>
      </c>
      <c r="J910" t="s">
        <v>21</v>
      </c>
      <c r="K910" t="s">
        <v>22</v>
      </c>
      <c r="L910">
        <v>1335934800</v>
      </c>
      <c r="M910" s="10">
        <f t="shared" si="100"/>
        <v>41031.208333333336</v>
      </c>
      <c r="N910" s="9">
        <f t="shared" si="101"/>
        <v>2012</v>
      </c>
      <c r="O910">
        <v>1336885200</v>
      </c>
      <c r="P910" s="10">
        <f t="shared" si="102"/>
        <v>41042.208333333336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98"/>
        <v>479</v>
      </c>
      <c r="G911" t="s">
        <v>20</v>
      </c>
      <c r="H911">
        <v>80</v>
      </c>
      <c r="I911" s="5">
        <f t="shared" si="99"/>
        <v>107.76</v>
      </c>
      <c r="J911" t="s">
        <v>15</v>
      </c>
      <c r="K911" t="s">
        <v>16</v>
      </c>
      <c r="L911">
        <v>1528088400</v>
      </c>
      <c r="M911" s="10">
        <f t="shared" si="100"/>
        <v>43255.208333333328</v>
      </c>
      <c r="N911" s="9">
        <f t="shared" si="101"/>
        <v>2018</v>
      </c>
      <c r="O911">
        <v>1530421200</v>
      </c>
      <c r="P911" s="10">
        <f t="shared" si="102"/>
        <v>43282.208333333328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98"/>
        <v>20</v>
      </c>
      <c r="G912" t="s">
        <v>74</v>
      </c>
      <c r="H912">
        <v>296</v>
      </c>
      <c r="I912" s="5">
        <f t="shared" si="99"/>
        <v>102.08</v>
      </c>
      <c r="J912" t="s">
        <v>21</v>
      </c>
      <c r="K912" t="s">
        <v>22</v>
      </c>
      <c r="L912">
        <v>1421906400</v>
      </c>
      <c r="M912" s="10">
        <f t="shared" si="100"/>
        <v>42026.25</v>
      </c>
      <c r="N912" s="9">
        <f t="shared" si="101"/>
        <v>2015</v>
      </c>
      <c r="O912">
        <v>1421992800</v>
      </c>
      <c r="P912" s="10">
        <f t="shared" si="102"/>
        <v>42027.25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98"/>
        <v>199</v>
      </c>
      <c r="G913" t="s">
        <v>20</v>
      </c>
      <c r="H913">
        <v>462</v>
      </c>
      <c r="I913" s="5">
        <f t="shared" si="99"/>
        <v>24.98</v>
      </c>
      <c r="J913" t="s">
        <v>21</v>
      </c>
      <c r="K913" t="s">
        <v>22</v>
      </c>
      <c r="L913">
        <v>1568005200</v>
      </c>
      <c r="M913" s="10">
        <f t="shared" si="100"/>
        <v>43717.208333333328</v>
      </c>
      <c r="N913" s="9">
        <f t="shared" si="101"/>
        <v>2019</v>
      </c>
      <c r="O913">
        <v>1568178000</v>
      </c>
      <c r="P913" s="10">
        <f t="shared" si="102"/>
        <v>43719.208333333328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98"/>
        <v>795</v>
      </c>
      <c r="G914" t="s">
        <v>20</v>
      </c>
      <c r="H914">
        <v>179</v>
      </c>
      <c r="I914" s="5">
        <f t="shared" si="99"/>
        <v>79.94</v>
      </c>
      <c r="J914" t="s">
        <v>21</v>
      </c>
      <c r="K914" t="s">
        <v>22</v>
      </c>
      <c r="L914">
        <v>1346821200</v>
      </c>
      <c r="M914" s="10">
        <f t="shared" si="100"/>
        <v>41157.208333333336</v>
      </c>
      <c r="N914" s="9">
        <f t="shared" si="101"/>
        <v>2012</v>
      </c>
      <c r="O914">
        <v>1347944400</v>
      </c>
      <c r="P914" s="10">
        <f t="shared" si="102"/>
        <v>41170.208333333336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98"/>
        <v>51</v>
      </c>
      <c r="G915" t="s">
        <v>14</v>
      </c>
      <c r="H915">
        <v>523</v>
      </c>
      <c r="I915" s="5">
        <f t="shared" si="99"/>
        <v>67.95</v>
      </c>
      <c r="J915" t="s">
        <v>26</v>
      </c>
      <c r="K915" t="s">
        <v>27</v>
      </c>
      <c r="L915">
        <v>1557637200</v>
      </c>
      <c r="M915" s="10">
        <f t="shared" si="100"/>
        <v>43597.208333333328</v>
      </c>
      <c r="N915" s="9">
        <f t="shared" si="101"/>
        <v>2019</v>
      </c>
      <c r="O915">
        <v>1558760400</v>
      </c>
      <c r="P915" s="10">
        <f t="shared" si="102"/>
        <v>43610.208333333328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98"/>
        <v>57</v>
      </c>
      <c r="G916" t="s">
        <v>14</v>
      </c>
      <c r="H916">
        <v>141</v>
      </c>
      <c r="I916" s="5">
        <f t="shared" si="99"/>
        <v>26.07</v>
      </c>
      <c r="J916" t="s">
        <v>40</v>
      </c>
      <c r="K916" t="s">
        <v>41</v>
      </c>
      <c r="L916">
        <v>1375592400</v>
      </c>
      <c r="M916" s="10">
        <f t="shared" si="100"/>
        <v>41490.208333333336</v>
      </c>
      <c r="N916" s="9">
        <f t="shared" si="101"/>
        <v>2013</v>
      </c>
      <c r="O916">
        <v>1376629200</v>
      </c>
      <c r="P916" s="10">
        <f t="shared" si="102"/>
        <v>41502.208333333336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98"/>
        <v>156</v>
      </c>
      <c r="G917" t="s">
        <v>20</v>
      </c>
      <c r="H917">
        <v>1866</v>
      </c>
      <c r="I917" s="5">
        <f t="shared" si="99"/>
        <v>105</v>
      </c>
      <c r="J917" t="s">
        <v>40</v>
      </c>
      <c r="K917" t="s">
        <v>41</v>
      </c>
      <c r="L917">
        <v>1503982800</v>
      </c>
      <c r="M917" s="10">
        <f t="shared" si="100"/>
        <v>42976.208333333328</v>
      </c>
      <c r="N917" s="9">
        <f t="shared" si="101"/>
        <v>2017</v>
      </c>
      <c r="O917">
        <v>1504760400</v>
      </c>
      <c r="P917" s="10">
        <f t="shared" si="102"/>
        <v>42985.208333333328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98"/>
        <v>36</v>
      </c>
      <c r="G918" t="s">
        <v>14</v>
      </c>
      <c r="H918">
        <v>52</v>
      </c>
      <c r="I918" s="5">
        <f t="shared" si="99"/>
        <v>25.83</v>
      </c>
      <c r="J918" t="s">
        <v>21</v>
      </c>
      <c r="K918" t="s">
        <v>22</v>
      </c>
      <c r="L918">
        <v>1418882400</v>
      </c>
      <c r="M918" s="10">
        <f t="shared" si="100"/>
        <v>41991.25</v>
      </c>
      <c r="N918" s="9">
        <f t="shared" si="101"/>
        <v>2014</v>
      </c>
      <c r="O918">
        <v>1419660000</v>
      </c>
      <c r="P918" s="10">
        <f t="shared" si="102"/>
        <v>42000.25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98"/>
        <v>58</v>
      </c>
      <c r="G919" t="s">
        <v>47</v>
      </c>
      <c r="H919">
        <v>27</v>
      </c>
      <c r="I919" s="5">
        <f t="shared" si="99"/>
        <v>77.67</v>
      </c>
      <c r="J919" t="s">
        <v>40</v>
      </c>
      <c r="K919" t="s">
        <v>41</v>
      </c>
      <c r="L919">
        <v>1309237200</v>
      </c>
      <c r="M919" s="10">
        <f t="shared" si="100"/>
        <v>40722.208333333336</v>
      </c>
      <c r="N919" s="9">
        <f t="shared" si="101"/>
        <v>2011</v>
      </c>
      <c r="O919">
        <v>1311310800</v>
      </c>
      <c r="P919" s="10">
        <f t="shared" si="102"/>
        <v>40746.208333333336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98"/>
        <v>237</v>
      </c>
      <c r="G920" t="s">
        <v>20</v>
      </c>
      <c r="H920">
        <v>156</v>
      </c>
      <c r="I920" s="5">
        <f t="shared" si="99"/>
        <v>57.83</v>
      </c>
      <c r="J920" t="s">
        <v>98</v>
      </c>
      <c r="K920" t="s">
        <v>99</v>
      </c>
      <c r="L920">
        <v>1343365200</v>
      </c>
      <c r="M920" s="10">
        <f t="shared" si="100"/>
        <v>41117.208333333336</v>
      </c>
      <c r="N920" s="9">
        <f t="shared" si="101"/>
        <v>2012</v>
      </c>
      <c r="O920">
        <v>1344315600</v>
      </c>
      <c r="P920" s="10">
        <f t="shared" si="102"/>
        <v>41128.208333333336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98"/>
        <v>59</v>
      </c>
      <c r="G921" t="s">
        <v>14</v>
      </c>
      <c r="H921">
        <v>225</v>
      </c>
      <c r="I921" s="5">
        <f t="shared" si="99"/>
        <v>92.96</v>
      </c>
      <c r="J921" t="s">
        <v>26</v>
      </c>
      <c r="K921" t="s">
        <v>27</v>
      </c>
      <c r="L921">
        <v>1507957200</v>
      </c>
      <c r="M921" s="10">
        <f t="shared" si="100"/>
        <v>43022.208333333328</v>
      </c>
      <c r="N921" s="9">
        <f t="shared" si="101"/>
        <v>2017</v>
      </c>
      <c r="O921">
        <v>1510725600</v>
      </c>
      <c r="P921" s="10">
        <f t="shared" si="102"/>
        <v>43054.25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98"/>
        <v>183</v>
      </c>
      <c r="G922" t="s">
        <v>20</v>
      </c>
      <c r="H922">
        <v>255</v>
      </c>
      <c r="I922" s="5">
        <f t="shared" si="99"/>
        <v>37.950000000000003</v>
      </c>
      <c r="J922" t="s">
        <v>21</v>
      </c>
      <c r="K922" t="s">
        <v>22</v>
      </c>
      <c r="L922">
        <v>1549519200</v>
      </c>
      <c r="M922" s="10">
        <f t="shared" si="100"/>
        <v>43503.25</v>
      </c>
      <c r="N922" s="9">
        <f t="shared" si="101"/>
        <v>2019</v>
      </c>
      <c r="O922">
        <v>1551247200</v>
      </c>
      <c r="P922" s="10">
        <f t="shared" si="102"/>
        <v>43523.25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98"/>
        <v>1</v>
      </c>
      <c r="G923" t="s">
        <v>14</v>
      </c>
      <c r="H923">
        <v>38</v>
      </c>
      <c r="I923" s="5">
        <f t="shared" si="99"/>
        <v>31.84</v>
      </c>
      <c r="J923" t="s">
        <v>21</v>
      </c>
      <c r="K923" t="s">
        <v>22</v>
      </c>
      <c r="L923">
        <v>1329026400</v>
      </c>
      <c r="M923" s="10">
        <f t="shared" si="100"/>
        <v>40951.25</v>
      </c>
      <c r="N923" s="9">
        <f t="shared" si="101"/>
        <v>2012</v>
      </c>
      <c r="O923">
        <v>1330236000</v>
      </c>
      <c r="P923" s="10">
        <f t="shared" si="102"/>
        <v>40965.25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98"/>
        <v>176</v>
      </c>
      <c r="G924" t="s">
        <v>20</v>
      </c>
      <c r="H924">
        <v>2261</v>
      </c>
      <c r="I924" s="5">
        <f t="shared" si="99"/>
        <v>40</v>
      </c>
      <c r="J924" t="s">
        <v>21</v>
      </c>
      <c r="K924" t="s">
        <v>22</v>
      </c>
      <c r="L924">
        <v>1544335200</v>
      </c>
      <c r="M924" s="10">
        <f t="shared" si="100"/>
        <v>43443.25</v>
      </c>
      <c r="N924" s="9">
        <f t="shared" si="101"/>
        <v>2018</v>
      </c>
      <c r="O924">
        <v>1545112800</v>
      </c>
      <c r="P924" s="10">
        <f t="shared" si="102"/>
        <v>43452.25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98"/>
        <v>238</v>
      </c>
      <c r="G925" t="s">
        <v>20</v>
      </c>
      <c r="H925">
        <v>40</v>
      </c>
      <c r="I925" s="5">
        <f t="shared" si="99"/>
        <v>101.1</v>
      </c>
      <c r="J925" t="s">
        <v>21</v>
      </c>
      <c r="K925" t="s">
        <v>22</v>
      </c>
      <c r="L925">
        <v>1279083600</v>
      </c>
      <c r="M925" s="10">
        <f t="shared" si="100"/>
        <v>40373.208333333336</v>
      </c>
      <c r="N925" s="9">
        <f t="shared" si="101"/>
        <v>2010</v>
      </c>
      <c r="O925">
        <v>1279170000</v>
      </c>
      <c r="P925" s="10">
        <f t="shared" si="102"/>
        <v>40374.208333333336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98"/>
        <v>488</v>
      </c>
      <c r="G926" t="s">
        <v>20</v>
      </c>
      <c r="H926">
        <v>2289</v>
      </c>
      <c r="I926" s="5">
        <f t="shared" si="99"/>
        <v>84.01</v>
      </c>
      <c r="J926" t="s">
        <v>107</v>
      </c>
      <c r="K926" t="s">
        <v>108</v>
      </c>
      <c r="L926">
        <v>1572498000</v>
      </c>
      <c r="M926" s="10">
        <f t="shared" si="100"/>
        <v>43769.208333333328</v>
      </c>
      <c r="N926" s="9">
        <f t="shared" si="101"/>
        <v>2019</v>
      </c>
      <c r="O926">
        <v>1573452000</v>
      </c>
      <c r="P926" s="10">
        <f t="shared" si="102"/>
        <v>43780.25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98"/>
        <v>224</v>
      </c>
      <c r="G927" t="s">
        <v>20</v>
      </c>
      <c r="H927">
        <v>65</v>
      </c>
      <c r="I927" s="5">
        <f t="shared" si="99"/>
        <v>103.42</v>
      </c>
      <c r="J927" t="s">
        <v>21</v>
      </c>
      <c r="K927" t="s">
        <v>22</v>
      </c>
      <c r="L927">
        <v>1506056400</v>
      </c>
      <c r="M927" s="10">
        <f t="shared" si="100"/>
        <v>43000.208333333328</v>
      </c>
      <c r="N927" s="9">
        <f t="shared" si="101"/>
        <v>2017</v>
      </c>
      <c r="O927">
        <v>1507093200</v>
      </c>
      <c r="P927" s="10">
        <f t="shared" si="102"/>
        <v>43012.208333333328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98"/>
        <v>18</v>
      </c>
      <c r="G928" t="s">
        <v>14</v>
      </c>
      <c r="H928">
        <v>15</v>
      </c>
      <c r="I928" s="5">
        <f t="shared" si="99"/>
        <v>105.13</v>
      </c>
      <c r="J928" t="s">
        <v>21</v>
      </c>
      <c r="K928" t="s">
        <v>22</v>
      </c>
      <c r="L928">
        <v>1463029200</v>
      </c>
      <c r="M928" s="10">
        <f t="shared" si="100"/>
        <v>42502.208333333328</v>
      </c>
      <c r="N928" s="9">
        <f t="shared" si="101"/>
        <v>2016</v>
      </c>
      <c r="O928">
        <v>1463374800</v>
      </c>
      <c r="P928" s="10">
        <f t="shared" si="102"/>
        <v>42506.208333333328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98"/>
        <v>46</v>
      </c>
      <c r="G929" t="s">
        <v>14</v>
      </c>
      <c r="H929">
        <v>37</v>
      </c>
      <c r="I929" s="5">
        <f t="shared" si="99"/>
        <v>89.22</v>
      </c>
      <c r="J929" t="s">
        <v>21</v>
      </c>
      <c r="K929" t="s">
        <v>22</v>
      </c>
      <c r="L929">
        <v>1342069200</v>
      </c>
      <c r="M929" s="10">
        <f t="shared" si="100"/>
        <v>41102.208333333336</v>
      </c>
      <c r="N929" s="9">
        <f t="shared" si="101"/>
        <v>2012</v>
      </c>
      <c r="O929">
        <v>1344574800</v>
      </c>
      <c r="P929" s="10">
        <f t="shared" si="102"/>
        <v>41131.208333333336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98"/>
        <v>117</v>
      </c>
      <c r="G930" t="s">
        <v>20</v>
      </c>
      <c r="H930">
        <v>3777</v>
      </c>
      <c r="I930" s="5">
        <f t="shared" si="99"/>
        <v>52</v>
      </c>
      <c r="J930" t="s">
        <v>107</v>
      </c>
      <c r="K930" t="s">
        <v>108</v>
      </c>
      <c r="L930">
        <v>1388296800</v>
      </c>
      <c r="M930" s="10">
        <f t="shared" si="100"/>
        <v>41637.25</v>
      </c>
      <c r="N930" s="9">
        <f t="shared" si="101"/>
        <v>2013</v>
      </c>
      <c r="O930">
        <v>1389074400</v>
      </c>
      <c r="P930" s="10">
        <f t="shared" si="102"/>
        <v>41646.25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98"/>
        <v>217</v>
      </c>
      <c r="G931" t="s">
        <v>20</v>
      </c>
      <c r="H931">
        <v>184</v>
      </c>
      <c r="I931" s="5">
        <f t="shared" si="99"/>
        <v>64.959999999999994</v>
      </c>
      <c r="J931" t="s">
        <v>40</v>
      </c>
      <c r="K931" t="s">
        <v>41</v>
      </c>
      <c r="L931">
        <v>1493787600</v>
      </c>
      <c r="M931" s="10">
        <f t="shared" si="100"/>
        <v>42858.208333333328</v>
      </c>
      <c r="N931" s="9">
        <f t="shared" si="101"/>
        <v>2017</v>
      </c>
      <c r="O931">
        <v>1494997200</v>
      </c>
      <c r="P931" s="10">
        <f t="shared" si="102"/>
        <v>42872.208333333328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98"/>
        <v>112</v>
      </c>
      <c r="G932" t="s">
        <v>20</v>
      </c>
      <c r="H932">
        <v>85</v>
      </c>
      <c r="I932" s="5">
        <f t="shared" si="99"/>
        <v>46.24</v>
      </c>
      <c r="J932" t="s">
        <v>21</v>
      </c>
      <c r="K932" t="s">
        <v>22</v>
      </c>
      <c r="L932">
        <v>1424844000</v>
      </c>
      <c r="M932" s="10">
        <f t="shared" si="100"/>
        <v>42060.25</v>
      </c>
      <c r="N932" s="9">
        <f t="shared" si="101"/>
        <v>2015</v>
      </c>
      <c r="O932">
        <v>1425448800</v>
      </c>
      <c r="P932" s="10">
        <f t="shared" si="102"/>
        <v>42067.25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98"/>
        <v>73</v>
      </c>
      <c r="G933" t="s">
        <v>14</v>
      </c>
      <c r="H933">
        <v>112</v>
      </c>
      <c r="I933" s="5">
        <f t="shared" si="99"/>
        <v>51.15</v>
      </c>
      <c r="J933" t="s">
        <v>21</v>
      </c>
      <c r="K933" t="s">
        <v>22</v>
      </c>
      <c r="L933">
        <v>1403931600</v>
      </c>
      <c r="M933" s="10">
        <f t="shared" si="100"/>
        <v>41818.208333333336</v>
      </c>
      <c r="N933" s="9">
        <f t="shared" si="101"/>
        <v>2014</v>
      </c>
      <c r="O933">
        <v>1404104400</v>
      </c>
      <c r="P933" s="10">
        <f t="shared" si="102"/>
        <v>41820.208333333336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98"/>
        <v>212</v>
      </c>
      <c r="G934" t="s">
        <v>20</v>
      </c>
      <c r="H934">
        <v>144</v>
      </c>
      <c r="I934" s="5">
        <f t="shared" si="99"/>
        <v>33.909999999999997</v>
      </c>
      <c r="J934" t="s">
        <v>21</v>
      </c>
      <c r="K934" t="s">
        <v>22</v>
      </c>
      <c r="L934">
        <v>1394514000</v>
      </c>
      <c r="M934" s="10">
        <f t="shared" si="100"/>
        <v>41709.208333333336</v>
      </c>
      <c r="N934" s="9">
        <f t="shared" si="101"/>
        <v>2014</v>
      </c>
      <c r="O934">
        <v>1394773200</v>
      </c>
      <c r="P934" s="10">
        <f t="shared" si="102"/>
        <v>41712.208333333336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98"/>
        <v>240</v>
      </c>
      <c r="G935" t="s">
        <v>20</v>
      </c>
      <c r="H935">
        <v>1902</v>
      </c>
      <c r="I935" s="5">
        <f t="shared" si="99"/>
        <v>92.02</v>
      </c>
      <c r="J935" t="s">
        <v>21</v>
      </c>
      <c r="K935" t="s">
        <v>22</v>
      </c>
      <c r="L935">
        <v>1365397200</v>
      </c>
      <c r="M935" s="10">
        <f t="shared" si="100"/>
        <v>41372.208333333336</v>
      </c>
      <c r="N935" s="9">
        <f t="shared" si="101"/>
        <v>2013</v>
      </c>
      <c r="O935">
        <v>1366520400</v>
      </c>
      <c r="P935" s="10">
        <f t="shared" si="102"/>
        <v>41385.208333333336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98"/>
        <v>182</v>
      </c>
      <c r="G936" t="s">
        <v>20</v>
      </c>
      <c r="H936">
        <v>105</v>
      </c>
      <c r="I936" s="5">
        <f t="shared" si="99"/>
        <v>107.43</v>
      </c>
      <c r="J936" t="s">
        <v>21</v>
      </c>
      <c r="K936" t="s">
        <v>22</v>
      </c>
      <c r="L936">
        <v>1456120800</v>
      </c>
      <c r="M936" s="10">
        <f t="shared" si="100"/>
        <v>42422.25</v>
      </c>
      <c r="N936" s="9">
        <f t="shared" si="101"/>
        <v>2016</v>
      </c>
      <c r="O936">
        <v>1456639200</v>
      </c>
      <c r="P936" s="10">
        <f t="shared" si="102"/>
        <v>42428.25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98"/>
        <v>164</v>
      </c>
      <c r="G937" t="s">
        <v>20</v>
      </c>
      <c r="H937">
        <v>132</v>
      </c>
      <c r="I937" s="5">
        <f t="shared" si="99"/>
        <v>75.849999999999994</v>
      </c>
      <c r="J937" t="s">
        <v>21</v>
      </c>
      <c r="K937" t="s">
        <v>22</v>
      </c>
      <c r="L937">
        <v>1437714000</v>
      </c>
      <c r="M937" s="10">
        <f t="shared" si="100"/>
        <v>42209.208333333328</v>
      </c>
      <c r="N937" s="9">
        <f t="shared" si="101"/>
        <v>2015</v>
      </c>
      <c r="O937">
        <v>1438318800</v>
      </c>
      <c r="P937" s="10">
        <f t="shared" si="102"/>
        <v>42216.208333333328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98"/>
        <v>2</v>
      </c>
      <c r="G938" t="s">
        <v>14</v>
      </c>
      <c r="H938">
        <v>21</v>
      </c>
      <c r="I938" s="5">
        <f t="shared" si="99"/>
        <v>80.48</v>
      </c>
      <c r="J938" t="s">
        <v>21</v>
      </c>
      <c r="K938" t="s">
        <v>22</v>
      </c>
      <c r="L938">
        <v>1563771600</v>
      </c>
      <c r="M938" s="10">
        <f t="shared" si="100"/>
        <v>43668.208333333328</v>
      </c>
      <c r="N938" s="9">
        <f t="shared" si="101"/>
        <v>2019</v>
      </c>
      <c r="O938">
        <v>1564030800</v>
      </c>
      <c r="P938" s="10">
        <f t="shared" si="102"/>
        <v>43671.208333333328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98"/>
        <v>50</v>
      </c>
      <c r="G939" t="s">
        <v>74</v>
      </c>
      <c r="H939">
        <v>976</v>
      </c>
      <c r="I939" s="5">
        <f t="shared" si="99"/>
        <v>86.98</v>
      </c>
      <c r="J939" t="s">
        <v>21</v>
      </c>
      <c r="K939" t="s">
        <v>22</v>
      </c>
      <c r="L939">
        <v>1448517600</v>
      </c>
      <c r="M939" s="10">
        <f t="shared" si="100"/>
        <v>42334.25</v>
      </c>
      <c r="N939" s="9">
        <f t="shared" si="101"/>
        <v>2015</v>
      </c>
      <c r="O939">
        <v>1449295200</v>
      </c>
      <c r="P939" s="10">
        <f t="shared" si="102"/>
        <v>42343.25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98"/>
        <v>110</v>
      </c>
      <c r="G940" t="s">
        <v>20</v>
      </c>
      <c r="H940">
        <v>96</v>
      </c>
      <c r="I940" s="5">
        <f t="shared" si="99"/>
        <v>105.14</v>
      </c>
      <c r="J940" t="s">
        <v>21</v>
      </c>
      <c r="K940" t="s">
        <v>22</v>
      </c>
      <c r="L940">
        <v>1528779600</v>
      </c>
      <c r="M940" s="10">
        <f t="shared" si="100"/>
        <v>43263.208333333328</v>
      </c>
      <c r="N940" s="9">
        <f t="shared" si="101"/>
        <v>2018</v>
      </c>
      <c r="O940">
        <v>1531890000</v>
      </c>
      <c r="P940" s="10">
        <f t="shared" si="102"/>
        <v>43299.208333333328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98"/>
        <v>49</v>
      </c>
      <c r="G941" t="s">
        <v>14</v>
      </c>
      <c r="H941">
        <v>67</v>
      </c>
      <c r="I941" s="5">
        <f t="shared" si="99"/>
        <v>57.3</v>
      </c>
      <c r="J941" t="s">
        <v>21</v>
      </c>
      <c r="K941" t="s">
        <v>22</v>
      </c>
      <c r="L941">
        <v>1304744400</v>
      </c>
      <c r="M941" s="10">
        <f t="shared" si="100"/>
        <v>40670.208333333336</v>
      </c>
      <c r="N941" s="9">
        <f t="shared" si="101"/>
        <v>2011</v>
      </c>
      <c r="O941">
        <v>1306213200</v>
      </c>
      <c r="P941" s="10">
        <f t="shared" si="102"/>
        <v>40687.208333333336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98"/>
        <v>62</v>
      </c>
      <c r="G942" t="s">
        <v>47</v>
      </c>
      <c r="H942">
        <v>66</v>
      </c>
      <c r="I942" s="5">
        <f t="shared" si="99"/>
        <v>93.35</v>
      </c>
      <c r="J942" t="s">
        <v>15</v>
      </c>
      <c r="K942" t="s">
        <v>16</v>
      </c>
      <c r="L942">
        <v>1354341600</v>
      </c>
      <c r="M942" s="10">
        <f t="shared" si="100"/>
        <v>41244.25</v>
      </c>
      <c r="N942" s="9">
        <f t="shared" si="101"/>
        <v>2012</v>
      </c>
      <c r="O942">
        <v>1356242400</v>
      </c>
      <c r="P942" s="10">
        <f t="shared" si="102"/>
        <v>41266.25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98"/>
        <v>13</v>
      </c>
      <c r="G943" t="s">
        <v>14</v>
      </c>
      <c r="H943">
        <v>78</v>
      </c>
      <c r="I943" s="5">
        <f t="shared" si="99"/>
        <v>71.989999999999995</v>
      </c>
      <c r="J943" t="s">
        <v>21</v>
      </c>
      <c r="K943" t="s">
        <v>22</v>
      </c>
      <c r="L943">
        <v>1294552800</v>
      </c>
      <c r="M943" s="10">
        <f t="shared" si="100"/>
        <v>40552.25</v>
      </c>
      <c r="N943" s="9">
        <f t="shared" si="101"/>
        <v>2011</v>
      </c>
      <c r="O943">
        <v>1297576800</v>
      </c>
      <c r="P943" s="10">
        <f t="shared" si="102"/>
        <v>40587.25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98"/>
        <v>65</v>
      </c>
      <c r="G944" t="s">
        <v>14</v>
      </c>
      <c r="H944">
        <v>67</v>
      </c>
      <c r="I944" s="5">
        <f t="shared" si="99"/>
        <v>92.61</v>
      </c>
      <c r="J944" t="s">
        <v>26</v>
      </c>
      <c r="K944" t="s">
        <v>27</v>
      </c>
      <c r="L944">
        <v>1295935200</v>
      </c>
      <c r="M944" s="10">
        <f t="shared" si="100"/>
        <v>40568.25</v>
      </c>
      <c r="N944" s="9">
        <f t="shared" si="101"/>
        <v>2011</v>
      </c>
      <c r="O944">
        <v>1296194400</v>
      </c>
      <c r="P944" s="10">
        <f t="shared" si="102"/>
        <v>40571.25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98"/>
        <v>160</v>
      </c>
      <c r="G945" t="s">
        <v>20</v>
      </c>
      <c r="H945">
        <v>114</v>
      </c>
      <c r="I945" s="5">
        <f t="shared" si="99"/>
        <v>104.99</v>
      </c>
      <c r="J945" t="s">
        <v>21</v>
      </c>
      <c r="K945" t="s">
        <v>22</v>
      </c>
      <c r="L945">
        <v>1411534800</v>
      </c>
      <c r="M945" s="10">
        <f t="shared" si="100"/>
        <v>41906.208333333336</v>
      </c>
      <c r="N945" s="9">
        <f t="shared" si="101"/>
        <v>2014</v>
      </c>
      <c r="O945">
        <v>1414558800</v>
      </c>
      <c r="P945" s="10">
        <f t="shared" si="102"/>
        <v>41941.208333333336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98"/>
        <v>81</v>
      </c>
      <c r="G946" t="s">
        <v>14</v>
      </c>
      <c r="H946">
        <v>263</v>
      </c>
      <c r="I946" s="5">
        <f t="shared" si="99"/>
        <v>30.96</v>
      </c>
      <c r="J946" t="s">
        <v>26</v>
      </c>
      <c r="K946" t="s">
        <v>27</v>
      </c>
      <c r="L946">
        <v>1486706400</v>
      </c>
      <c r="M946" s="10">
        <f t="shared" si="100"/>
        <v>42776.25</v>
      </c>
      <c r="N946" s="9">
        <f t="shared" si="101"/>
        <v>2017</v>
      </c>
      <c r="O946">
        <v>1488348000</v>
      </c>
      <c r="P946" s="10">
        <f t="shared" si="102"/>
        <v>42795.25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98"/>
        <v>32</v>
      </c>
      <c r="G947" t="s">
        <v>14</v>
      </c>
      <c r="H947">
        <v>1691</v>
      </c>
      <c r="I947" s="5">
        <f t="shared" si="99"/>
        <v>33</v>
      </c>
      <c r="J947" t="s">
        <v>21</v>
      </c>
      <c r="K947" t="s">
        <v>22</v>
      </c>
      <c r="L947">
        <v>1333602000</v>
      </c>
      <c r="M947" s="10">
        <f t="shared" si="100"/>
        <v>41004.208333333336</v>
      </c>
      <c r="N947" s="9">
        <f t="shared" si="101"/>
        <v>2012</v>
      </c>
      <c r="O947">
        <v>1334898000</v>
      </c>
      <c r="P947" s="10">
        <f t="shared" si="102"/>
        <v>41019.208333333336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98"/>
        <v>10</v>
      </c>
      <c r="G948" t="s">
        <v>14</v>
      </c>
      <c r="H948">
        <v>181</v>
      </c>
      <c r="I948" s="5">
        <f t="shared" si="99"/>
        <v>84.19</v>
      </c>
      <c r="J948" t="s">
        <v>21</v>
      </c>
      <c r="K948" t="s">
        <v>22</v>
      </c>
      <c r="L948">
        <v>1308200400</v>
      </c>
      <c r="M948" s="10">
        <f t="shared" si="100"/>
        <v>40710.208333333336</v>
      </c>
      <c r="N948" s="9">
        <f t="shared" si="101"/>
        <v>2011</v>
      </c>
      <c r="O948">
        <v>1308373200</v>
      </c>
      <c r="P948" s="10">
        <f t="shared" si="102"/>
        <v>40712.208333333336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98"/>
        <v>27</v>
      </c>
      <c r="G949" t="s">
        <v>14</v>
      </c>
      <c r="H949">
        <v>13</v>
      </c>
      <c r="I949" s="5">
        <f t="shared" si="99"/>
        <v>73.92</v>
      </c>
      <c r="J949" t="s">
        <v>21</v>
      </c>
      <c r="K949" t="s">
        <v>22</v>
      </c>
      <c r="L949">
        <v>1411707600</v>
      </c>
      <c r="M949" s="10">
        <f t="shared" si="100"/>
        <v>41908.208333333336</v>
      </c>
      <c r="N949" s="9">
        <f t="shared" si="101"/>
        <v>2014</v>
      </c>
      <c r="O949">
        <v>1412312400</v>
      </c>
      <c r="P949" s="10">
        <f t="shared" si="102"/>
        <v>41915.208333333336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98"/>
        <v>63</v>
      </c>
      <c r="G950" t="s">
        <v>74</v>
      </c>
      <c r="H950">
        <v>160</v>
      </c>
      <c r="I950" s="5">
        <f t="shared" si="99"/>
        <v>36.99</v>
      </c>
      <c r="J950" t="s">
        <v>21</v>
      </c>
      <c r="K950" t="s">
        <v>22</v>
      </c>
      <c r="L950">
        <v>1418364000</v>
      </c>
      <c r="M950" s="10">
        <f t="shared" si="100"/>
        <v>41985.25</v>
      </c>
      <c r="N950" s="9">
        <f t="shared" si="101"/>
        <v>2014</v>
      </c>
      <c r="O950">
        <v>1419228000</v>
      </c>
      <c r="P950" s="10">
        <f t="shared" si="102"/>
        <v>41995.25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98"/>
        <v>161</v>
      </c>
      <c r="G951" t="s">
        <v>20</v>
      </c>
      <c r="H951">
        <v>203</v>
      </c>
      <c r="I951" s="5">
        <f t="shared" si="99"/>
        <v>46.9</v>
      </c>
      <c r="J951" t="s">
        <v>21</v>
      </c>
      <c r="K951" t="s">
        <v>22</v>
      </c>
      <c r="L951">
        <v>1429333200</v>
      </c>
      <c r="M951" s="10">
        <f t="shared" si="100"/>
        <v>42112.208333333328</v>
      </c>
      <c r="N951" s="9">
        <f t="shared" si="101"/>
        <v>2015</v>
      </c>
      <c r="O951">
        <v>1430974800</v>
      </c>
      <c r="P951" s="10">
        <f t="shared" si="102"/>
        <v>42131.208333333328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98"/>
        <v>5</v>
      </c>
      <c r="G952" t="s">
        <v>14</v>
      </c>
      <c r="H952">
        <v>1</v>
      </c>
      <c r="I952" s="5">
        <f t="shared" si="99"/>
        <v>5</v>
      </c>
      <c r="J952" t="s">
        <v>21</v>
      </c>
      <c r="K952" t="s">
        <v>22</v>
      </c>
      <c r="L952">
        <v>1555390800</v>
      </c>
      <c r="M952" s="10">
        <f t="shared" si="100"/>
        <v>43571.208333333328</v>
      </c>
      <c r="N952" s="9">
        <f t="shared" si="101"/>
        <v>2019</v>
      </c>
      <c r="O952">
        <v>1555822800</v>
      </c>
      <c r="P952" s="10">
        <f t="shared" si="102"/>
        <v>43576.208333333328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98"/>
        <v>1097</v>
      </c>
      <c r="G953" t="s">
        <v>20</v>
      </c>
      <c r="H953">
        <v>1559</v>
      </c>
      <c r="I953" s="5">
        <f t="shared" si="99"/>
        <v>102.02</v>
      </c>
      <c r="J953" t="s">
        <v>21</v>
      </c>
      <c r="K953" t="s">
        <v>22</v>
      </c>
      <c r="L953">
        <v>1482732000</v>
      </c>
      <c r="M953" s="10">
        <f t="shared" si="100"/>
        <v>42730.25</v>
      </c>
      <c r="N953" s="9">
        <f t="shared" si="101"/>
        <v>2016</v>
      </c>
      <c r="O953">
        <v>1482818400</v>
      </c>
      <c r="P953" s="10">
        <f t="shared" si="102"/>
        <v>42731.25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98"/>
        <v>70</v>
      </c>
      <c r="G954" t="s">
        <v>74</v>
      </c>
      <c r="H954">
        <v>2266</v>
      </c>
      <c r="I954" s="5">
        <f t="shared" si="99"/>
        <v>45.01</v>
      </c>
      <c r="J954" t="s">
        <v>21</v>
      </c>
      <c r="K954" t="s">
        <v>22</v>
      </c>
      <c r="L954">
        <v>1470718800</v>
      </c>
      <c r="M954" s="10">
        <f t="shared" si="100"/>
        <v>42591.208333333328</v>
      </c>
      <c r="N954" s="9">
        <f t="shared" si="101"/>
        <v>2016</v>
      </c>
      <c r="O954">
        <v>1471928400</v>
      </c>
      <c r="P954" s="10">
        <f t="shared" si="102"/>
        <v>42605.208333333328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98"/>
        <v>60</v>
      </c>
      <c r="G955" t="s">
        <v>14</v>
      </c>
      <c r="H955">
        <v>21</v>
      </c>
      <c r="I955" s="5">
        <f t="shared" si="99"/>
        <v>94.29</v>
      </c>
      <c r="J955" t="s">
        <v>21</v>
      </c>
      <c r="K955" t="s">
        <v>22</v>
      </c>
      <c r="L955">
        <v>1450591200</v>
      </c>
      <c r="M955" s="10">
        <f t="shared" si="100"/>
        <v>42358.25</v>
      </c>
      <c r="N955" s="9">
        <f t="shared" si="101"/>
        <v>2015</v>
      </c>
      <c r="O955">
        <v>1453701600</v>
      </c>
      <c r="P955" s="10">
        <f t="shared" si="102"/>
        <v>42394.25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98"/>
        <v>367</v>
      </c>
      <c r="G956" t="s">
        <v>20</v>
      </c>
      <c r="H956">
        <v>1548</v>
      </c>
      <c r="I956" s="5">
        <f t="shared" si="99"/>
        <v>101.02</v>
      </c>
      <c r="J956" t="s">
        <v>26</v>
      </c>
      <c r="K956" t="s">
        <v>27</v>
      </c>
      <c r="L956">
        <v>1348290000</v>
      </c>
      <c r="M956" s="10">
        <f t="shared" si="100"/>
        <v>41174.208333333336</v>
      </c>
      <c r="N956" s="9">
        <f t="shared" si="101"/>
        <v>2012</v>
      </c>
      <c r="O956">
        <v>1350363600</v>
      </c>
      <c r="P956" s="10">
        <f t="shared" si="102"/>
        <v>41198.208333333336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98"/>
        <v>1109</v>
      </c>
      <c r="G957" t="s">
        <v>20</v>
      </c>
      <c r="H957">
        <v>80</v>
      </c>
      <c r="I957" s="5">
        <f t="shared" si="99"/>
        <v>97.04</v>
      </c>
      <c r="J957" t="s">
        <v>21</v>
      </c>
      <c r="K957" t="s">
        <v>22</v>
      </c>
      <c r="L957">
        <v>1353823200</v>
      </c>
      <c r="M957" s="10">
        <f t="shared" si="100"/>
        <v>41238.25</v>
      </c>
      <c r="N957" s="9">
        <f t="shared" si="101"/>
        <v>2012</v>
      </c>
      <c r="O957">
        <v>1353996000</v>
      </c>
      <c r="P957" s="10">
        <f t="shared" si="102"/>
        <v>41240.25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98"/>
        <v>19</v>
      </c>
      <c r="G958" t="s">
        <v>14</v>
      </c>
      <c r="H958">
        <v>830</v>
      </c>
      <c r="I958" s="5">
        <f t="shared" si="99"/>
        <v>43.01</v>
      </c>
      <c r="J958" t="s">
        <v>21</v>
      </c>
      <c r="K958" t="s">
        <v>22</v>
      </c>
      <c r="L958">
        <v>1450764000</v>
      </c>
      <c r="M958" s="10">
        <f t="shared" si="100"/>
        <v>42360.25</v>
      </c>
      <c r="N958" s="9">
        <f t="shared" si="101"/>
        <v>2015</v>
      </c>
      <c r="O958">
        <v>1451109600</v>
      </c>
      <c r="P958" s="10">
        <f t="shared" si="102"/>
        <v>42364.25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98"/>
        <v>127</v>
      </c>
      <c r="G959" t="s">
        <v>20</v>
      </c>
      <c r="H959">
        <v>131</v>
      </c>
      <c r="I959" s="5">
        <f t="shared" si="99"/>
        <v>94.92</v>
      </c>
      <c r="J959" t="s">
        <v>21</v>
      </c>
      <c r="K959" t="s">
        <v>22</v>
      </c>
      <c r="L959">
        <v>1329372000</v>
      </c>
      <c r="M959" s="10">
        <f t="shared" si="100"/>
        <v>40955.25</v>
      </c>
      <c r="N959" s="9">
        <f t="shared" si="101"/>
        <v>2012</v>
      </c>
      <c r="O959">
        <v>1329631200</v>
      </c>
      <c r="P959" s="10">
        <f t="shared" si="102"/>
        <v>40958.25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98"/>
        <v>735</v>
      </c>
      <c r="G960" t="s">
        <v>20</v>
      </c>
      <c r="H960">
        <v>112</v>
      </c>
      <c r="I960" s="5">
        <f t="shared" si="99"/>
        <v>72.150000000000006</v>
      </c>
      <c r="J960" t="s">
        <v>21</v>
      </c>
      <c r="K960" t="s">
        <v>22</v>
      </c>
      <c r="L960">
        <v>1277096400</v>
      </c>
      <c r="M960" s="10">
        <f t="shared" si="100"/>
        <v>40350.208333333336</v>
      </c>
      <c r="N960" s="9">
        <f t="shared" si="101"/>
        <v>2010</v>
      </c>
      <c r="O960">
        <v>1278997200</v>
      </c>
      <c r="P960" s="10">
        <f t="shared" si="102"/>
        <v>40372.208333333336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98"/>
        <v>5</v>
      </c>
      <c r="G961" t="s">
        <v>14</v>
      </c>
      <c r="H961">
        <v>130</v>
      </c>
      <c r="I961" s="5">
        <f t="shared" si="99"/>
        <v>51.01</v>
      </c>
      <c r="J961" t="s">
        <v>21</v>
      </c>
      <c r="K961" t="s">
        <v>22</v>
      </c>
      <c r="L961">
        <v>1277701200</v>
      </c>
      <c r="M961" s="10">
        <f t="shared" si="100"/>
        <v>40357.208333333336</v>
      </c>
      <c r="N961" s="9">
        <f t="shared" si="101"/>
        <v>2010</v>
      </c>
      <c r="O961">
        <v>1280120400</v>
      </c>
      <c r="P961" s="10">
        <f t="shared" si="102"/>
        <v>40385.208333333336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ref="F962:F1001" si="105">ROUND((E962/D962)*100,0)</f>
        <v>85</v>
      </c>
      <c r="G962" t="s">
        <v>14</v>
      </c>
      <c r="H962">
        <v>55</v>
      </c>
      <c r="I962" s="5">
        <f t="shared" ref="I962:I1001" si="106">IF(H962=0,0,ROUND(E962/H962,2))</f>
        <v>85.05</v>
      </c>
      <c r="J962" t="s">
        <v>21</v>
      </c>
      <c r="K962" t="s">
        <v>22</v>
      </c>
      <c r="L962">
        <v>1454911200</v>
      </c>
      <c r="M962" s="10">
        <f t="shared" si="100"/>
        <v>42408.25</v>
      </c>
      <c r="N962" s="9">
        <f t="shared" si="101"/>
        <v>2016</v>
      </c>
      <c r="O962">
        <v>1458104400</v>
      </c>
      <c r="P962" s="10">
        <f t="shared" si="102"/>
        <v>42445.208333333328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105"/>
        <v>119</v>
      </c>
      <c r="G963" t="s">
        <v>20</v>
      </c>
      <c r="H963">
        <v>155</v>
      </c>
      <c r="I963" s="5">
        <f t="shared" si="106"/>
        <v>43.87</v>
      </c>
      <c r="J963" t="s">
        <v>21</v>
      </c>
      <c r="K963" t="s">
        <v>22</v>
      </c>
      <c r="L963">
        <v>1297922400</v>
      </c>
      <c r="M963" s="10">
        <f t="shared" ref="M963:M1001" si="107">(((L963/60)/60)/24)+DATE(1970,1,1)</f>
        <v>40591.25</v>
      </c>
      <c r="N963" s="9">
        <f t="shared" ref="N963:N1001" si="108">YEAR(M963)</f>
        <v>2011</v>
      </c>
      <c r="O963">
        <v>1298268000</v>
      </c>
      <c r="P963" s="10">
        <f t="shared" ref="P963:P1001" si="109">(((O963/60)/60)/24)+DATE(1970,1,1)</f>
        <v>40595.25</v>
      </c>
      <c r="Q963" t="b">
        <v>0</v>
      </c>
      <c r="R963" t="b">
        <v>0</v>
      </c>
      <c r="S963" t="s">
        <v>206</v>
      </c>
      <c r="T963" t="str">
        <f t="shared" ref="T963:T1001" si="110">LEFT(S963,SEARCH("/",S963)-1)</f>
        <v>publishing</v>
      </c>
      <c r="U963" t="str">
        <f t="shared" ref="U963:U1001" si="111">RIGHT(S963,LEN(S963)-SEARCH("/",S963))</f>
        <v>translations</v>
      </c>
    </row>
    <row r="964" spans="1:21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105"/>
        <v>296</v>
      </c>
      <c r="G964" t="s">
        <v>20</v>
      </c>
      <c r="H964">
        <v>266</v>
      </c>
      <c r="I964" s="5">
        <f t="shared" si="106"/>
        <v>40.06</v>
      </c>
      <c r="J964" t="s">
        <v>21</v>
      </c>
      <c r="K964" t="s">
        <v>22</v>
      </c>
      <c r="L964">
        <v>1384408800</v>
      </c>
      <c r="M964" s="10">
        <f t="shared" si="107"/>
        <v>41592.25</v>
      </c>
      <c r="N964" s="9">
        <f t="shared" si="108"/>
        <v>2013</v>
      </c>
      <c r="O964">
        <v>1386223200</v>
      </c>
      <c r="P964" s="10">
        <f t="shared" si="109"/>
        <v>41613.25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105"/>
        <v>85</v>
      </c>
      <c r="G965" t="s">
        <v>14</v>
      </c>
      <c r="H965">
        <v>114</v>
      </c>
      <c r="I965" s="5">
        <f t="shared" si="106"/>
        <v>43.83</v>
      </c>
      <c r="J965" t="s">
        <v>107</v>
      </c>
      <c r="K965" t="s">
        <v>108</v>
      </c>
      <c r="L965">
        <v>1299304800</v>
      </c>
      <c r="M965" s="10">
        <f t="shared" si="107"/>
        <v>40607.25</v>
      </c>
      <c r="N965" s="9">
        <f t="shared" si="108"/>
        <v>2011</v>
      </c>
      <c r="O965">
        <v>1299823200</v>
      </c>
      <c r="P965" s="10">
        <f t="shared" si="109"/>
        <v>40613.25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105"/>
        <v>356</v>
      </c>
      <c r="G966" t="s">
        <v>20</v>
      </c>
      <c r="H966">
        <v>155</v>
      </c>
      <c r="I966" s="5">
        <f t="shared" si="106"/>
        <v>84.93</v>
      </c>
      <c r="J966" t="s">
        <v>21</v>
      </c>
      <c r="K966" t="s">
        <v>22</v>
      </c>
      <c r="L966">
        <v>1431320400</v>
      </c>
      <c r="M966" s="10">
        <f t="shared" si="107"/>
        <v>42135.208333333328</v>
      </c>
      <c r="N966" s="9">
        <f t="shared" si="108"/>
        <v>2015</v>
      </c>
      <c r="O966">
        <v>1431752400</v>
      </c>
      <c r="P966" s="10">
        <f t="shared" si="109"/>
        <v>42140.208333333328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105"/>
        <v>386</v>
      </c>
      <c r="G967" t="s">
        <v>20</v>
      </c>
      <c r="H967">
        <v>207</v>
      </c>
      <c r="I967" s="5">
        <f t="shared" si="106"/>
        <v>41.07</v>
      </c>
      <c r="J967" t="s">
        <v>40</v>
      </c>
      <c r="K967" t="s">
        <v>41</v>
      </c>
      <c r="L967">
        <v>1264399200</v>
      </c>
      <c r="M967" s="10">
        <f t="shared" si="107"/>
        <v>40203.25</v>
      </c>
      <c r="N967" s="9">
        <f t="shared" si="108"/>
        <v>2010</v>
      </c>
      <c r="O967">
        <v>1267855200</v>
      </c>
      <c r="P967" s="10">
        <f t="shared" si="109"/>
        <v>40243.25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105"/>
        <v>792</v>
      </c>
      <c r="G968" t="s">
        <v>20</v>
      </c>
      <c r="H968">
        <v>245</v>
      </c>
      <c r="I968" s="5">
        <f t="shared" si="106"/>
        <v>54.97</v>
      </c>
      <c r="J968" t="s">
        <v>21</v>
      </c>
      <c r="K968" t="s">
        <v>22</v>
      </c>
      <c r="L968">
        <v>1497502800</v>
      </c>
      <c r="M968" s="10">
        <f t="shared" si="107"/>
        <v>42901.208333333328</v>
      </c>
      <c r="N968" s="9">
        <f t="shared" si="108"/>
        <v>2017</v>
      </c>
      <c r="O968">
        <v>1497675600</v>
      </c>
      <c r="P968" s="10">
        <f t="shared" si="109"/>
        <v>42903.208333333328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105"/>
        <v>137</v>
      </c>
      <c r="G969" t="s">
        <v>20</v>
      </c>
      <c r="H969">
        <v>1573</v>
      </c>
      <c r="I969" s="5">
        <f t="shared" si="106"/>
        <v>77.010000000000005</v>
      </c>
      <c r="J969" t="s">
        <v>21</v>
      </c>
      <c r="K969" t="s">
        <v>22</v>
      </c>
      <c r="L969">
        <v>1333688400</v>
      </c>
      <c r="M969" s="10">
        <f t="shared" si="107"/>
        <v>41005.208333333336</v>
      </c>
      <c r="N969" s="9">
        <f t="shared" si="108"/>
        <v>2012</v>
      </c>
      <c r="O969">
        <v>1336885200</v>
      </c>
      <c r="P969" s="10">
        <f t="shared" si="109"/>
        <v>41042.208333333336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105"/>
        <v>338</v>
      </c>
      <c r="G970" t="s">
        <v>20</v>
      </c>
      <c r="H970">
        <v>114</v>
      </c>
      <c r="I970" s="5">
        <f t="shared" si="106"/>
        <v>71.2</v>
      </c>
      <c r="J970" t="s">
        <v>21</v>
      </c>
      <c r="K970" t="s">
        <v>22</v>
      </c>
      <c r="L970">
        <v>1293861600</v>
      </c>
      <c r="M970" s="10">
        <f t="shared" si="107"/>
        <v>40544.25</v>
      </c>
      <c r="N970" s="9">
        <f t="shared" si="108"/>
        <v>2011</v>
      </c>
      <c r="O970">
        <v>1295157600</v>
      </c>
      <c r="P970" s="10">
        <f t="shared" si="109"/>
        <v>40559.25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105"/>
        <v>108</v>
      </c>
      <c r="G971" t="s">
        <v>20</v>
      </c>
      <c r="H971">
        <v>93</v>
      </c>
      <c r="I971" s="5">
        <f t="shared" si="106"/>
        <v>91.94</v>
      </c>
      <c r="J971" t="s">
        <v>21</v>
      </c>
      <c r="K971" t="s">
        <v>22</v>
      </c>
      <c r="L971">
        <v>1576994400</v>
      </c>
      <c r="M971" s="10">
        <f t="shared" si="107"/>
        <v>43821.25</v>
      </c>
      <c r="N971" s="9">
        <f t="shared" si="108"/>
        <v>2019</v>
      </c>
      <c r="O971">
        <v>1577599200</v>
      </c>
      <c r="P971" s="10">
        <f t="shared" si="109"/>
        <v>43828.25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105"/>
        <v>61</v>
      </c>
      <c r="G972" t="s">
        <v>14</v>
      </c>
      <c r="H972">
        <v>594</v>
      </c>
      <c r="I972" s="5">
        <f t="shared" si="106"/>
        <v>97.07</v>
      </c>
      <c r="J972" t="s">
        <v>21</v>
      </c>
      <c r="K972" t="s">
        <v>22</v>
      </c>
      <c r="L972">
        <v>1304917200</v>
      </c>
      <c r="M972" s="10">
        <f t="shared" si="107"/>
        <v>40672.208333333336</v>
      </c>
      <c r="N972" s="9">
        <f t="shared" si="108"/>
        <v>2011</v>
      </c>
      <c r="O972">
        <v>1305003600</v>
      </c>
      <c r="P972" s="10">
        <f t="shared" si="109"/>
        <v>40673.208333333336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105"/>
        <v>28</v>
      </c>
      <c r="G973" t="s">
        <v>14</v>
      </c>
      <c r="H973">
        <v>24</v>
      </c>
      <c r="I973" s="5">
        <f t="shared" si="106"/>
        <v>58.92</v>
      </c>
      <c r="J973" t="s">
        <v>21</v>
      </c>
      <c r="K973" t="s">
        <v>22</v>
      </c>
      <c r="L973">
        <v>1381208400</v>
      </c>
      <c r="M973" s="10">
        <f t="shared" si="107"/>
        <v>41555.208333333336</v>
      </c>
      <c r="N973" s="9">
        <f t="shared" si="108"/>
        <v>2013</v>
      </c>
      <c r="O973">
        <v>1381726800</v>
      </c>
      <c r="P973" s="10">
        <f t="shared" si="109"/>
        <v>41561.208333333336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105"/>
        <v>228</v>
      </c>
      <c r="G974" t="s">
        <v>20</v>
      </c>
      <c r="H974">
        <v>1681</v>
      </c>
      <c r="I974" s="5">
        <f t="shared" si="106"/>
        <v>58.02</v>
      </c>
      <c r="J974" t="s">
        <v>21</v>
      </c>
      <c r="K974" t="s">
        <v>22</v>
      </c>
      <c r="L974">
        <v>1401685200</v>
      </c>
      <c r="M974" s="10">
        <f t="shared" si="107"/>
        <v>41792.208333333336</v>
      </c>
      <c r="N974" s="9">
        <f t="shared" si="108"/>
        <v>2014</v>
      </c>
      <c r="O974">
        <v>1402462800</v>
      </c>
      <c r="P974" s="10">
        <f t="shared" si="109"/>
        <v>41801.208333333336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105"/>
        <v>22</v>
      </c>
      <c r="G975" t="s">
        <v>14</v>
      </c>
      <c r="H975">
        <v>252</v>
      </c>
      <c r="I975" s="5">
        <f t="shared" si="106"/>
        <v>103.87</v>
      </c>
      <c r="J975" t="s">
        <v>21</v>
      </c>
      <c r="K975" t="s">
        <v>22</v>
      </c>
      <c r="L975">
        <v>1291960800</v>
      </c>
      <c r="M975" s="10">
        <f t="shared" si="107"/>
        <v>40522.25</v>
      </c>
      <c r="N975" s="9">
        <f t="shared" si="108"/>
        <v>2010</v>
      </c>
      <c r="O975">
        <v>1292133600</v>
      </c>
      <c r="P975" s="10">
        <f t="shared" si="109"/>
        <v>40524.25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105"/>
        <v>374</v>
      </c>
      <c r="G976" t="s">
        <v>20</v>
      </c>
      <c r="H976">
        <v>32</v>
      </c>
      <c r="I976" s="5">
        <f t="shared" si="106"/>
        <v>93.47</v>
      </c>
      <c r="J976" t="s">
        <v>21</v>
      </c>
      <c r="K976" t="s">
        <v>22</v>
      </c>
      <c r="L976">
        <v>1368853200</v>
      </c>
      <c r="M976" s="10">
        <f t="shared" si="107"/>
        <v>41412.208333333336</v>
      </c>
      <c r="N976" s="9">
        <f t="shared" si="108"/>
        <v>2013</v>
      </c>
      <c r="O976">
        <v>1368939600</v>
      </c>
      <c r="P976" s="10">
        <f t="shared" si="109"/>
        <v>41413.208333333336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105"/>
        <v>155</v>
      </c>
      <c r="G977" t="s">
        <v>20</v>
      </c>
      <c r="H977">
        <v>135</v>
      </c>
      <c r="I977" s="5">
        <f t="shared" si="106"/>
        <v>61.97</v>
      </c>
      <c r="J977" t="s">
        <v>21</v>
      </c>
      <c r="K977" t="s">
        <v>22</v>
      </c>
      <c r="L977">
        <v>1448776800</v>
      </c>
      <c r="M977" s="10">
        <f t="shared" si="107"/>
        <v>42337.25</v>
      </c>
      <c r="N977" s="9">
        <f t="shared" si="108"/>
        <v>2015</v>
      </c>
      <c r="O977">
        <v>1452146400</v>
      </c>
      <c r="P977" s="10">
        <f t="shared" si="109"/>
        <v>42376.25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105"/>
        <v>322</v>
      </c>
      <c r="G978" t="s">
        <v>20</v>
      </c>
      <c r="H978">
        <v>140</v>
      </c>
      <c r="I978" s="5">
        <f t="shared" si="106"/>
        <v>92.04</v>
      </c>
      <c r="J978" t="s">
        <v>21</v>
      </c>
      <c r="K978" t="s">
        <v>22</v>
      </c>
      <c r="L978">
        <v>1296194400</v>
      </c>
      <c r="M978" s="10">
        <f t="shared" si="107"/>
        <v>40571.25</v>
      </c>
      <c r="N978" s="9">
        <f t="shared" si="108"/>
        <v>2011</v>
      </c>
      <c r="O978">
        <v>1296712800</v>
      </c>
      <c r="P978" s="10">
        <f t="shared" si="109"/>
        <v>40577.25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105"/>
        <v>74</v>
      </c>
      <c r="G979" t="s">
        <v>14</v>
      </c>
      <c r="H979">
        <v>67</v>
      </c>
      <c r="I979" s="5">
        <f t="shared" si="106"/>
        <v>77.27</v>
      </c>
      <c r="J979" t="s">
        <v>21</v>
      </c>
      <c r="K979" t="s">
        <v>22</v>
      </c>
      <c r="L979">
        <v>1517983200</v>
      </c>
      <c r="M979" s="10">
        <f t="shared" si="107"/>
        <v>43138.25</v>
      </c>
      <c r="N979" s="9">
        <f t="shared" si="108"/>
        <v>2018</v>
      </c>
      <c r="O979">
        <v>1520748000</v>
      </c>
      <c r="P979" s="10">
        <f t="shared" si="109"/>
        <v>43170.25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105"/>
        <v>864</v>
      </c>
      <c r="G980" t="s">
        <v>20</v>
      </c>
      <c r="H980">
        <v>92</v>
      </c>
      <c r="I980" s="5">
        <f t="shared" si="106"/>
        <v>93.92</v>
      </c>
      <c r="J980" t="s">
        <v>21</v>
      </c>
      <c r="K980" t="s">
        <v>22</v>
      </c>
      <c r="L980">
        <v>1478930400</v>
      </c>
      <c r="M980" s="10">
        <f t="shared" si="107"/>
        <v>42686.25</v>
      </c>
      <c r="N980" s="9">
        <f t="shared" si="108"/>
        <v>2016</v>
      </c>
      <c r="O980">
        <v>1480831200</v>
      </c>
      <c r="P980" s="10">
        <f t="shared" si="109"/>
        <v>42708.25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105"/>
        <v>143</v>
      </c>
      <c r="G981" t="s">
        <v>20</v>
      </c>
      <c r="H981">
        <v>1015</v>
      </c>
      <c r="I981" s="5">
        <f t="shared" si="106"/>
        <v>84.97</v>
      </c>
      <c r="J981" t="s">
        <v>40</v>
      </c>
      <c r="K981" t="s">
        <v>41</v>
      </c>
      <c r="L981">
        <v>1426395600</v>
      </c>
      <c r="M981" s="10">
        <f t="shared" si="107"/>
        <v>42078.208333333328</v>
      </c>
      <c r="N981" s="9">
        <f t="shared" si="108"/>
        <v>2015</v>
      </c>
      <c r="O981">
        <v>1426914000</v>
      </c>
      <c r="P981" s="10">
        <f t="shared" si="109"/>
        <v>42084.208333333328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105"/>
        <v>40</v>
      </c>
      <c r="G982" t="s">
        <v>14</v>
      </c>
      <c r="H982">
        <v>742</v>
      </c>
      <c r="I982" s="5">
        <f t="shared" si="106"/>
        <v>105.97</v>
      </c>
      <c r="J982" t="s">
        <v>21</v>
      </c>
      <c r="K982" t="s">
        <v>22</v>
      </c>
      <c r="L982">
        <v>1446181200</v>
      </c>
      <c r="M982" s="10">
        <f t="shared" si="107"/>
        <v>42307.208333333328</v>
      </c>
      <c r="N982" s="9">
        <f t="shared" si="108"/>
        <v>2015</v>
      </c>
      <c r="O982">
        <v>1446616800</v>
      </c>
      <c r="P982" s="10">
        <f t="shared" si="109"/>
        <v>42312.25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105"/>
        <v>178</v>
      </c>
      <c r="G983" t="s">
        <v>20</v>
      </c>
      <c r="H983">
        <v>323</v>
      </c>
      <c r="I983" s="5">
        <f t="shared" si="106"/>
        <v>36.97</v>
      </c>
      <c r="J983" t="s">
        <v>21</v>
      </c>
      <c r="K983" t="s">
        <v>22</v>
      </c>
      <c r="L983">
        <v>1514181600</v>
      </c>
      <c r="M983" s="10">
        <f t="shared" si="107"/>
        <v>43094.25</v>
      </c>
      <c r="N983" s="9">
        <f t="shared" si="108"/>
        <v>2017</v>
      </c>
      <c r="O983">
        <v>1517032800</v>
      </c>
      <c r="P983" s="10">
        <f t="shared" si="109"/>
        <v>43127.25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105"/>
        <v>85</v>
      </c>
      <c r="G984" t="s">
        <v>14</v>
      </c>
      <c r="H984">
        <v>75</v>
      </c>
      <c r="I984" s="5">
        <f t="shared" si="106"/>
        <v>81.53</v>
      </c>
      <c r="J984" t="s">
        <v>21</v>
      </c>
      <c r="K984" t="s">
        <v>22</v>
      </c>
      <c r="L984">
        <v>1311051600</v>
      </c>
      <c r="M984" s="10">
        <f t="shared" si="107"/>
        <v>40743.208333333336</v>
      </c>
      <c r="N984" s="9">
        <f t="shared" si="108"/>
        <v>2011</v>
      </c>
      <c r="O984">
        <v>1311224400</v>
      </c>
      <c r="P984" s="10">
        <f t="shared" si="109"/>
        <v>40745.208333333336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105"/>
        <v>146</v>
      </c>
      <c r="G985" t="s">
        <v>20</v>
      </c>
      <c r="H985">
        <v>2326</v>
      </c>
      <c r="I985" s="5">
        <f t="shared" si="106"/>
        <v>81</v>
      </c>
      <c r="J985" t="s">
        <v>21</v>
      </c>
      <c r="K985" t="s">
        <v>22</v>
      </c>
      <c r="L985">
        <v>1564894800</v>
      </c>
      <c r="M985" s="10">
        <f t="shared" si="107"/>
        <v>43681.208333333328</v>
      </c>
      <c r="N985" s="9">
        <f t="shared" si="108"/>
        <v>2019</v>
      </c>
      <c r="O985">
        <v>1566190800</v>
      </c>
      <c r="P985" s="10">
        <f t="shared" si="109"/>
        <v>43696.208333333328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105"/>
        <v>152</v>
      </c>
      <c r="G986" t="s">
        <v>20</v>
      </c>
      <c r="H986">
        <v>381</v>
      </c>
      <c r="I986" s="5">
        <f t="shared" si="106"/>
        <v>26.01</v>
      </c>
      <c r="J986" t="s">
        <v>21</v>
      </c>
      <c r="K986" t="s">
        <v>22</v>
      </c>
      <c r="L986">
        <v>1567918800</v>
      </c>
      <c r="M986" s="10">
        <f t="shared" si="107"/>
        <v>43716.208333333328</v>
      </c>
      <c r="N986" s="9">
        <f t="shared" si="108"/>
        <v>2019</v>
      </c>
      <c r="O986">
        <v>1570165200</v>
      </c>
      <c r="P986" s="10">
        <f t="shared" si="109"/>
        <v>43742.208333333328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105"/>
        <v>67</v>
      </c>
      <c r="G987" t="s">
        <v>14</v>
      </c>
      <c r="H987">
        <v>4405</v>
      </c>
      <c r="I987" s="5">
        <f t="shared" si="106"/>
        <v>26</v>
      </c>
      <c r="J987" t="s">
        <v>21</v>
      </c>
      <c r="K987" t="s">
        <v>22</v>
      </c>
      <c r="L987">
        <v>1386309600</v>
      </c>
      <c r="M987" s="10">
        <f t="shared" si="107"/>
        <v>41614.25</v>
      </c>
      <c r="N987" s="9">
        <f t="shared" si="108"/>
        <v>2013</v>
      </c>
      <c r="O987">
        <v>1388556000</v>
      </c>
      <c r="P987" s="10">
        <f t="shared" si="109"/>
        <v>41640.25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105"/>
        <v>40</v>
      </c>
      <c r="G988" t="s">
        <v>14</v>
      </c>
      <c r="H988">
        <v>92</v>
      </c>
      <c r="I988" s="5">
        <f t="shared" si="106"/>
        <v>34.17</v>
      </c>
      <c r="J988" t="s">
        <v>21</v>
      </c>
      <c r="K988" t="s">
        <v>22</v>
      </c>
      <c r="L988">
        <v>1301979600</v>
      </c>
      <c r="M988" s="10">
        <f t="shared" si="107"/>
        <v>40638.208333333336</v>
      </c>
      <c r="N988" s="9">
        <f t="shared" si="108"/>
        <v>2011</v>
      </c>
      <c r="O988">
        <v>1303189200</v>
      </c>
      <c r="P988" s="10">
        <f t="shared" si="109"/>
        <v>40652.208333333336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105"/>
        <v>217</v>
      </c>
      <c r="G989" t="s">
        <v>20</v>
      </c>
      <c r="H989">
        <v>480</v>
      </c>
      <c r="I989" s="5">
        <f t="shared" si="106"/>
        <v>28</v>
      </c>
      <c r="J989" t="s">
        <v>21</v>
      </c>
      <c r="K989" t="s">
        <v>22</v>
      </c>
      <c r="L989">
        <v>1493269200</v>
      </c>
      <c r="M989" s="10">
        <f t="shared" si="107"/>
        <v>42852.208333333328</v>
      </c>
      <c r="N989" s="9">
        <f t="shared" si="108"/>
        <v>2017</v>
      </c>
      <c r="O989">
        <v>1494478800</v>
      </c>
      <c r="P989" s="10">
        <f t="shared" si="109"/>
        <v>42866.208333333328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105"/>
        <v>52</v>
      </c>
      <c r="G990" t="s">
        <v>14</v>
      </c>
      <c r="H990">
        <v>64</v>
      </c>
      <c r="I990" s="5">
        <f t="shared" si="106"/>
        <v>76.55</v>
      </c>
      <c r="J990" t="s">
        <v>21</v>
      </c>
      <c r="K990" t="s">
        <v>22</v>
      </c>
      <c r="L990">
        <v>1478930400</v>
      </c>
      <c r="M990" s="10">
        <f t="shared" si="107"/>
        <v>42686.25</v>
      </c>
      <c r="N990" s="9">
        <f t="shared" si="108"/>
        <v>2016</v>
      </c>
      <c r="O990">
        <v>1480744800</v>
      </c>
      <c r="P990" s="10">
        <f t="shared" si="109"/>
        <v>42707.25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105"/>
        <v>500</v>
      </c>
      <c r="G991" t="s">
        <v>20</v>
      </c>
      <c r="H991">
        <v>226</v>
      </c>
      <c r="I991" s="5">
        <f t="shared" si="106"/>
        <v>53.05</v>
      </c>
      <c r="J991" t="s">
        <v>21</v>
      </c>
      <c r="K991" t="s">
        <v>22</v>
      </c>
      <c r="L991">
        <v>1555390800</v>
      </c>
      <c r="M991" s="10">
        <f t="shared" si="107"/>
        <v>43571.208333333328</v>
      </c>
      <c r="N991" s="9">
        <f t="shared" si="108"/>
        <v>2019</v>
      </c>
      <c r="O991">
        <v>1555822800</v>
      </c>
      <c r="P991" s="10">
        <f t="shared" si="109"/>
        <v>43576.208333333328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105"/>
        <v>88</v>
      </c>
      <c r="G992" t="s">
        <v>14</v>
      </c>
      <c r="H992">
        <v>64</v>
      </c>
      <c r="I992" s="5">
        <f t="shared" si="106"/>
        <v>106.86</v>
      </c>
      <c r="J992" t="s">
        <v>21</v>
      </c>
      <c r="K992" t="s">
        <v>22</v>
      </c>
      <c r="L992">
        <v>1456984800</v>
      </c>
      <c r="M992" s="10">
        <f t="shared" si="107"/>
        <v>42432.25</v>
      </c>
      <c r="N992" s="9">
        <f t="shared" si="108"/>
        <v>2016</v>
      </c>
      <c r="O992">
        <v>1458882000</v>
      </c>
      <c r="P992" s="10">
        <f t="shared" si="109"/>
        <v>42454.208333333328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105"/>
        <v>113</v>
      </c>
      <c r="G993" t="s">
        <v>20</v>
      </c>
      <c r="H993">
        <v>241</v>
      </c>
      <c r="I993" s="5">
        <f t="shared" si="106"/>
        <v>46.02</v>
      </c>
      <c r="J993" t="s">
        <v>21</v>
      </c>
      <c r="K993" t="s">
        <v>22</v>
      </c>
      <c r="L993">
        <v>1411621200</v>
      </c>
      <c r="M993" s="10">
        <f t="shared" si="107"/>
        <v>41907.208333333336</v>
      </c>
      <c r="N993" s="9">
        <f t="shared" si="108"/>
        <v>2014</v>
      </c>
      <c r="O993">
        <v>1411966800</v>
      </c>
      <c r="P993" s="10">
        <f t="shared" si="109"/>
        <v>41911.208333333336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105"/>
        <v>427</v>
      </c>
      <c r="G994" t="s">
        <v>20</v>
      </c>
      <c r="H994">
        <v>132</v>
      </c>
      <c r="I994" s="5">
        <f t="shared" si="106"/>
        <v>100.17</v>
      </c>
      <c r="J994" t="s">
        <v>21</v>
      </c>
      <c r="K994" t="s">
        <v>22</v>
      </c>
      <c r="L994">
        <v>1525669200</v>
      </c>
      <c r="M994" s="10">
        <f t="shared" si="107"/>
        <v>43227.208333333328</v>
      </c>
      <c r="N994" s="9">
        <f t="shared" si="108"/>
        <v>2018</v>
      </c>
      <c r="O994">
        <v>1526878800</v>
      </c>
      <c r="P994" s="10">
        <f t="shared" si="109"/>
        <v>43241.208333333328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105"/>
        <v>78</v>
      </c>
      <c r="G995" t="s">
        <v>74</v>
      </c>
      <c r="H995">
        <v>75</v>
      </c>
      <c r="I995" s="5">
        <f t="shared" si="106"/>
        <v>101.44</v>
      </c>
      <c r="J995" t="s">
        <v>107</v>
      </c>
      <c r="K995" t="s">
        <v>108</v>
      </c>
      <c r="L995">
        <v>1450936800</v>
      </c>
      <c r="M995" s="10">
        <f t="shared" si="107"/>
        <v>42362.25</v>
      </c>
      <c r="N995" s="9">
        <f t="shared" si="108"/>
        <v>2015</v>
      </c>
      <c r="O995">
        <v>1452405600</v>
      </c>
      <c r="P995" s="10">
        <f t="shared" si="109"/>
        <v>42379.25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105"/>
        <v>52</v>
      </c>
      <c r="G996" t="s">
        <v>14</v>
      </c>
      <c r="H996">
        <v>842</v>
      </c>
      <c r="I996" s="5">
        <f t="shared" si="106"/>
        <v>87.97</v>
      </c>
      <c r="J996" t="s">
        <v>21</v>
      </c>
      <c r="K996" t="s">
        <v>22</v>
      </c>
      <c r="L996">
        <v>1413522000</v>
      </c>
      <c r="M996" s="10">
        <f t="shared" si="107"/>
        <v>41929.208333333336</v>
      </c>
      <c r="N996" s="9">
        <f t="shared" si="108"/>
        <v>2014</v>
      </c>
      <c r="O996">
        <v>1414040400</v>
      </c>
      <c r="P996" s="10">
        <f t="shared" si="109"/>
        <v>41935.208333333336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105"/>
        <v>157</v>
      </c>
      <c r="G997" t="s">
        <v>20</v>
      </c>
      <c r="H997">
        <v>2043</v>
      </c>
      <c r="I997" s="5">
        <f t="shared" si="106"/>
        <v>75</v>
      </c>
      <c r="J997" t="s">
        <v>21</v>
      </c>
      <c r="K997" t="s">
        <v>22</v>
      </c>
      <c r="L997">
        <v>1541307600</v>
      </c>
      <c r="M997" s="10">
        <f t="shared" si="107"/>
        <v>43408.208333333328</v>
      </c>
      <c r="N997" s="9">
        <f t="shared" si="108"/>
        <v>2018</v>
      </c>
      <c r="O997">
        <v>1543816800</v>
      </c>
      <c r="P997" s="10">
        <f t="shared" si="109"/>
        <v>43437.25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105"/>
        <v>73</v>
      </c>
      <c r="G998" t="s">
        <v>14</v>
      </c>
      <c r="H998">
        <v>112</v>
      </c>
      <c r="I998" s="5">
        <f t="shared" si="106"/>
        <v>42.98</v>
      </c>
      <c r="J998" t="s">
        <v>21</v>
      </c>
      <c r="K998" t="s">
        <v>22</v>
      </c>
      <c r="L998">
        <v>1357106400</v>
      </c>
      <c r="M998" s="10">
        <f t="shared" si="107"/>
        <v>41276.25</v>
      </c>
      <c r="N998" s="9">
        <f t="shared" si="108"/>
        <v>2013</v>
      </c>
      <c r="O998">
        <v>1359698400</v>
      </c>
      <c r="P998" s="10">
        <f t="shared" si="109"/>
        <v>41306.25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105"/>
        <v>61</v>
      </c>
      <c r="G999" t="s">
        <v>74</v>
      </c>
      <c r="H999">
        <v>139</v>
      </c>
      <c r="I999" s="5">
        <f t="shared" si="106"/>
        <v>33.119999999999997</v>
      </c>
      <c r="J999" t="s">
        <v>107</v>
      </c>
      <c r="K999" t="s">
        <v>108</v>
      </c>
      <c r="L999">
        <v>1390197600</v>
      </c>
      <c r="M999" s="10">
        <f t="shared" si="107"/>
        <v>41659.25</v>
      </c>
      <c r="N999" s="9">
        <f t="shared" si="108"/>
        <v>2014</v>
      </c>
      <c r="O999">
        <v>1390629600</v>
      </c>
      <c r="P999" s="10">
        <f t="shared" si="109"/>
        <v>41664.25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105"/>
        <v>57</v>
      </c>
      <c r="G1000" t="s">
        <v>14</v>
      </c>
      <c r="H1000">
        <v>374</v>
      </c>
      <c r="I1000" s="5">
        <f t="shared" si="106"/>
        <v>101.13</v>
      </c>
      <c r="J1000" t="s">
        <v>21</v>
      </c>
      <c r="K1000" t="s">
        <v>22</v>
      </c>
      <c r="L1000">
        <v>1265868000</v>
      </c>
      <c r="M1000" s="10">
        <f t="shared" si="107"/>
        <v>40220.25</v>
      </c>
      <c r="N1000" s="9">
        <f t="shared" si="108"/>
        <v>2010</v>
      </c>
      <c r="O1000">
        <v>1267077600</v>
      </c>
      <c r="P1000" s="10">
        <f t="shared" si="109"/>
        <v>40234.25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105"/>
        <v>57</v>
      </c>
      <c r="G1001" t="s">
        <v>74</v>
      </c>
      <c r="H1001">
        <v>1122</v>
      </c>
      <c r="I1001" s="5">
        <f t="shared" si="106"/>
        <v>55.99</v>
      </c>
      <c r="J1001" t="s">
        <v>21</v>
      </c>
      <c r="K1001" t="s">
        <v>22</v>
      </c>
      <c r="L1001">
        <v>1467176400</v>
      </c>
      <c r="M1001" s="10">
        <f t="shared" si="107"/>
        <v>42550.208333333328</v>
      </c>
      <c r="N1001" s="9">
        <f t="shared" si="108"/>
        <v>2016</v>
      </c>
      <c r="O1001">
        <v>1467781200</v>
      </c>
      <c r="P1001" s="10">
        <f t="shared" si="109"/>
        <v>42557.208333333328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conditionalFormatting sqref="F2:F1001">
    <cfRule type="colorScale" priority="5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6">
      <colorScale>
        <cfvo type="min"/>
        <cfvo type="percentile" val="50"/>
        <cfvo type="max"/>
        <color rgb="FFF8696B"/>
        <color rgb="FF92D050"/>
        <color rgb="FF00B0F0"/>
      </colorScale>
    </cfRule>
    <cfRule type="colorScale" priority="7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G2:G1001">
    <cfRule type="cellIs" dxfId="23" priority="1" operator="equal">
      <formula>"canceled"</formula>
    </cfRule>
    <cfRule type="cellIs" dxfId="22" priority="2" operator="equal">
      <formula>"failed"</formula>
    </cfRule>
    <cfRule type="cellIs" dxfId="21" priority="3" operator="equal">
      <formula>"successful"</formula>
    </cfRule>
    <cfRule type="cellIs" dxfId="20" priority="4" operator="equal">
      <formula>"live"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U1001"/>
  <sheetViews>
    <sheetView topLeftCell="H973" workbookViewId="0">
      <selection activeCell="L22" sqref="L22"/>
    </sheetView>
  </sheetViews>
  <sheetFormatPr defaultColWidth="11" defaultRowHeight="15.75" x14ac:dyDescent="0.25"/>
  <cols>
    <col min="1" max="1" width="4.375" customWidth="1"/>
    <col min="2" max="2" width="30.625" style="4" bestFit="1" customWidth="1"/>
    <col min="3" max="3" width="33.5" style="3" customWidth="1"/>
    <col min="4" max="4" width="11.125" customWidth="1"/>
    <col min="6" max="6" width="16.25" customWidth="1"/>
    <col min="7" max="7" width="12.875" customWidth="1"/>
    <col min="8" max="8" width="15.25" customWidth="1"/>
    <col min="9" max="9" width="18.25" customWidth="1"/>
    <col min="12" max="12" width="13.375" customWidth="1"/>
    <col min="13" max="13" width="24.375" customWidth="1"/>
    <col min="14" max="14" width="13.75" customWidth="1"/>
    <col min="15" max="15" width="16" customWidth="1"/>
    <col min="16" max="16" width="22.625" customWidth="1"/>
    <col min="17" max="17" width="18.5" customWidth="1"/>
    <col min="19" max="19" width="28" bestFit="1" customWidth="1"/>
    <col min="20" max="20" width="19.125" customWidth="1"/>
    <col min="21" max="21" width="22.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2105</v>
      </c>
      <c r="N1" s="1" t="s">
        <v>2072</v>
      </c>
      <c r="O1" s="1" t="s">
        <v>9</v>
      </c>
      <c r="P1" s="1" t="s">
        <v>2071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 t="shared" ref="F2:F65" si="0">ROUND((E2/D2)*100,0)</f>
        <v>0</v>
      </c>
      <c r="G2" t="s">
        <v>14</v>
      </c>
      <c r="H2">
        <v>0</v>
      </c>
      <c r="I2" s="5">
        <f t="shared" ref="I2:I65" si="1">IF(H2=0,0,ROUND(E2/H2,2))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 s="9">
        <f>YEAR(M2)</f>
        <v>2015</v>
      </c>
      <c r="O2">
        <v>1450159200</v>
      </c>
      <c r="P2" s="10">
        <f>(((O2/60)/60)/24)+DATE(1970,1,1)</f>
        <v>42353.25</v>
      </c>
      <c r="Q2" t="b">
        <v>0</v>
      </c>
      <c r="R2" t="b">
        <v>0</v>
      </c>
      <c r="S2" t="s">
        <v>17</v>
      </c>
      <c r="T2" t="str">
        <f>LEFT(S2,SEARCH("/",S2)-1)</f>
        <v>food</v>
      </c>
      <c r="U2" t="str">
        <f>RIGHT(S2,LEN(S2)-SEARCH("/",S2))</f>
        <v>food trucks</v>
      </c>
    </row>
    <row r="3" spans="1:21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si="1"/>
        <v>92.15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 s="9">
        <f t="shared" ref="N3:N66" si="3">YEAR(M3)</f>
        <v>2014</v>
      </c>
      <c r="O3">
        <v>1408597200</v>
      </c>
      <c r="P3" s="10">
        <f t="shared" ref="P3:P66" si="4">(((O3/60)/60)/24)+DATE(1970,1,1)</f>
        <v>41872.208333333336</v>
      </c>
      <c r="Q3" t="b">
        <v>0</v>
      </c>
      <c r="R3" t="b">
        <v>1</v>
      </c>
      <c r="S3" t="s">
        <v>23</v>
      </c>
      <c r="T3" t="str">
        <f t="shared" ref="T3:T66" si="5">LEFT(S3,SEARCH("/",S3)-1)</f>
        <v>music</v>
      </c>
      <c r="U3" t="str">
        <f t="shared" ref="U3:U66" si="6">RIGHT(S3,LEN(S3)-SEARCH("/",S3))</f>
        <v>rock</v>
      </c>
    </row>
    <row r="4" spans="1:21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 s="5">
        <f t="shared" si="1"/>
        <v>100.02</v>
      </c>
      <c r="J4" t="s">
        <v>26</v>
      </c>
      <c r="K4" t="s">
        <v>27</v>
      </c>
      <c r="L4">
        <v>1384668000</v>
      </c>
      <c r="M4" s="10">
        <f t="shared" si="2"/>
        <v>41595.25</v>
      </c>
      <c r="N4" s="9">
        <f t="shared" si="3"/>
        <v>2013</v>
      </c>
      <c r="O4">
        <v>1384840800</v>
      </c>
      <c r="P4" s="10">
        <f t="shared" si="4"/>
        <v>41597.25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 s="5">
        <f t="shared" si="1"/>
        <v>103.21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 s="9">
        <f t="shared" si="3"/>
        <v>2019</v>
      </c>
      <c r="O5">
        <v>1568955600</v>
      </c>
      <c r="P5" s="10">
        <f t="shared" si="4"/>
        <v>43728.208333333328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 s="5">
        <f t="shared" si="1"/>
        <v>99.34</v>
      </c>
      <c r="J6" t="s">
        <v>21</v>
      </c>
      <c r="K6" t="s">
        <v>22</v>
      </c>
      <c r="L6">
        <v>1547964000</v>
      </c>
      <c r="M6" s="10">
        <f t="shared" si="2"/>
        <v>43485.25</v>
      </c>
      <c r="N6" s="9">
        <f t="shared" si="3"/>
        <v>2019</v>
      </c>
      <c r="O6">
        <v>1548309600</v>
      </c>
      <c r="P6" s="10">
        <f t="shared" si="4"/>
        <v>43489.25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 s="5">
        <f t="shared" si="1"/>
        <v>75.83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 s="9">
        <f t="shared" si="3"/>
        <v>2012</v>
      </c>
      <c r="O7">
        <v>1347080400</v>
      </c>
      <c r="P7" s="10">
        <f t="shared" si="4"/>
        <v>41160.208333333336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 s="5">
        <f t="shared" si="1"/>
        <v>60.56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 s="9">
        <f t="shared" si="3"/>
        <v>2017</v>
      </c>
      <c r="O8">
        <v>1505365200</v>
      </c>
      <c r="P8" s="10">
        <f t="shared" si="4"/>
        <v>42992.208333333328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 s="5">
        <f t="shared" si="1"/>
        <v>64.94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 s="9">
        <f t="shared" si="3"/>
        <v>2015</v>
      </c>
      <c r="O9">
        <v>1439614800</v>
      </c>
      <c r="P9" s="10">
        <f t="shared" si="4"/>
        <v>42231.208333333328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 s="5">
        <f t="shared" si="1"/>
        <v>31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 s="9">
        <f t="shared" si="3"/>
        <v>2010</v>
      </c>
      <c r="O10">
        <v>1281502800</v>
      </c>
      <c r="P10" s="10">
        <f t="shared" si="4"/>
        <v>40401.208333333336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 s="5">
        <f t="shared" si="1"/>
        <v>72.91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 s="9">
        <f t="shared" si="3"/>
        <v>2013</v>
      </c>
      <c r="O11">
        <v>1383804000</v>
      </c>
      <c r="P11" s="10">
        <f t="shared" si="4"/>
        <v>41585.25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 s="9">
        <f t="shared" si="3"/>
        <v>2010</v>
      </c>
      <c r="O12">
        <v>1285909200</v>
      </c>
      <c r="P12" s="10">
        <f t="shared" si="4"/>
        <v>40452.208333333336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 s="5">
        <f t="shared" si="1"/>
        <v>112.22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 s="9">
        <f t="shared" si="3"/>
        <v>2010</v>
      </c>
      <c r="O13">
        <v>1285563600</v>
      </c>
      <c r="P13" s="10">
        <f t="shared" si="4"/>
        <v>40448.208333333336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 s="5">
        <f t="shared" si="1"/>
        <v>102.35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 s="9">
        <f t="shared" si="3"/>
        <v>2019</v>
      </c>
      <c r="O14">
        <v>1572411600</v>
      </c>
      <c r="P14" s="10">
        <f t="shared" si="4"/>
        <v>43768.208333333328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 s="5">
        <f t="shared" si="1"/>
        <v>105.05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 s="9">
        <f t="shared" si="3"/>
        <v>2016</v>
      </c>
      <c r="O15">
        <v>1466658000</v>
      </c>
      <c r="P15" s="10">
        <f t="shared" si="4"/>
        <v>42544.208333333328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 s="5">
        <f t="shared" si="1"/>
        <v>94.15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 s="9">
        <f t="shared" si="3"/>
        <v>2012</v>
      </c>
      <c r="O16">
        <v>1333342800</v>
      </c>
      <c r="P16" s="10">
        <f t="shared" si="4"/>
        <v>41001.208333333336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 s="5">
        <f t="shared" si="1"/>
        <v>84.99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 s="9">
        <f t="shared" si="3"/>
        <v>2019</v>
      </c>
      <c r="O17">
        <v>1576303200</v>
      </c>
      <c r="P17" s="10">
        <f t="shared" si="4"/>
        <v>43813.25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 s="9">
        <f t="shared" si="3"/>
        <v>2014</v>
      </c>
      <c r="O18">
        <v>1392271200</v>
      </c>
      <c r="P18" s="10">
        <f t="shared" si="4"/>
        <v>41683.25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 s="5">
        <f t="shared" si="1"/>
        <v>107.96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 s="9">
        <f t="shared" si="3"/>
        <v>2011</v>
      </c>
      <c r="O19">
        <v>1294898400</v>
      </c>
      <c r="P19" s="10">
        <f t="shared" si="4"/>
        <v>40556.25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 s="5">
        <f t="shared" si="1"/>
        <v>45.1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 s="9">
        <f t="shared" si="3"/>
        <v>2018</v>
      </c>
      <c r="O20">
        <v>1537074000</v>
      </c>
      <c r="P20" s="10">
        <f t="shared" si="4"/>
        <v>43359.208333333328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 s="5">
        <f t="shared" si="1"/>
        <v>45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 s="9">
        <f t="shared" si="3"/>
        <v>2019</v>
      </c>
      <c r="O21">
        <v>1553490000</v>
      </c>
      <c r="P21" s="10">
        <f t="shared" si="4"/>
        <v>43549.208333333328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 s="5">
        <f t="shared" si="1"/>
        <v>105.97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 s="9">
        <f t="shared" si="3"/>
        <v>2014</v>
      </c>
      <c r="O22">
        <v>1406523600</v>
      </c>
      <c r="P22" s="10">
        <f t="shared" si="4"/>
        <v>41848.208333333336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 s="5">
        <f t="shared" si="1"/>
        <v>69.06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 s="9">
        <f t="shared" si="3"/>
        <v>2011</v>
      </c>
      <c r="O23">
        <v>1316322000</v>
      </c>
      <c r="P23" s="10">
        <f t="shared" si="4"/>
        <v>40804.208333333336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 s="5">
        <f t="shared" si="1"/>
        <v>85.04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 s="9">
        <f t="shared" si="3"/>
        <v>2018</v>
      </c>
      <c r="O24">
        <v>1524027600</v>
      </c>
      <c r="P24" s="10">
        <f t="shared" si="4"/>
        <v>43208.208333333328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 s="5">
        <f t="shared" si="1"/>
        <v>105.23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 s="9">
        <f t="shared" si="3"/>
        <v>2019</v>
      </c>
      <c r="O25">
        <v>1554699600</v>
      </c>
      <c r="P25" s="10">
        <f t="shared" si="4"/>
        <v>43563.208333333328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 s="5">
        <f t="shared" si="1"/>
        <v>39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 s="9">
        <f t="shared" si="3"/>
        <v>2014</v>
      </c>
      <c r="O26">
        <v>1403499600</v>
      </c>
      <c r="P26" s="10">
        <f t="shared" si="4"/>
        <v>41813.208333333336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 s="5">
        <f t="shared" si="1"/>
        <v>73.03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 s="9">
        <f t="shared" si="3"/>
        <v>2011</v>
      </c>
      <c r="O27">
        <v>1307422800</v>
      </c>
      <c r="P27" s="10">
        <f t="shared" si="4"/>
        <v>40701.208333333336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 s="5">
        <f t="shared" si="1"/>
        <v>35.01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 s="9">
        <f t="shared" si="3"/>
        <v>2018</v>
      </c>
      <c r="O28">
        <v>1535346000</v>
      </c>
      <c r="P28" s="10">
        <f t="shared" si="4"/>
        <v>43339.208333333328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 s="9">
        <f t="shared" si="3"/>
        <v>2015</v>
      </c>
      <c r="O29">
        <v>1444539600</v>
      </c>
      <c r="P29" s="10">
        <f t="shared" si="4"/>
        <v>42288.208333333328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 s="5">
        <f t="shared" si="1"/>
        <v>62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 s="9">
        <f t="shared" si="3"/>
        <v>2010</v>
      </c>
      <c r="O30">
        <v>1267682400</v>
      </c>
      <c r="P30" s="10">
        <f t="shared" si="4"/>
        <v>40241.25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 s="5">
        <f t="shared" si="1"/>
        <v>94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 s="9">
        <f t="shared" si="3"/>
        <v>2018</v>
      </c>
      <c r="O31">
        <v>1535518800</v>
      </c>
      <c r="P31" s="10">
        <f t="shared" si="4"/>
        <v>43341.208333333328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 s="5">
        <f t="shared" si="1"/>
        <v>112.05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 s="9">
        <f t="shared" si="3"/>
        <v>2019</v>
      </c>
      <c r="O32">
        <v>1559106000</v>
      </c>
      <c r="P32" s="10">
        <f t="shared" si="4"/>
        <v>43614.208333333328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48.01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 s="9">
        <f t="shared" si="3"/>
        <v>2016</v>
      </c>
      <c r="O33">
        <v>1454392800</v>
      </c>
      <c r="P33" s="10">
        <f t="shared" si="4"/>
        <v>42402.25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 s="5">
        <f t="shared" si="1"/>
        <v>38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 s="9">
        <f t="shared" si="3"/>
        <v>2018</v>
      </c>
      <c r="O34">
        <v>1517896800</v>
      </c>
      <c r="P34" s="10">
        <f t="shared" si="4"/>
        <v>43137.25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 s="5">
        <f t="shared" si="1"/>
        <v>35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 s="9">
        <f t="shared" si="3"/>
        <v>2014</v>
      </c>
      <c r="O35">
        <v>1415685600</v>
      </c>
      <c r="P35" s="10">
        <f t="shared" si="4"/>
        <v>41954.25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 s="9">
        <f t="shared" si="3"/>
        <v>2017</v>
      </c>
      <c r="O36">
        <v>1490677200</v>
      </c>
      <c r="P36" s="10">
        <f t="shared" si="4"/>
        <v>42822.208333333328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 s="5">
        <f t="shared" si="1"/>
        <v>95.99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 s="9">
        <f t="shared" si="3"/>
        <v>2019</v>
      </c>
      <c r="O37">
        <v>1551506400</v>
      </c>
      <c r="P37" s="10">
        <f t="shared" si="4"/>
        <v>43526.25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 s="5">
        <f t="shared" si="1"/>
        <v>68.81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 s="9">
        <f t="shared" si="3"/>
        <v>2011</v>
      </c>
      <c r="O38">
        <v>1300856400</v>
      </c>
      <c r="P38" s="10">
        <f t="shared" si="4"/>
        <v>40625.208333333336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 s="5">
        <f t="shared" si="1"/>
        <v>105.97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 s="9">
        <f t="shared" si="3"/>
        <v>2019</v>
      </c>
      <c r="O39">
        <v>1573192800</v>
      </c>
      <c r="P39" s="10">
        <f t="shared" si="4"/>
        <v>43777.25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 s="5">
        <f t="shared" si="1"/>
        <v>75.260000000000005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 s="9">
        <f t="shared" si="3"/>
        <v>2010</v>
      </c>
      <c r="O40">
        <v>1287810000</v>
      </c>
      <c r="P40" s="10">
        <f t="shared" si="4"/>
        <v>40474.208333333336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 s="5">
        <f t="shared" si="1"/>
        <v>57.13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 s="9">
        <f t="shared" si="3"/>
        <v>2013</v>
      </c>
      <c r="O41">
        <v>1362978000</v>
      </c>
      <c r="P41" s="10">
        <f t="shared" si="4"/>
        <v>41344.208333333336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 s="5">
        <f t="shared" si="1"/>
        <v>75.14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 s="9">
        <f t="shared" si="3"/>
        <v>2010</v>
      </c>
      <c r="O42">
        <v>1277355600</v>
      </c>
      <c r="P42" s="10">
        <f t="shared" si="4"/>
        <v>40353.208333333336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 s="5">
        <f t="shared" si="1"/>
        <v>107.42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 s="9">
        <f t="shared" si="3"/>
        <v>2012</v>
      </c>
      <c r="O43">
        <v>1348981200</v>
      </c>
      <c r="P43" s="10">
        <f t="shared" si="4"/>
        <v>41182.208333333336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 s="5">
        <f t="shared" si="1"/>
        <v>36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 s="9">
        <f t="shared" si="3"/>
        <v>2011</v>
      </c>
      <c r="O44">
        <v>1310533200</v>
      </c>
      <c r="P44" s="10">
        <f t="shared" si="4"/>
        <v>40737.208333333336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 s="5">
        <f t="shared" si="1"/>
        <v>27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 s="9">
        <f t="shared" si="3"/>
        <v>2014</v>
      </c>
      <c r="O45">
        <v>1407560400</v>
      </c>
      <c r="P45" s="10">
        <f t="shared" si="4"/>
        <v>41860.208333333336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 s="5">
        <f t="shared" si="1"/>
        <v>107.56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 s="9">
        <f t="shared" si="3"/>
        <v>2019</v>
      </c>
      <c r="O46">
        <v>1552885200</v>
      </c>
      <c r="P46" s="10">
        <f t="shared" si="4"/>
        <v>43542.208333333328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 s="5">
        <f t="shared" si="1"/>
        <v>94.38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 s="9">
        <f t="shared" si="3"/>
        <v>2016</v>
      </c>
      <c r="O47">
        <v>1479362400</v>
      </c>
      <c r="P47" s="10">
        <f t="shared" si="4"/>
        <v>42691.25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 s="5">
        <f t="shared" si="1"/>
        <v>46.16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 s="9">
        <f t="shared" si="3"/>
        <v>2010</v>
      </c>
      <c r="O48">
        <v>1280552400</v>
      </c>
      <c r="P48" s="10">
        <f t="shared" si="4"/>
        <v>40390.208333333336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 s="5">
        <f t="shared" si="1"/>
        <v>47.85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 s="9">
        <f t="shared" si="3"/>
        <v>2014</v>
      </c>
      <c r="O49">
        <v>1398661200</v>
      </c>
      <c r="P49" s="10">
        <f t="shared" si="4"/>
        <v>41757.208333333336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 s="5">
        <f t="shared" si="1"/>
        <v>53.01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 s="9">
        <f t="shared" si="3"/>
        <v>2015</v>
      </c>
      <c r="O50">
        <v>1436245200</v>
      </c>
      <c r="P50" s="10">
        <f t="shared" si="4"/>
        <v>42192.208333333328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 s="5">
        <f t="shared" si="1"/>
        <v>45.06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 s="9">
        <f t="shared" si="3"/>
        <v>2019</v>
      </c>
      <c r="O51">
        <v>1575439200</v>
      </c>
      <c r="P51" s="10">
        <f t="shared" si="4"/>
        <v>43803.25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 s="9">
        <f t="shared" si="3"/>
        <v>2013</v>
      </c>
      <c r="O52">
        <v>1377752400</v>
      </c>
      <c r="P52" s="10">
        <f t="shared" si="4"/>
        <v>41515.208333333336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 s="5">
        <f t="shared" si="1"/>
        <v>99.01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 s="9">
        <f t="shared" si="3"/>
        <v>2012</v>
      </c>
      <c r="O53">
        <v>1334206800</v>
      </c>
      <c r="P53" s="10">
        <f t="shared" si="4"/>
        <v>41011.208333333336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 s="5">
        <f t="shared" si="1"/>
        <v>32.79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 s="9">
        <f t="shared" si="3"/>
        <v>2010</v>
      </c>
      <c r="O54">
        <v>1284872400</v>
      </c>
      <c r="P54" s="10">
        <f t="shared" si="4"/>
        <v>40440.208333333336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 s="5">
        <f t="shared" si="1"/>
        <v>59.12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 s="9">
        <f t="shared" si="3"/>
        <v>2014</v>
      </c>
      <c r="O55">
        <v>1403931600</v>
      </c>
      <c r="P55" s="10">
        <f t="shared" si="4"/>
        <v>41818.208333333336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 s="5">
        <f t="shared" si="1"/>
        <v>44.93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 s="9">
        <f t="shared" si="3"/>
        <v>2018</v>
      </c>
      <c r="O56">
        <v>1521262800</v>
      </c>
      <c r="P56" s="10">
        <f t="shared" si="4"/>
        <v>43176.208333333328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 s="5">
        <f t="shared" si="1"/>
        <v>89.66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 s="9">
        <f t="shared" si="3"/>
        <v>2018</v>
      </c>
      <c r="O57">
        <v>1533358800</v>
      </c>
      <c r="P57" s="10">
        <f t="shared" si="4"/>
        <v>43316.208333333328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 s="5">
        <f t="shared" si="1"/>
        <v>70.08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 s="9">
        <f t="shared" si="3"/>
        <v>2015</v>
      </c>
      <c r="O58">
        <v>1421474400</v>
      </c>
      <c r="P58" s="10">
        <f t="shared" si="4"/>
        <v>42021.25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 s="5">
        <f t="shared" si="1"/>
        <v>31.06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 s="9">
        <f t="shared" si="3"/>
        <v>2017</v>
      </c>
      <c r="O59">
        <v>1505278800</v>
      </c>
      <c r="P59" s="10">
        <f t="shared" si="4"/>
        <v>42991.208333333328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 s="5">
        <f t="shared" si="1"/>
        <v>29.06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 s="9">
        <f t="shared" si="3"/>
        <v>2015</v>
      </c>
      <c r="O60">
        <v>1443934800</v>
      </c>
      <c r="P60" s="10">
        <f t="shared" si="4"/>
        <v>42281.208333333328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 s="5">
        <f t="shared" si="1"/>
        <v>30.09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 s="9">
        <f t="shared" si="3"/>
        <v>2017</v>
      </c>
      <c r="O61">
        <v>1498539600</v>
      </c>
      <c r="P61" s="10">
        <f t="shared" si="4"/>
        <v>42913.208333333328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 s="5">
        <f t="shared" si="1"/>
        <v>85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 s="9">
        <f t="shared" si="3"/>
        <v>2012</v>
      </c>
      <c r="O62">
        <v>1342760400</v>
      </c>
      <c r="P62" s="10">
        <f t="shared" si="4"/>
        <v>41110.208333333336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 s="5">
        <f t="shared" si="1"/>
        <v>82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 s="9">
        <f t="shared" si="3"/>
        <v>2011</v>
      </c>
      <c r="O63">
        <v>1301720400</v>
      </c>
      <c r="P63" s="10">
        <f t="shared" si="4"/>
        <v>40635.208333333336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 s="5">
        <f t="shared" si="1"/>
        <v>58.04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 s="9">
        <f t="shared" si="3"/>
        <v>2015</v>
      </c>
      <c r="O64">
        <v>1433566800</v>
      </c>
      <c r="P64" s="10">
        <f t="shared" si="4"/>
        <v>42161.208333333328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 s="9">
        <f t="shared" si="3"/>
        <v>2017</v>
      </c>
      <c r="O65">
        <v>1493874000</v>
      </c>
      <c r="P65" s="10">
        <f t="shared" si="4"/>
        <v>42859.208333333328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ref="F66:F129" si="7">ROUND((E66/D66)*100,0)</f>
        <v>98</v>
      </c>
      <c r="G66" t="s">
        <v>14</v>
      </c>
      <c r="H66">
        <v>38</v>
      </c>
      <c r="I66" s="5">
        <f t="shared" ref="I66:I129" si="8">IF(H66=0,0,ROUND(E66/H66,2))</f>
        <v>71.95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 s="9">
        <f t="shared" si="3"/>
        <v>2018</v>
      </c>
      <c r="O66">
        <v>1531803600</v>
      </c>
      <c r="P66" s="10">
        <f t="shared" si="4"/>
        <v>43298.208333333328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7"/>
        <v>236</v>
      </c>
      <c r="G67" t="s">
        <v>20</v>
      </c>
      <c r="H67">
        <v>236</v>
      </c>
      <c r="I67" s="5">
        <f t="shared" si="8"/>
        <v>61.04</v>
      </c>
      <c r="J67" t="s">
        <v>21</v>
      </c>
      <c r="K67" t="s">
        <v>22</v>
      </c>
      <c r="L67">
        <v>1296108000</v>
      </c>
      <c r="M67" s="10">
        <f t="shared" ref="M67:M130" si="9">(((L67/60)/60)/24)+DATE(1970,1,1)</f>
        <v>40570.25</v>
      </c>
      <c r="N67" s="9">
        <f t="shared" ref="N67:N130" si="10">YEAR(M67)</f>
        <v>2011</v>
      </c>
      <c r="O67">
        <v>1296712800</v>
      </c>
      <c r="P67" s="10">
        <f t="shared" ref="P67:P130" si="11">(((O67/60)/60)/24)+DATE(1970,1,1)</f>
        <v>40577.25</v>
      </c>
      <c r="Q67" t="b">
        <v>0</v>
      </c>
      <c r="R67" t="b">
        <v>0</v>
      </c>
      <c r="S67" t="s">
        <v>33</v>
      </c>
      <c r="T67" t="str">
        <f t="shared" ref="T67:T130" si="12">LEFT(S67,SEARCH("/",S67)-1)</f>
        <v>theater</v>
      </c>
      <c r="U67" t="str">
        <f t="shared" ref="U67:U130" si="13">RIGHT(S67,LEN(S67)-SEARCH("/",S67))</f>
        <v>plays</v>
      </c>
    </row>
    <row r="68" spans="1:21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7"/>
        <v>45</v>
      </c>
      <c r="G68" t="s">
        <v>14</v>
      </c>
      <c r="H68">
        <v>12</v>
      </c>
      <c r="I68" s="5">
        <f t="shared" si="8"/>
        <v>108.92</v>
      </c>
      <c r="J68" t="s">
        <v>21</v>
      </c>
      <c r="K68" t="s">
        <v>22</v>
      </c>
      <c r="L68">
        <v>1428469200</v>
      </c>
      <c r="M68" s="10">
        <f t="shared" si="9"/>
        <v>42102.208333333328</v>
      </c>
      <c r="N68" s="9">
        <f t="shared" si="10"/>
        <v>2015</v>
      </c>
      <c r="O68">
        <v>1428901200</v>
      </c>
      <c r="P68" s="10">
        <f t="shared" si="11"/>
        <v>42107.208333333328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7"/>
        <v>162</v>
      </c>
      <c r="G69" t="s">
        <v>20</v>
      </c>
      <c r="H69">
        <v>4065</v>
      </c>
      <c r="I69" s="5">
        <f t="shared" si="8"/>
        <v>29</v>
      </c>
      <c r="J69" t="s">
        <v>40</v>
      </c>
      <c r="K69" t="s">
        <v>41</v>
      </c>
      <c r="L69">
        <v>1264399200</v>
      </c>
      <c r="M69" s="10">
        <f t="shared" si="9"/>
        <v>40203.25</v>
      </c>
      <c r="N69" s="9">
        <f t="shared" si="10"/>
        <v>2010</v>
      </c>
      <c r="O69">
        <v>1264831200</v>
      </c>
      <c r="P69" s="10">
        <f t="shared" si="11"/>
        <v>40208.25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7"/>
        <v>255</v>
      </c>
      <c r="G70" t="s">
        <v>20</v>
      </c>
      <c r="H70">
        <v>246</v>
      </c>
      <c r="I70" s="5">
        <f t="shared" si="8"/>
        <v>58.98</v>
      </c>
      <c r="J70" t="s">
        <v>107</v>
      </c>
      <c r="K70" t="s">
        <v>108</v>
      </c>
      <c r="L70">
        <v>1501131600</v>
      </c>
      <c r="M70" s="10">
        <f t="shared" si="9"/>
        <v>42943.208333333328</v>
      </c>
      <c r="N70" s="9">
        <f t="shared" si="10"/>
        <v>2017</v>
      </c>
      <c r="O70">
        <v>1505192400</v>
      </c>
      <c r="P70" s="10">
        <f t="shared" si="11"/>
        <v>42990.208333333328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7"/>
        <v>24</v>
      </c>
      <c r="G71" t="s">
        <v>74</v>
      </c>
      <c r="H71">
        <v>17</v>
      </c>
      <c r="I71" s="5">
        <f t="shared" si="8"/>
        <v>111.82</v>
      </c>
      <c r="J71" t="s">
        <v>21</v>
      </c>
      <c r="K71" t="s">
        <v>22</v>
      </c>
      <c r="L71">
        <v>1292738400</v>
      </c>
      <c r="M71" s="10">
        <f t="shared" si="9"/>
        <v>40531.25</v>
      </c>
      <c r="N71" s="9">
        <f t="shared" si="10"/>
        <v>2010</v>
      </c>
      <c r="O71">
        <v>1295676000</v>
      </c>
      <c r="P71" s="10">
        <f t="shared" si="11"/>
        <v>40565.25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7"/>
        <v>124</v>
      </c>
      <c r="G72" t="s">
        <v>20</v>
      </c>
      <c r="H72">
        <v>2475</v>
      </c>
      <c r="I72" s="5">
        <f t="shared" si="8"/>
        <v>64</v>
      </c>
      <c r="J72" t="s">
        <v>107</v>
      </c>
      <c r="K72" t="s">
        <v>108</v>
      </c>
      <c r="L72">
        <v>1288674000</v>
      </c>
      <c r="M72" s="10">
        <f t="shared" si="9"/>
        <v>40484.208333333336</v>
      </c>
      <c r="N72" s="9">
        <f t="shared" si="10"/>
        <v>2010</v>
      </c>
      <c r="O72">
        <v>1292911200</v>
      </c>
      <c r="P72" s="10">
        <f t="shared" si="11"/>
        <v>40533.25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7"/>
        <v>108</v>
      </c>
      <c r="G73" t="s">
        <v>20</v>
      </c>
      <c r="H73">
        <v>76</v>
      </c>
      <c r="I73" s="5">
        <f t="shared" si="8"/>
        <v>85.32</v>
      </c>
      <c r="J73" t="s">
        <v>21</v>
      </c>
      <c r="K73" t="s">
        <v>22</v>
      </c>
      <c r="L73">
        <v>1575093600</v>
      </c>
      <c r="M73" s="10">
        <f t="shared" si="9"/>
        <v>43799.25</v>
      </c>
      <c r="N73" s="9">
        <f t="shared" si="10"/>
        <v>2019</v>
      </c>
      <c r="O73">
        <v>1575439200</v>
      </c>
      <c r="P73" s="10">
        <f t="shared" si="11"/>
        <v>43803.25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7"/>
        <v>670</v>
      </c>
      <c r="G74" t="s">
        <v>20</v>
      </c>
      <c r="H74">
        <v>54</v>
      </c>
      <c r="I74" s="5">
        <f t="shared" si="8"/>
        <v>74.48</v>
      </c>
      <c r="J74" t="s">
        <v>21</v>
      </c>
      <c r="K74" t="s">
        <v>22</v>
      </c>
      <c r="L74">
        <v>1435726800</v>
      </c>
      <c r="M74" s="10">
        <f t="shared" si="9"/>
        <v>42186.208333333328</v>
      </c>
      <c r="N74" s="9">
        <f t="shared" si="10"/>
        <v>2015</v>
      </c>
      <c r="O74">
        <v>1438837200</v>
      </c>
      <c r="P74" s="10">
        <f t="shared" si="11"/>
        <v>42222.208333333328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7"/>
        <v>661</v>
      </c>
      <c r="G75" t="s">
        <v>20</v>
      </c>
      <c r="H75">
        <v>88</v>
      </c>
      <c r="I75" s="5">
        <f t="shared" si="8"/>
        <v>105.15</v>
      </c>
      <c r="J75" t="s">
        <v>21</v>
      </c>
      <c r="K75" t="s">
        <v>22</v>
      </c>
      <c r="L75">
        <v>1480226400</v>
      </c>
      <c r="M75" s="10">
        <f t="shared" si="9"/>
        <v>42701.25</v>
      </c>
      <c r="N75" s="9">
        <f t="shared" si="10"/>
        <v>2016</v>
      </c>
      <c r="O75">
        <v>1480485600</v>
      </c>
      <c r="P75" s="10">
        <f t="shared" si="11"/>
        <v>42704.25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7"/>
        <v>122</v>
      </c>
      <c r="G76" t="s">
        <v>20</v>
      </c>
      <c r="H76">
        <v>85</v>
      </c>
      <c r="I76" s="5">
        <f t="shared" si="8"/>
        <v>56.19</v>
      </c>
      <c r="J76" t="s">
        <v>40</v>
      </c>
      <c r="K76" t="s">
        <v>41</v>
      </c>
      <c r="L76">
        <v>1459054800</v>
      </c>
      <c r="M76" s="10">
        <f t="shared" si="9"/>
        <v>42456.208333333328</v>
      </c>
      <c r="N76" s="9">
        <f t="shared" si="10"/>
        <v>2016</v>
      </c>
      <c r="O76">
        <v>1459141200</v>
      </c>
      <c r="P76" s="10">
        <f t="shared" si="11"/>
        <v>42457.208333333328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7"/>
        <v>151</v>
      </c>
      <c r="G77" t="s">
        <v>20</v>
      </c>
      <c r="H77">
        <v>170</v>
      </c>
      <c r="I77" s="5">
        <f t="shared" si="8"/>
        <v>85.92</v>
      </c>
      <c r="J77" t="s">
        <v>21</v>
      </c>
      <c r="K77" t="s">
        <v>22</v>
      </c>
      <c r="L77">
        <v>1531630800</v>
      </c>
      <c r="M77" s="10">
        <f t="shared" si="9"/>
        <v>43296.208333333328</v>
      </c>
      <c r="N77" s="9">
        <f t="shared" si="10"/>
        <v>2018</v>
      </c>
      <c r="O77">
        <v>1532322000</v>
      </c>
      <c r="P77" s="10">
        <f t="shared" si="11"/>
        <v>43304.208333333328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7"/>
        <v>78</v>
      </c>
      <c r="G78" t="s">
        <v>14</v>
      </c>
      <c r="H78">
        <v>1684</v>
      </c>
      <c r="I78" s="5">
        <f t="shared" si="8"/>
        <v>57</v>
      </c>
      <c r="J78" t="s">
        <v>21</v>
      </c>
      <c r="K78" t="s">
        <v>22</v>
      </c>
      <c r="L78">
        <v>1421992800</v>
      </c>
      <c r="M78" s="10">
        <f t="shared" si="9"/>
        <v>42027.25</v>
      </c>
      <c r="N78" s="9">
        <f t="shared" si="10"/>
        <v>2015</v>
      </c>
      <c r="O78">
        <v>1426222800</v>
      </c>
      <c r="P78" s="10">
        <f t="shared" si="11"/>
        <v>42076.208333333328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7"/>
        <v>47</v>
      </c>
      <c r="G79" t="s">
        <v>14</v>
      </c>
      <c r="H79">
        <v>56</v>
      </c>
      <c r="I79" s="5">
        <f t="shared" si="8"/>
        <v>79.64</v>
      </c>
      <c r="J79" t="s">
        <v>21</v>
      </c>
      <c r="K79" t="s">
        <v>22</v>
      </c>
      <c r="L79">
        <v>1285563600</v>
      </c>
      <c r="M79" s="10">
        <f t="shared" si="9"/>
        <v>40448.208333333336</v>
      </c>
      <c r="N79" s="9">
        <f t="shared" si="10"/>
        <v>2010</v>
      </c>
      <c r="O79">
        <v>1286773200</v>
      </c>
      <c r="P79" s="10">
        <f t="shared" si="11"/>
        <v>40462.208333333336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7"/>
        <v>301</v>
      </c>
      <c r="G80" t="s">
        <v>20</v>
      </c>
      <c r="H80">
        <v>330</v>
      </c>
      <c r="I80" s="5">
        <f t="shared" si="8"/>
        <v>41.02</v>
      </c>
      <c r="J80" t="s">
        <v>21</v>
      </c>
      <c r="K80" t="s">
        <v>22</v>
      </c>
      <c r="L80">
        <v>1523854800</v>
      </c>
      <c r="M80" s="10">
        <f t="shared" si="9"/>
        <v>43206.208333333328</v>
      </c>
      <c r="N80" s="9">
        <f t="shared" si="10"/>
        <v>2018</v>
      </c>
      <c r="O80">
        <v>1523941200</v>
      </c>
      <c r="P80" s="10">
        <f t="shared" si="11"/>
        <v>43207.208333333328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7"/>
        <v>70</v>
      </c>
      <c r="G81" t="s">
        <v>14</v>
      </c>
      <c r="H81">
        <v>838</v>
      </c>
      <c r="I81" s="5">
        <f t="shared" si="8"/>
        <v>48</v>
      </c>
      <c r="J81" t="s">
        <v>21</v>
      </c>
      <c r="K81" t="s">
        <v>22</v>
      </c>
      <c r="L81">
        <v>1529125200</v>
      </c>
      <c r="M81" s="10">
        <f t="shared" si="9"/>
        <v>43267.208333333328</v>
      </c>
      <c r="N81" s="9">
        <f t="shared" si="10"/>
        <v>2018</v>
      </c>
      <c r="O81">
        <v>1529557200</v>
      </c>
      <c r="P81" s="10">
        <f t="shared" si="11"/>
        <v>43272.208333333328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7"/>
        <v>637</v>
      </c>
      <c r="G82" t="s">
        <v>20</v>
      </c>
      <c r="H82">
        <v>127</v>
      </c>
      <c r="I82" s="5">
        <f t="shared" si="8"/>
        <v>55.21</v>
      </c>
      <c r="J82" t="s">
        <v>21</v>
      </c>
      <c r="K82" t="s">
        <v>22</v>
      </c>
      <c r="L82">
        <v>1503982800</v>
      </c>
      <c r="M82" s="10">
        <f t="shared" si="9"/>
        <v>42976.208333333328</v>
      </c>
      <c r="N82" s="9">
        <f t="shared" si="10"/>
        <v>2017</v>
      </c>
      <c r="O82">
        <v>1506574800</v>
      </c>
      <c r="P82" s="10">
        <f t="shared" si="11"/>
        <v>43006.208333333328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7"/>
        <v>225</v>
      </c>
      <c r="G83" t="s">
        <v>20</v>
      </c>
      <c r="H83">
        <v>411</v>
      </c>
      <c r="I83" s="5">
        <f t="shared" si="8"/>
        <v>92.11</v>
      </c>
      <c r="J83" t="s">
        <v>21</v>
      </c>
      <c r="K83" t="s">
        <v>22</v>
      </c>
      <c r="L83">
        <v>1511416800</v>
      </c>
      <c r="M83" s="10">
        <f t="shared" si="9"/>
        <v>43062.25</v>
      </c>
      <c r="N83" s="9">
        <f t="shared" si="10"/>
        <v>2017</v>
      </c>
      <c r="O83">
        <v>1513576800</v>
      </c>
      <c r="P83" s="10">
        <f t="shared" si="11"/>
        <v>43087.25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7"/>
        <v>1497</v>
      </c>
      <c r="G84" t="s">
        <v>20</v>
      </c>
      <c r="H84">
        <v>180</v>
      </c>
      <c r="I84" s="5">
        <f t="shared" si="8"/>
        <v>83.18</v>
      </c>
      <c r="J84" t="s">
        <v>40</v>
      </c>
      <c r="K84" t="s">
        <v>41</v>
      </c>
      <c r="L84">
        <v>1547704800</v>
      </c>
      <c r="M84" s="10">
        <f t="shared" si="9"/>
        <v>43482.25</v>
      </c>
      <c r="N84" s="9">
        <f t="shared" si="10"/>
        <v>2019</v>
      </c>
      <c r="O84">
        <v>1548309600</v>
      </c>
      <c r="P84" s="10">
        <f t="shared" si="11"/>
        <v>43489.25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7"/>
        <v>38</v>
      </c>
      <c r="G85" t="s">
        <v>14</v>
      </c>
      <c r="H85">
        <v>1000</v>
      </c>
      <c r="I85" s="5">
        <f t="shared" si="8"/>
        <v>40</v>
      </c>
      <c r="J85" t="s">
        <v>21</v>
      </c>
      <c r="K85" t="s">
        <v>22</v>
      </c>
      <c r="L85">
        <v>1469682000</v>
      </c>
      <c r="M85" s="10">
        <f t="shared" si="9"/>
        <v>42579.208333333328</v>
      </c>
      <c r="N85" s="9">
        <f t="shared" si="10"/>
        <v>2016</v>
      </c>
      <c r="O85">
        <v>1471582800</v>
      </c>
      <c r="P85" s="10">
        <f t="shared" si="11"/>
        <v>42601.208333333328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7"/>
        <v>132</v>
      </c>
      <c r="G86" t="s">
        <v>20</v>
      </c>
      <c r="H86">
        <v>374</v>
      </c>
      <c r="I86" s="5">
        <f t="shared" si="8"/>
        <v>111.13</v>
      </c>
      <c r="J86" t="s">
        <v>21</v>
      </c>
      <c r="K86" t="s">
        <v>22</v>
      </c>
      <c r="L86">
        <v>1343451600</v>
      </c>
      <c r="M86" s="10">
        <f t="shared" si="9"/>
        <v>41118.208333333336</v>
      </c>
      <c r="N86" s="9">
        <f t="shared" si="10"/>
        <v>2012</v>
      </c>
      <c r="O86">
        <v>1344315600</v>
      </c>
      <c r="P86" s="10">
        <f t="shared" si="11"/>
        <v>41128.208333333336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7"/>
        <v>131</v>
      </c>
      <c r="G87" t="s">
        <v>20</v>
      </c>
      <c r="H87">
        <v>71</v>
      </c>
      <c r="I87" s="5">
        <f t="shared" si="8"/>
        <v>90.56</v>
      </c>
      <c r="J87" t="s">
        <v>26</v>
      </c>
      <c r="K87" t="s">
        <v>27</v>
      </c>
      <c r="L87">
        <v>1315717200</v>
      </c>
      <c r="M87" s="10">
        <f t="shared" si="9"/>
        <v>40797.208333333336</v>
      </c>
      <c r="N87" s="9">
        <f t="shared" si="10"/>
        <v>2011</v>
      </c>
      <c r="O87">
        <v>1316408400</v>
      </c>
      <c r="P87" s="10">
        <f t="shared" si="11"/>
        <v>40805.208333333336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7"/>
        <v>168</v>
      </c>
      <c r="G88" t="s">
        <v>20</v>
      </c>
      <c r="H88">
        <v>203</v>
      </c>
      <c r="I88" s="5">
        <f t="shared" si="8"/>
        <v>61.11</v>
      </c>
      <c r="J88" t="s">
        <v>21</v>
      </c>
      <c r="K88" t="s">
        <v>22</v>
      </c>
      <c r="L88">
        <v>1430715600</v>
      </c>
      <c r="M88" s="10">
        <f t="shared" si="9"/>
        <v>42128.208333333328</v>
      </c>
      <c r="N88" s="9">
        <f t="shared" si="10"/>
        <v>2015</v>
      </c>
      <c r="O88">
        <v>1431838800</v>
      </c>
      <c r="P88" s="10">
        <f t="shared" si="11"/>
        <v>42141.208333333328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7"/>
        <v>62</v>
      </c>
      <c r="G89" t="s">
        <v>14</v>
      </c>
      <c r="H89">
        <v>1482</v>
      </c>
      <c r="I89" s="5">
        <f t="shared" si="8"/>
        <v>83.02</v>
      </c>
      <c r="J89" t="s">
        <v>26</v>
      </c>
      <c r="K89" t="s">
        <v>27</v>
      </c>
      <c r="L89">
        <v>1299564000</v>
      </c>
      <c r="M89" s="10">
        <f t="shared" si="9"/>
        <v>40610.25</v>
      </c>
      <c r="N89" s="9">
        <f t="shared" si="10"/>
        <v>2011</v>
      </c>
      <c r="O89">
        <v>1300510800</v>
      </c>
      <c r="P89" s="10">
        <f t="shared" si="11"/>
        <v>40621.208333333336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7"/>
        <v>261</v>
      </c>
      <c r="G90" t="s">
        <v>20</v>
      </c>
      <c r="H90">
        <v>113</v>
      </c>
      <c r="I90" s="5">
        <f t="shared" si="8"/>
        <v>110.76</v>
      </c>
      <c r="J90" t="s">
        <v>21</v>
      </c>
      <c r="K90" t="s">
        <v>22</v>
      </c>
      <c r="L90">
        <v>1429160400</v>
      </c>
      <c r="M90" s="10">
        <f t="shared" si="9"/>
        <v>42110.208333333328</v>
      </c>
      <c r="N90" s="9">
        <f t="shared" si="10"/>
        <v>2015</v>
      </c>
      <c r="O90">
        <v>1431061200</v>
      </c>
      <c r="P90" s="10">
        <f t="shared" si="11"/>
        <v>42132.208333333328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7"/>
        <v>253</v>
      </c>
      <c r="G91" t="s">
        <v>20</v>
      </c>
      <c r="H91">
        <v>96</v>
      </c>
      <c r="I91" s="5">
        <f t="shared" si="8"/>
        <v>89.46</v>
      </c>
      <c r="J91" t="s">
        <v>21</v>
      </c>
      <c r="K91" t="s">
        <v>22</v>
      </c>
      <c r="L91">
        <v>1271307600</v>
      </c>
      <c r="M91" s="10">
        <f t="shared" si="9"/>
        <v>40283.208333333336</v>
      </c>
      <c r="N91" s="9">
        <f t="shared" si="10"/>
        <v>2010</v>
      </c>
      <c r="O91">
        <v>1271480400</v>
      </c>
      <c r="P91" s="10">
        <f t="shared" si="11"/>
        <v>40285.208333333336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7"/>
        <v>79</v>
      </c>
      <c r="G92" t="s">
        <v>14</v>
      </c>
      <c r="H92">
        <v>106</v>
      </c>
      <c r="I92" s="5">
        <f t="shared" si="8"/>
        <v>57.85</v>
      </c>
      <c r="J92" t="s">
        <v>21</v>
      </c>
      <c r="K92" t="s">
        <v>22</v>
      </c>
      <c r="L92">
        <v>1456380000</v>
      </c>
      <c r="M92" s="10">
        <f t="shared" si="9"/>
        <v>42425.25</v>
      </c>
      <c r="N92" s="9">
        <f t="shared" si="10"/>
        <v>2016</v>
      </c>
      <c r="O92">
        <v>1456380000</v>
      </c>
      <c r="P92" s="10">
        <f t="shared" si="11"/>
        <v>42425.25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7"/>
        <v>48</v>
      </c>
      <c r="G93" t="s">
        <v>14</v>
      </c>
      <c r="H93">
        <v>679</v>
      </c>
      <c r="I93" s="5">
        <f t="shared" si="8"/>
        <v>110</v>
      </c>
      <c r="J93" t="s">
        <v>107</v>
      </c>
      <c r="K93" t="s">
        <v>108</v>
      </c>
      <c r="L93">
        <v>1470459600</v>
      </c>
      <c r="M93" s="10">
        <f t="shared" si="9"/>
        <v>42588.208333333328</v>
      </c>
      <c r="N93" s="9">
        <f t="shared" si="10"/>
        <v>2016</v>
      </c>
      <c r="O93">
        <v>1472878800</v>
      </c>
      <c r="P93" s="10">
        <f t="shared" si="11"/>
        <v>42616.208333333328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7"/>
        <v>259</v>
      </c>
      <c r="G94" t="s">
        <v>20</v>
      </c>
      <c r="H94">
        <v>498</v>
      </c>
      <c r="I94" s="5">
        <f t="shared" si="8"/>
        <v>103.97</v>
      </c>
      <c r="J94" t="s">
        <v>98</v>
      </c>
      <c r="K94" t="s">
        <v>99</v>
      </c>
      <c r="L94">
        <v>1277269200</v>
      </c>
      <c r="M94" s="10">
        <f t="shared" si="9"/>
        <v>40352.208333333336</v>
      </c>
      <c r="N94" s="9">
        <f t="shared" si="10"/>
        <v>2010</v>
      </c>
      <c r="O94">
        <v>1277355600</v>
      </c>
      <c r="P94" s="10">
        <f t="shared" si="11"/>
        <v>40353.208333333336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7"/>
        <v>61</v>
      </c>
      <c r="G95" t="s">
        <v>74</v>
      </c>
      <c r="H95">
        <v>610</v>
      </c>
      <c r="I95" s="5">
        <f t="shared" si="8"/>
        <v>108</v>
      </c>
      <c r="J95" t="s">
        <v>21</v>
      </c>
      <c r="K95" t="s">
        <v>22</v>
      </c>
      <c r="L95">
        <v>1350709200</v>
      </c>
      <c r="M95" s="10">
        <f t="shared" si="9"/>
        <v>41202.208333333336</v>
      </c>
      <c r="N95" s="9">
        <f t="shared" si="10"/>
        <v>2012</v>
      </c>
      <c r="O95">
        <v>1351054800</v>
      </c>
      <c r="P95" s="10">
        <f t="shared" si="11"/>
        <v>41206.208333333336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7"/>
        <v>304</v>
      </c>
      <c r="G96" t="s">
        <v>20</v>
      </c>
      <c r="H96">
        <v>180</v>
      </c>
      <c r="I96" s="5">
        <f t="shared" si="8"/>
        <v>48.93</v>
      </c>
      <c r="J96" t="s">
        <v>40</v>
      </c>
      <c r="K96" t="s">
        <v>41</v>
      </c>
      <c r="L96">
        <v>1554613200</v>
      </c>
      <c r="M96" s="10">
        <f t="shared" si="9"/>
        <v>43562.208333333328</v>
      </c>
      <c r="N96" s="9">
        <f t="shared" si="10"/>
        <v>2019</v>
      </c>
      <c r="O96">
        <v>1555563600</v>
      </c>
      <c r="P96" s="10">
        <f t="shared" si="11"/>
        <v>43573.208333333328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7"/>
        <v>113</v>
      </c>
      <c r="G97" t="s">
        <v>20</v>
      </c>
      <c r="H97">
        <v>27</v>
      </c>
      <c r="I97" s="5">
        <f t="shared" si="8"/>
        <v>37.67</v>
      </c>
      <c r="J97" t="s">
        <v>21</v>
      </c>
      <c r="K97" t="s">
        <v>22</v>
      </c>
      <c r="L97">
        <v>1571029200</v>
      </c>
      <c r="M97" s="10">
        <f t="shared" si="9"/>
        <v>43752.208333333328</v>
      </c>
      <c r="N97" s="9">
        <f t="shared" si="10"/>
        <v>2019</v>
      </c>
      <c r="O97">
        <v>1571634000</v>
      </c>
      <c r="P97" s="10">
        <f t="shared" si="11"/>
        <v>43759.208333333328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7"/>
        <v>217</v>
      </c>
      <c r="G98" t="s">
        <v>20</v>
      </c>
      <c r="H98">
        <v>2331</v>
      </c>
      <c r="I98" s="5">
        <f t="shared" si="8"/>
        <v>65</v>
      </c>
      <c r="J98" t="s">
        <v>21</v>
      </c>
      <c r="K98" t="s">
        <v>22</v>
      </c>
      <c r="L98">
        <v>1299736800</v>
      </c>
      <c r="M98" s="10">
        <f t="shared" si="9"/>
        <v>40612.25</v>
      </c>
      <c r="N98" s="9">
        <f t="shared" si="10"/>
        <v>2011</v>
      </c>
      <c r="O98">
        <v>1300856400</v>
      </c>
      <c r="P98" s="10">
        <f t="shared" si="11"/>
        <v>40625.208333333336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7"/>
        <v>927</v>
      </c>
      <c r="G99" t="s">
        <v>20</v>
      </c>
      <c r="H99">
        <v>113</v>
      </c>
      <c r="I99" s="5">
        <f t="shared" si="8"/>
        <v>106.61</v>
      </c>
      <c r="J99" t="s">
        <v>21</v>
      </c>
      <c r="K99" t="s">
        <v>22</v>
      </c>
      <c r="L99">
        <v>1435208400</v>
      </c>
      <c r="M99" s="10">
        <f t="shared" si="9"/>
        <v>42180.208333333328</v>
      </c>
      <c r="N99" s="9">
        <f t="shared" si="10"/>
        <v>2015</v>
      </c>
      <c r="O99">
        <v>1439874000</v>
      </c>
      <c r="P99" s="10">
        <f t="shared" si="11"/>
        <v>42234.208333333328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7"/>
        <v>34</v>
      </c>
      <c r="G100" t="s">
        <v>14</v>
      </c>
      <c r="H100">
        <v>1220</v>
      </c>
      <c r="I100" s="5">
        <f t="shared" si="8"/>
        <v>27.01</v>
      </c>
      <c r="J100" t="s">
        <v>26</v>
      </c>
      <c r="K100" t="s">
        <v>27</v>
      </c>
      <c r="L100">
        <v>1437973200</v>
      </c>
      <c r="M100" s="10">
        <f t="shared" si="9"/>
        <v>42212.208333333328</v>
      </c>
      <c r="N100" s="9">
        <f t="shared" si="10"/>
        <v>2015</v>
      </c>
      <c r="O100">
        <v>1438318800</v>
      </c>
      <c r="P100" s="10">
        <f t="shared" si="11"/>
        <v>42216.208333333328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7"/>
        <v>197</v>
      </c>
      <c r="G101" t="s">
        <v>20</v>
      </c>
      <c r="H101">
        <v>164</v>
      </c>
      <c r="I101" s="5">
        <f t="shared" si="8"/>
        <v>91.16</v>
      </c>
      <c r="J101" t="s">
        <v>21</v>
      </c>
      <c r="K101" t="s">
        <v>22</v>
      </c>
      <c r="L101">
        <v>1416895200</v>
      </c>
      <c r="M101" s="10">
        <f t="shared" si="9"/>
        <v>41968.25</v>
      </c>
      <c r="N101" s="9">
        <f t="shared" si="10"/>
        <v>2014</v>
      </c>
      <c r="O101">
        <v>1419400800</v>
      </c>
      <c r="P101" s="10">
        <f t="shared" si="11"/>
        <v>41997.25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10">
        <f t="shared" si="9"/>
        <v>40835.208333333336</v>
      </c>
      <c r="N102" s="9">
        <f t="shared" si="10"/>
        <v>2011</v>
      </c>
      <c r="O102">
        <v>1320555600</v>
      </c>
      <c r="P102" s="10">
        <f t="shared" si="11"/>
        <v>40853.208333333336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7"/>
        <v>1021</v>
      </c>
      <c r="G103" t="s">
        <v>20</v>
      </c>
      <c r="H103">
        <v>164</v>
      </c>
      <c r="I103" s="5">
        <f t="shared" si="8"/>
        <v>56.05</v>
      </c>
      <c r="J103" t="s">
        <v>21</v>
      </c>
      <c r="K103" t="s">
        <v>22</v>
      </c>
      <c r="L103">
        <v>1424498400</v>
      </c>
      <c r="M103" s="10">
        <f t="shared" si="9"/>
        <v>42056.25</v>
      </c>
      <c r="N103" s="9">
        <f t="shared" si="10"/>
        <v>2015</v>
      </c>
      <c r="O103">
        <v>1425103200</v>
      </c>
      <c r="P103" s="10">
        <f t="shared" si="11"/>
        <v>42063.25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7"/>
        <v>282</v>
      </c>
      <c r="G104" t="s">
        <v>20</v>
      </c>
      <c r="H104">
        <v>336</v>
      </c>
      <c r="I104" s="5">
        <f t="shared" si="8"/>
        <v>31.02</v>
      </c>
      <c r="J104" t="s">
        <v>21</v>
      </c>
      <c r="K104" t="s">
        <v>22</v>
      </c>
      <c r="L104">
        <v>1526274000</v>
      </c>
      <c r="M104" s="10">
        <f t="shared" si="9"/>
        <v>43234.208333333328</v>
      </c>
      <c r="N104" s="9">
        <f t="shared" si="10"/>
        <v>2018</v>
      </c>
      <c r="O104">
        <v>1526878800</v>
      </c>
      <c r="P104" s="10">
        <f t="shared" si="11"/>
        <v>43241.208333333328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7"/>
        <v>25</v>
      </c>
      <c r="G105" t="s">
        <v>14</v>
      </c>
      <c r="H105">
        <v>37</v>
      </c>
      <c r="I105" s="5">
        <f t="shared" si="8"/>
        <v>66.510000000000005</v>
      </c>
      <c r="J105" t="s">
        <v>107</v>
      </c>
      <c r="K105" t="s">
        <v>108</v>
      </c>
      <c r="L105">
        <v>1287896400</v>
      </c>
      <c r="M105" s="10">
        <f t="shared" si="9"/>
        <v>40475.208333333336</v>
      </c>
      <c r="N105" s="9">
        <f t="shared" si="10"/>
        <v>2010</v>
      </c>
      <c r="O105">
        <v>1288674000</v>
      </c>
      <c r="P105" s="10">
        <f t="shared" si="11"/>
        <v>40484.208333333336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7"/>
        <v>143</v>
      </c>
      <c r="G106" t="s">
        <v>20</v>
      </c>
      <c r="H106">
        <v>1917</v>
      </c>
      <c r="I106" s="5">
        <f t="shared" si="8"/>
        <v>89.01</v>
      </c>
      <c r="J106" t="s">
        <v>21</v>
      </c>
      <c r="K106" t="s">
        <v>22</v>
      </c>
      <c r="L106">
        <v>1495515600</v>
      </c>
      <c r="M106" s="10">
        <f t="shared" si="9"/>
        <v>42878.208333333328</v>
      </c>
      <c r="N106" s="9">
        <f t="shared" si="10"/>
        <v>2017</v>
      </c>
      <c r="O106">
        <v>1495602000</v>
      </c>
      <c r="P106" s="10">
        <f t="shared" si="11"/>
        <v>42879.208333333328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7"/>
        <v>145</v>
      </c>
      <c r="G107" t="s">
        <v>20</v>
      </c>
      <c r="H107">
        <v>95</v>
      </c>
      <c r="I107" s="5">
        <f t="shared" si="8"/>
        <v>103.46</v>
      </c>
      <c r="J107" t="s">
        <v>21</v>
      </c>
      <c r="K107" t="s">
        <v>22</v>
      </c>
      <c r="L107">
        <v>1364878800</v>
      </c>
      <c r="M107" s="10">
        <f t="shared" si="9"/>
        <v>41366.208333333336</v>
      </c>
      <c r="N107" s="9">
        <f t="shared" si="10"/>
        <v>2013</v>
      </c>
      <c r="O107">
        <v>1366434000</v>
      </c>
      <c r="P107" s="10">
        <f t="shared" si="11"/>
        <v>41384.208333333336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7"/>
        <v>359</v>
      </c>
      <c r="G108" t="s">
        <v>20</v>
      </c>
      <c r="H108">
        <v>147</v>
      </c>
      <c r="I108" s="5">
        <f t="shared" si="8"/>
        <v>95.28</v>
      </c>
      <c r="J108" t="s">
        <v>21</v>
      </c>
      <c r="K108" t="s">
        <v>22</v>
      </c>
      <c r="L108">
        <v>1567918800</v>
      </c>
      <c r="M108" s="10">
        <f t="shared" si="9"/>
        <v>43716.208333333328</v>
      </c>
      <c r="N108" s="9">
        <f t="shared" si="10"/>
        <v>2019</v>
      </c>
      <c r="O108">
        <v>1568350800</v>
      </c>
      <c r="P108" s="10">
        <f t="shared" si="11"/>
        <v>43721.208333333328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7"/>
        <v>186</v>
      </c>
      <c r="G109" t="s">
        <v>20</v>
      </c>
      <c r="H109">
        <v>86</v>
      </c>
      <c r="I109" s="5">
        <f t="shared" si="8"/>
        <v>75.900000000000006</v>
      </c>
      <c r="J109" t="s">
        <v>21</v>
      </c>
      <c r="K109" t="s">
        <v>22</v>
      </c>
      <c r="L109">
        <v>1524459600</v>
      </c>
      <c r="M109" s="10">
        <f t="shared" si="9"/>
        <v>43213.208333333328</v>
      </c>
      <c r="N109" s="9">
        <f t="shared" si="10"/>
        <v>2018</v>
      </c>
      <c r="O109">
        <v>1525928400</v>
      </c>
      <c r="P109" s="10">
        <f t="shared" si="11"/>
        <v>43230.208333333328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7"/>
        <v>595</v>
      </c>
      <c r="G110" t="s">
        <v>20</v>
      </c>
      <c r="H110">
        <v>83</v>
      </c>
      <c r="I110" s="5">
        <f t="shared" si="8"/>
        <v>107.58</v>
      </c>
      <c r="J110" t="s">
        <v>21</v>
      </c>
      <c r="K110" t="s">
        <v>22</v>
      </c>
      <c r="L110">
        <v>1333688400</v>
      </c>
      <c r="M110" s="10">
        <f t="shared" si="9"/>
        <v>41005.208333333336</v>
      </c>
      <c r="N110" s="9">
        <f t="shared" si="10"/>
        <v>2012</v>
      </c>
      <c r="O110">
        <v>1336885200</v>
      </c>
      <c r="P110" s="10">
        <f t="shared" si="11"/>
        <v>41042.208333333336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7"/>
        <v>59</v>
      </c>
      <c r="G111" t="s">
        <v>14</v>
      </c>
      <c r="H111">
        <v>60</v>
      </c>
      <c r="I111" s="5">
        <f t="shared" si="8"/>
        <v>51.32</v>
      </c>
      <c r="J111" t="s">
        <v>21</v>
      </c>
      <c r="K111" t="s">
        <v>22</v>
      </c>
      <c r="L111">
        <v>1389506400</v>
      </c>
      <c r="M111" s="10">
        <f t="shared" si="9"/>
        <v>41651.25</v>
      </c>
      <c r="N111" s="9">
        <f t="shared" si="10"/>
        <v>2014</v>
      </c>
      <c r="O111">
        <v>1389679200</v>
      </c>
      <c r="P111" s="10">
        <f t="shared" si="11"/>
        <v>41653.25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7"/>
        <v>15</v>
      </c>
      <c r="G112" t="s">
        <v>14</v>
      </c>
      <c r="H112">
        <v>296</v>
      </c>
      <c r="I112" s="5">
        <f t="shared" si="8"/>
        <v>71.98</v>
      </c>
      <c r="J112" t="s">
        <v>21</v>
      </c>
      <c r="K112" t="s">
        <v>22</v>
      </c>
      <c r="L112">
        <v>1536642000</v>
      </c>
      <c r="M112" s="10">
        <f t="shared" si="9"/>
        <v>43354.208333333328</v>
      </c>
      <c r="N112" s="9">
        <f t="shared" si="10"/>
        <v>2018</v>
      </c>
      <c r="O112">
        <v>1538283600</v>
      </c>
      <c r="P112" s="10">
        <f t="shared" si="11"/>
        <v>43373.208333333328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7"/>
        <v>120</v>
      </c>
      <c r="G113" t="s">
        <v>20</v>
      </c>
      <c r="H113">
        <v>676</v>
      </c>
      <c r="I113" s="5">
        <f t="shared" si="8"/>
        <v>108.95</v>
      </c>
      <c r="J113" t="s">
        <v>21</v>
      </c>
      <c r="K113" t="s">
        <v>22</v>
      </c>
      <c r="L113">
        <v>1348290000</v>
      </c>
      <c r="M113" s="10">
        <f t="shared" si="9"/>
        <v>41174.208333333336</v>
      </c>
      <c r="N113" s="9">
        <f t="shared" si="10"/>
        <v>2012</v>
      </c>
      <c r="O113">
        <v>1348808400</v>
      </c>
      <c r="P113" s="10">
        <f t="shared" si="11"/>
        <v>41180.208333333336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7"/>
        <v>269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 s="10">
        <f t="shared" si="9"/>
        <v>41875.208333333336</v>
      </c>
      <c r="N114" s="9">
        <f t="shared" si="10"/>
        <v>2014</v>
      </c>
      <c r="O114">
        <v>1410152400</v>
      </c>
      <c r="P114" s="10">
        <f t="shared" si="11"/>
        <v>41890.208333333336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7"/>
        <v>377</v>
      </c>
      <c r="G115" t="s">
        <v>20</v>
      </c>
      <c r="H115">
        <v>131</v>
      </c>
      <c r="I115" s="5">
        <f t="shared" si="8"/>
        <v>94.94</v>
      </c>
      <c r="J115" t="s">
        <v>21</v>
      </c>
      <c r="K115" t="s">
        <v>22</v>
      </c>
      <c r="L115">
        <v>1505192400</v>
      </c>
      <c r="M115" s="10">
        <f t="shared" si="9"/>
        <v>42990.208333333328</v>
      </c>
      <c r="N115" s="9">
        <f t="shared" si="10"/>
        <v>2017</v>
      </c>
      <c r="O115">
        <v>1505797200</v>
      </c>
      <c r="P115" s="10">
        <f t="shared" si="11"/>
        <v>42997.208333333328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7"/>
        <v>727</v>
      </c>
      <c r="G116" t="s">
        <v>20</v>
      </c>
      <c r="H116">
        <v>126</v>
      </c>
      <c r="I116" s="5">
        <f t="shared" si="8"/>
        <v>109.65</v>
      </c>
      <c r="J116" t="s">
        <v>21</v>
      </c>
      <c r="K116" t="s">
        <v>22</v>
      </c>
      <c r="L116">
        <v>1554786000</v>
      </c>
      <c r="M116" s="10">
        <f t="shared" si="9"/>
        <v>43564.208333333328</v>
      </c>
      <c r="N116" s="9">
        <f t="shared" si="10"/>
        <v>2019</v>
      </c>
      <c r="O116">
        <v>1554872400</v>
      </c>
      <c r="P116" s="10">
        <f t="shared" si="11"/>
        <v>43565.208333333328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7"/>
        <v>87</v>
      </c>
      <c r="G117" t="s">
        <v>14</v>
      </c>
      <c r="H117">
        <v>3304</v>
      </c>
      <c r="I117" s="5">
        <f t="shared" si="8"/>
        <v>44</v>
      </c>
      <c r="J117" t="s">
        <v>107</v>
      </c>
      <c r="K117" t="s">
        <v>108</v>
      </c>
      <c r="L117">
        <v>1510898400</v>
      </c>
      <c r="M117" s="10">
        <f t="shared" si="9"/>
        <v>43056.25</v>
      </c>
      <c r="N117" s="9">
        <f t="shared" si="10"/>
        <v>2017</v>
      </c>
      <c r="O117">
        <v>1513922400</v>
      </c>
      <c r="P117" s="10">
        <f t="shared" si="11"/>
        <v>43091.25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5">
        <f t="shared" si="8"/>
        <v>86.79</v>
      </c>
      <c r="J118" t="s">
        <v>21</v>
      </c>
      <c r="K118" t="s">
        <v>22</v>
      </c>
      <c r="L118">
        <v>1442552400</v>
      </c>
      <c r="M118" s="10">
        <f t="shared" si="9"/>
        <v>42265.208333333328</v>
      </c>
      <c r="N118" s="9">
        <f t="shared" si="10"/>
        <v>2015</v>
      </c>
      <c r="O118">
        <v>1442638800</v>
      </c>
      <c r="P118" s="10">
        <f t="shared" si="11"/>
        <v>42266.208333333328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7"/>
        <v>174</v>
      </c>
      <c r="G119" t="s">
        <v>20</v>
      </c>
      <c r="H119">
        <v>275</v>
      </c>
      <c r="I119" s="5">
        <f t="shared" si="8"/>
        <v>30.99</v>
      </c>
      <c r="J119" t="s">
        <v>21</v>
      </c>
      <c r="K119" t="s">
        <v>22</v>
      </c>
      <c r="L119">
        <v>1316667600</v>
      </c>
      <c r="M119" s="10">
        <f t="shared" si="9"/>
        <v>40808.208333333336</v>
      </c>
      <c r="N119" s="9">
        <f t="shared" si="10"/>
        <v>2011</v>
      </c>
      <c r="O119">
        <v>1317186000</v>
      </c>
      <c r="P119" s="10">
        <f t="shared" si="11"/>
        <v>40814.208333333336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7"/>
        <v>118</v>
      </c>
      <c r="G120" t="s">
        <v>20</v>
      </c>
      <c r="H120">
        <v>67</v>
      </c>
      <c r="I120" s="5">
        <f t="shared" si="8"/>
        <v>94.79</v>
      </c>
      <c r="J120" t="s">
        <v>21</v>
      </c>
      <c r="K120" t="s">
        <v>22</v>
      </c>
      <c r="L120">
        <v>1390716000</v>
      </c>
      <c r="M120" s="10">
        <f t="shared" si="9"/>
        <v>41665.25</v>
      </c>
      <c r="N120" s="9">
        <f t="shared" si="10"/>
        <v>2014</v>
      </c>
      <c r="O120">
        <v>1391234400</v>
      </c>
      <c r="P120" s="10">
        <f t="shared" si="11"/>
        <v>41671.25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7"/>
        <v>215</v>
      </c>
      <c r="G121" t="s">
        <v>20</v>
      </c>
      <c r="H121">
        <v>154</v>
      </c>
      <c r="I121" s="5">
        <f t="shared" si="8"/>
        <v>69.790000000000006</v>
      </c>
      <c r="J121" t="s">
        <v>21</v>
      </c>
      <c r="K121" t="s">
        <v>22</v>
      </c>
      <c r="L121">
        <v>1402894800</v>
      </c>
      <c r="M121" s="10">
        <f t="shared" si="9"/>
        <v>41806.208333333336</v>
      </c>
      <c r="N121" s="9">
        <f t="shared" si="10"/>
        <v>2014</v>
      </c>
      <c r="O121">
        <v>1404363600</v>
      </c>
      <c r="P121" s="10">
        <f t="shared" si="11"/>
        <v>41823.208333333336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7"/>
        <v>149</v>
      </c>
      <c r="G122" t="s">
        <v>20</v>
      </c>
      <c r="H122">
        <v>1782</v>
      </c>
      <c r="I122" s="5">
        <f t="shared" si="8"/>
        <v>63</v>
      </c>
      <c r="J122" t="s">
        <v>21</v>
      </c>
      <c r="K122" t="s">
        <v>22</v>
      </c>
      <c r="L122">
        <v>1429246800</v>
      </c>
      <c r="M122" s="10">
        <f t="shared" si="9"/>
        <v>42111.208333333328</v>
      </c>
      <c r="N122" s="9">
        <f t="shared" si="10"/>
        <v>2015</v>
      </c>
      <c r="O122">
        <v>1429592400</v>
      </c>
      <c r="P122" s="10">
        <f t="shared" si="11"/>
        <v>42115.208333333328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7"/>
        <v>219</v>
      </c>
      <c r="G123" t="s">
        <v>20</v>
      </c>
      <c r="H123">
        <v>903</v>
      </c>
      <c r="I123" s="5">
        <f t="shared" si="8"/>
        <v>110.03</v>
      </c>
      <c r="J123" t="s">
        <v>21</v>
      </c>
      <c r="K123" t="s">
        <v>22</v>
      </c>
      <c r="L123">
        <v>1412485200</v>
      </c>
      <c r="M123" s="10">
        <f t="shared" si="9"/>
        <v>41917.208333333336</v>
      </c>
      <c r="N123" s="9">
        <f t="shared" si="10"/>
        <v>2014</v>
      </c>
      <c r="O123">
        <v>1413608400</v>
      </c>
      <c r="P123" s="10">
        <f t="shared" si="11"/>
        <v>41930.208333333336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7"/>
        <v>64</v>
      </c>
      <c r="G124" t="s">
        <v>14</v>
      </c>
      <c r="H124">
        <v>3387</v>
      </c>
      <c r="I124" s="5">
        <f t="shared" si="8"/>
        <v>26</v>
      </c>
      <c r="J124" t="s">
        <v>21</v>
      </c>
      <c r="K124" t="s">
        <v>22</v>
      </c>
      <c r="L124">
        <v>1417068000</v>
      </c>
      <c r="M124" s="10">
        <f t="shared" si="9"/>
        <v>41970.25</v>
      </c>
      <c r="N124" s="9">
        <f t="shared" si="10"/>
        <v>2014</v>
      </c>
      <c r="O124">
        <v>1419400800</v>
      </c>
      <c r="P124" s="10">
        <f t="shared" si="11"/>
        <v>41997.25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7"/>
        <v>19</v>
      </c>
      <c r="G125" t="s">
        <v>14</v>
      </c>
      <c r="H125">
        <v>662</v>
      </c>
      <c r="I125" s="5">
        <f t="shared" si="8"/>
        <v>49.99</v>
      </c>
      <c r="J125" t="s">
        <v>15</v>
      </c>
      <c r="K125" t="s">
        <v>16</v>
      </c>
      <c r="L125">
        <v>1448344800</v>
      </c>
      <c r="M125" s="10">
        <f t="shared" si="9"/>
        <v>42332.25</v>
      </c>
      <c r="N125" s="9">
        <f t="shared" si="10"/>
        <v>2015</v>
      </c>
      <c r="O125">
        <v>1448604000</v>
      </c>
      <c r="P125" s="10">
        <f t="shared" si="11"/>
        <v>42335.25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7"/>
        <v>368</v>
      </c>
      <c r="G126" t="s">
        <v>20</v>
      </c>
      <c r="H126">
        <v>94</v>
      </c>
      <c r="I126" s="5">
        <f t="shared" si="8"/>
        <v>101.72</v>
      </c>
      <c r="J126" t="s">
        <v>107</v>
      </c>
      <c r="K126" t="s">
        <v>108</v>
      </c>
      <c r="L126">
        <v>1557723600</v>
      </c>
      <c r="M126" s="10">
        <f t="shared" si="9"/>
        <v>43598.208333333328</v>
      </c>
      <c r="N126" s="9">
        <f t="shared" si="10"/>
        <v>2019</v>
      </c>
      <c r="O126">
        <v>1562302800</v>
      </c>
      <c r="P126" s="10">
        <f t="shared" si="11"/>
        <v>43651.208333333328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7"/>
        <v>160</v>
      </c>
      <c r="G127" t="s">
        <v>20</v>
      </c>
      <c r="H127">
        <v>180</v>
      </c>
      <c r="I127" s="5">
        <f t="shared" si="8"/>
        <v>47.08</v>
      </c>
      <c r="J127" t="s">
        <v>21</v>
      </c>
      <c r="K127" t="s">
        <v>22</v>
      </c>
      <c r="L127">
        <v>1537333200</v>
      </c>
      <c r="M127" s="10">
        <f t="shared" si="9"/>
        <v>43362.208333333328</v>
      </c>
      <c r="N127" s="9">
        <f t="shared" si="10"/>
        <v>2018</v>
      </c>
      <c r="O127">
        <v>1537678800</v>
      </c>
      <c r="P127" s="10">
        <f t="shared" si="11"/>
        <v>43366.208333333328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7"/>
        <v>39</v>
      </c>
      <c r="G128" t="s">
        <v>14</v>
      </c>
      <c r="H128">
        <v>774</v>
      </c>
      <c r="I128" s="5">
        <f t="shared" si="8"/>
        <v>89.94</v>
      </c>
      <c r="J128" t="s">
        <v>21</v>
      </c>
      <c r="K128" t="s">
        <v>22</v>
      </c>
      <c r="L128">
        <v>1471150800</v>
      </c>
      <c r="M128" s="10">
        <f t="shared" si="9"/>
        <v>42596.208333333328</v>
      </c>
      <c r="N128" s="9">
        <f t="shared" si="10"/>
        <v>2016</v>
      </c>
      <c r="O128">
        <v>1473570000</v>
      </c>
      <c r="P128" s="10">
        <f t="shared" si="11"/>
        <v>42624.208333333328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7"/>
        <v>51</v>
      </c>
      <c r="G129" t="s">
        <v>14</v>
      </c>
      <c r="H129">
        <v>672</v>
      </c>
      <c r="I129" s="5">
        <f t="shared" si="8"/>
        <v>78.97</v>
      </c>
      <c r="J129" t="s">
        <v>15</v>
      </c>
      <c r="K129" t="s">
        <v>16</v>
      </c>
      <c r="L129">
        <v>1273640400</v>
      </c>
      <c r="M129" s="10">
        <f t="shared" si="9"/>
        <v>40310.208333333336</v>
      </c>
      <c r="N129" s="9">
        <f t="shared" si="10"/>
        <v>2010</v>
      </c>
      <c r="O129">
        <v>1273899600</v>
      </c>
      <c r="P129" s="10">
        <f t="shared" si="11"/>
        <v>40313.208333333336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ref="F130:F193" si="14">ROUND((E130/D130)*100,0)</f>
        <v>60</v>
      </c>
      <c r="G130" t="s">
        <v>74</v>
      </c>
      <c r="H130">
        <v>532</v>
      </c>
      <c r="I130" s="5">
        <f t="shared" ref="I130:I193" si="15">IF(H130=0,0,ROUND(E130/H130,2))</f>
        <v>80.069999999999993</v>
      </c>
      <c r="J130" t="s">
        <v>21</v>
      </c>
      <c r="K130" t="s">
        <v>22</v>
      </c>
      <c r="L130">
        <v>1282885200</v>
      </c>
      <c r="M130" s="10">
        <f t="shared" si="9"/>
        <v>40417.208333333336</v>
      </c>
      <c r="N130" s="9">
        <f t="shared" si="10"/>
        <v>2010</v>
      </c>
      <c r="O130">
        <v>1284008400</v>
      </c>
      <c r="P130" s="10">
        <f t="shared" si="11"/>
        <v>40430.208333333336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14"/>
        <v>3</v>
      </c>
      <c r="G131" t="s">
        <v>74</v>
      </c>
      <c r="H131">
        <v>55</v>
      </c>
      <c r="I131" s="5">
        <f t="shared" si="15"/>
        <v>86.47</v>
      </c>
      <c r="J131" t="s">
        <v>26</v>
      </c>
      <c r="K131" t="s">
        <v>27</v>
      </c>
      <c r="L131">
        <v>1422943200</v>
      </c>
      <c r="M131" s="10">
        <f t="shared" ref="M131:M194" si="16">(((L131/60)/60)/24)+DATE(1970,1,1)</f>
        <v>42038.25</v>
      </c>
      <c r="N131" s="9">
        <f t="shared" ref="N131:N194" si="17">YEAR(M131)</f>
        <v>2015</v>
      </c>
      <c r="O131">
        <v>1425103200</v>
      </c>
      <c r="P131" s="10">
        <f t="shared" ref="P131:P194" si="18">(((O131/60)/60)/24)+DATE(1970,1,1)</f>
        <v>42063.25</v>
      </c>
      <c r="Q131" t="b">
        <v>0</v>
      </c>
      <c r="R131" t="b">
        <v>0</v>
      </c>
      <c r="S131" t="s">
        <v>17</v>
      </c>
      <c r="T131" t="str">
        <f t="shared" ref="T131:T194" si="19">LEFT(S131,SEARCH("/",S131)-1)</f>
        <v>food</v>
      </c>
      <c r="U131" t="str">
        <f t="shared" ref="U131:U194" si="20">RIGHT(S131,LEN(S131)-SEARCH("/",S131))</f>
        <v>food trucks</v>
      </c>
    </row>
    <row r="132" spans="1:21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14"/>
        <v>155</v>
      </c>
      <c r="G132" t="s">
        <v>20</v>
      </c>
      <c r="H132">
        <v>533</v>
      </c>
      <c r="I132" s="5">
        <f t="shared" si="15"/>
        <v>28</v>
      </c>
      <c r="J132" t="s">
        <v>36</v>
      </c>
      <c r="K132" t="s">
        <v>37</v>
      </c>
      <c r="L132">
        <v>1319605200</v>
      </c>
      <c r="M132" s="10">
        <f t="shared" si="16"/>
        <v>40842.208333333336</v>
      </c>
      <c r="N132" s="9">
        <f t="shared" si="17"/>
        <v>2011</v>
      </c>
      <c r="O132">
        <v>1320991200</v>
      </c>
      <c r="P132" s="10">
        <f t="shared" si="18"/>
        <v>40858.25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14"/>
        <v>101</v>
      </c>
      <c r="G133" t="s">
        <v>20</v>
      </c>
      <c r="H133">
        <v>2443</v>
      </c>
      <c r="I133" s="5">
        <f t="shared" si="15"/>
        <v>68</v>
      </c>
      <c r="J133" t="s">
        <v>40</v>
      </c>
      <c r="K133" t="s">
        <v>41</v>
      </c>
      <c r="L133">
        <v>1385704800</v>
      </c>
      <c r="M133" s="10">
        <f t="shared" si="16"/>
        <v>41607.25</v>
      </c>
      <c r="N133" s="9">
        <f t="shared" si="17"/>
        <v>2013</v>
      </c>
      <c r="O133">
        <v>1386828000</v>
      </c>
      <c r="P133" s="10">
        <f t="shared" si="18"/>
        <v>41620.25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14"/>
        <v>116</v>
      </c>
      <c r="G134" t="s">
        <v>20</v>
      </c>
      <c r="H134">
        <v>89</v>
      </c>
      <c r="I134" s="5">
        <f t="shared" si="15"/>
        <v>43.08</v>
      </c>
      <c r="J134" t="s">
        <v>21</v>
      </c>
      <c r="K134" t="s">
        <v>22</v>
      </c>
      <c r="L134">
        <v>1515736800</v>
      </c>
      <c r="M134" s="10">
        <f t="shared" si="16"/>
        <v>43112.25</v>
      </c>
      <c r="N134" s="9">
        <f t="shared" si="17"/>
        <v>2018</v>
      </c>
      <c r="O134">
        <v>1517119200</v>
      </c>
      <c r="P134" s="10">
        <f t="shared" si="18"/>
        <v>43128.25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14"/>
        <v>311</v>
      </c>
      <c r="G135" t="s">
        <v>20</v>
      </c>
      <c r="H135">
        <v>159</v>
      </c>
      <c r="I135" s="5">
        <f t="shared" si="15"/>
        <v>87.96</v>
      </c>
      <c r="J135" t="s">
        <v>21</v>
      </c>
      <c r="K135" t="s">
        <v>22</v>
      </c>
      <c r="L135">
        <v>1313125200</v>
      </c>
      <c r="M135" s="10">
        <f t="shared" si="16"/>
        <v>40767.208333333336</v>
      </c>
      <c r="N135" s="9">
        <f t="shared" si="17"/>
        <v>2011</v>
      </c>
      <c r="O135">
        <v>1315026000</v>
      </c>
      <c r="P135" s="10">
        <f t="shared" si="18"/>
        <v>40789.208333333336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14"/>
        <v>90</v>
      </c>
      <c r="G136" t="s">
        <v>14</v>
      </c>
      <c r="H136">
        <v>940</v>
      </c>
      <c r="I136" s="5">
        <f t="shared" si="15"/>
        <v>94.99</v>
      </c>
      <c r="J136" t="s">
        <v>98</v>
      </c>
      <c r="K136" t="s">
        <v>99</v>
      </c>
      <c r="L136">
        <v>1308459600</v>
      </c>
      <c r="M136" s="10">
        <f t="shared" si="16"/>
        <v>40713.208333333336</v>
      </c>
      <c r="N136" s="9">
        <f t="shared" si="17"/>
        <v>2011</v>
      </c>
      <c r="O136">
        <v>1312693200</v>
      </c>
      <c r="P136" s="10">
        <f t="shared" si="18"/>
        <v>40762.208333333336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14"/>
        <v>71</v>
      </c>
      <c r="G137" t="s">
        <v>14</v>
      </c>
      <c r="H137">
        <v>117</v>
      </c>
      <c r="I137" s="5">
        <f t="shared" si="15"/>
        <v>46.91</v>
      </c>
      <c r="J137" t="s">
        <v>21</v>
      </c>
      <c r="K137" t="s">
        <v>22</v>
      </c>
      <c r="L137">
        <v>1362636000</v>
      </c>
      <c r="M137" s="10">
        <f t="shared" si="16"/>
        <v>41340.25</v>
      </c>
      <c r="N137" s="9">
        <f t="shared" si="17"/>
        <v>2013</v>
      </c>
      <c r="O137">
        <v>1363064400</v>
      </c>
      <c r="P137" s="10">
        <f t="shared" si="18"/>
        <v>41345.208333333336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14"/>
        <v>3</v>
      </c>
      <c r="G138" t="s">
        <v>74</v>
      </c>
      <c r="H138">
        <v>58</v>
      </c>
      <c r="I138" s="5">
        <f t="shared" si="15"/>
        <v>46.91</v>
      </c>
      <c r="J138" t="s">
        <v>21</v>
      </c>
      <c r="K138" t="s">
        <v>22</v>
      </c>
      <c r="L138">
        <v>1402117200</v>
      </c>
      <c r="M138" s="10">
        <f t="shared" si="16"/>
        <v>41797.208333333336</v>
      </c>
      <c r="N138" s="9">
        <f t="shared" si="17"/>
        <v>2014</v>
      </c>
      <c r="O138">
        <v>1403154000</v>
      </c>
      <c r="P138" s="10">
        <f t="shared" si="18"/>
        <v>41809.208333333336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14"/>
        <v>262</v>
      </c>
      <c r="G139" t="s">
        <v>20</v>
      </c>
      <c r="H139">
        <v>50</v>
      </c>
      <c r="I139" s="5">
        <f t="shared" si="15"/>
        <v>94.24</v>
      </c>
      <c r="J139" t="s">
        <v>21</v>
      </c>
      <c r="K139" t="s">
        <v>22</v>
      </c>
      <c r="L139">
        <v>1286341200</v>
      </c>
      <c r="M139" s="10">
        <f t="shared" si="16"/>
        <v>40457.208333333336</v>
      </c>
      <c r="N139" s="9">
        <f t="shared" si="17"/>
        <v>2010</v>
      </c>
      <c r="O139">
        <v>1286859600</v>
      </c>
      <c r="P139" s="10">
        <f t="shared" si="18"/>
        <v>40463.208333333336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14"/>
        <v>96</v>
      </c>
      <c r="G140" t="s">
        <v>14</v>
      </c>
      <c r="H140">
        <v>115</v>
      </c>
      <c r="I140" s="5">
        <f t="shared" si="15"/>
        <v>80.14</v>
      </c>
      <c r="J140" t="s">
        <v>21</v>
      </c>
      <c r="K140" t="s">
        <v>22</v>
      </c>
      <c r="L140">
        <v>1348808400</v>
      </c>
      <c r="M140" s="10">
        <f t="shared" si="16"/>
        <v>41180.208333333336</v>
      </c>
      <c r="N140" s="9">
        <f t="shared" si="17"/>
        <v>2012</v>
      </c>
      <c r="O140">
        <v>1349326800</v>
      </c>
      <c r="P140" s="10">
        <f t="shared" si="18"/>
        <v>41186.208333333336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14"/>
        <v>21</v>
      </c>
      <c r="G141" t="s">
        <v>14</v>
      </c>
      <c r="H141">
        <v>326</v>
      </c>
      <c r="I141" s="5">
        <f t="shared" si="15"/>
        <v>59.04</v>
      </c>
      <c r="J141" t="s">
        <v>21</v>
      </c>
      <c r="K141" t="s">
        <v>22</v>
      </c>
      <c r="L141">
        <v>1429592400</v>
      </c>
      <c r="M141" s="10">
        <f t="shared" si="16"/>
        <v>42115.208333333328</v>
      </c>
      <c r="N141" s="9">
        <f t="shared" si="17"/>
        <v>2015</v>
      </c>
      <c r="O141">
        <v>1430974800</v>
      </c>
      <c r="P141" s="10">
        <f t="shared" si="18"/>
        <v>42131.208333333328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14"/>
        <v>223</v>
      </c>
      <c r="G142" t="s">
        <v>20</v>
      </c>
      <c r="H142">
        <v>186</v>
      </c>
      <c r="I142" s="5">
        <f t="shared" si="15"/>
        <v>65.989999999999995</v>
      </c>
      <c r="J142" t="s">
        <v>21</v>
      </c>
      <c r="K142" t="s">
        <v>22</v>
      </c>
      <c r="L142">
        <v>1519538400</v>
      </c>
      <c r="M142" s="10">
        <f t="shared" si="16"/>
        <v>43156.25</v>
      </c>
      <c r="N142" s="9">
        <f t="shared" si="17"/>
        <v>2018</v>
      </c>
      <c r="O142">
        <v>1519970400</v>
      </c>
      <c r="P142" s="10">
        <f t="shared" si="18"/>
        <v>43161.25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14"/>
        <v>102</v>
      </c>
      <c r="G143" t="s">
        <v>20</v>
      </c>
      <c r="H143">
        <v>1071</v>
      </c>
      <c r="I143" s="5">
        <f t="shared" si="15"/>
        <v>60.99</v>
      </c>
      <c r="J143" t="s">
        <v>21</v>
      </c>
      <c r="K143" t="s">
        <v>22</v>
      </c>
      <c r="L143">
        <v>1434085200</v>
      </c>
      <c r="M143" s="10">
        <f t="shared" si="16"/>
        <v>42167.208333333328</v>
      </c>
      <c r="N143" s="9">
        <f t="shared" si="17"/>
        <v>2015</v>
      </c>
      <c r="O143">
        <v>1434603600</v>
      </c>
      <c r="P143" s="10">
        <f t="shared" si="18"/>
        <v>42173.208333333328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14"/>
        <v>230</v>
      </c>
      <c r="G144" t="s">
        <v>20</v>
      </c>
      <c r="H144">
        <v>117</v>
      </c>
      <c r="I144" s="5">
        <f t="shared" si="15"/>
        <v>98.31</v>
      </c>
      <c r="J144" t="s">
        <v>21</v>
      </c>
      <c r="K144" t="s">
        <v>22</v>
      </c>
      <c r="L144">
        <v>1333688400</v>
      </c>
      <c r="M144" s="10">
        <f t="shared" si="16"/>
        <v>41005.208333333336</v>
      </c>
      <c r="N144" s="9">
        <f t="shared" si="17"/>
        <v>2012</v>
      </c>
      <c r="O144">
        <v>1337230800</v>
      </c>
      <c r="P144" s="10">
        <f t="shared" si="18"/>
        <v>41046.208333333336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14"/>
        <v>136</v>
      </c>
      <c r="G145" t="s">
        <v>20</v>
      </c>
      <c r="H145">
        <v>70</v>
      </c>
      <c r="I145" s="5">
        <f t="shared" si="15"/>
        <v>104.6</v>
      </c>
      <c r="J145" t="s">
        <v>21</v>
      </c>
      <c r="K145" t="s">
        <v>22</v>
      </c>
      <c r="L145">
        <v>1277701200</v>
      </c>
      <c r="M145" s="10">
        <f t="shared" si="16"/>
        <v>40357.208333333336</v>
      </c>
      <c r="N145" s="9">
        <f t="shared" si="17"/>
        <v>2010</v>
      </c>
      <c r="O145">
        <v>1279429200</v>
      </c>
      <c r="P145" s="10">
        <f t="shared" si="18"/>
        <v>40377.208333333336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14"/>
        <v>129</v>
      </c>
      <c r="G146" t="s">
        <v>20</v>
      </c>
      <c r="H146">
        <v>135</v>
      </c>
      <c r="I146" s="5">
        <f t="shared" si="15"/>
        <v>86.07</v>
      </c>
      <c r="J146" t="s">
        <v>21</v>
      </c>
      <c r="K146" t="s">
        <v>22</v>
      </c>
      <c r="L146">
        <v>1560747600</v>
      </c>
      <c r="M146" s="10">
        <f t="shared" si="16"/>
        <v>43633.208333333328</v>
      </c>
      <c r="N146" s="9">
        <f t="shared" si="17"/>
        <v>2019</v>
      </c>
      <c r="O146">
        <v>1561438800</v>
      </c>
      <c r="P146" s="10">
        <f t="shared" si="18"/>
        <v>43641.208333333328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14"/>
        <v>237</v>
      </c>
      <c r="G147" t="s">
        <v>20</v>
      </c>
      <c r="H147">
        <v>768</v>
      </c>
      <c r="I147" s="5">
        <f t="shared" si="15"/>
        <v>76.989999999999995</v>
      </c>
      <c r="J147" t="s">
        <v>98</v>
      </c>
      <c r="K147" t="s">
        <v>99</v>
      </c>
      <c r="L147">
        <v>1410066000</v>
      </c>
      <c r="M147" s="10">
        <f t="shared" si="16"/>
        <v>41889.208333333336</v>
      </c>
      <c r="N147" s="9">
        <f t="shared" si="17"/>
        <v>2014</v>
      </c>
      <c r="O147">
        <v>1410498000</v>
      </c>
      <c r="P147" s="10">
        <f t="shared" si="18"/>
        <v>41894.208333333336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14"/>
        <v>17</v>
      </c>
      <c r="G148" t="s">
        <v>74</v>
      </c>
      <c r="H148">
        <v>51</v>
      </c>
      <c r="I148" s="5">
        <f t="shared" si="15"/>
        <v>29.76</v>
      </c>
      <c r="J148" t="s">
        <v>21</v>
      </c>
      <c r="K148" t="s">
        <v>22</v>
      </c>
      <c r="L148">
        <v>1320732000</v>
      </c>
      <c r="M148" s="10">
        <f t="shared" si="16"/>
        <v>40855.25</v>
      </c>
      <c r="N148" s="9">
        <f t="shared" si="17"/>
        <v>2011</v>
      </c>
      <c r="O148">
        <v>1322460000</v>
      </c>
      <c r="P148" s="10">
        <f t="shared" si="18"/>
        <v>40875.25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14"/>
        <v>112</v>
      </c>
      <c r="G149" t="s">
        <v>20</v>
      </c>
      <c r="H149">
        <v>199</v>
      </c>
      <c r="I149" s="5">
        <f t="shared" si="15"/>
        <v>46.92</v>
      </c>
      <c r="J149" t="s">
        <v>21</v>
      </c>
      <c r="K149" t="s">
        <v>22</v>
      </c>
      <c r="L149">
        <v>1465794000</v>
      </c>
      <c r="M149" s="10">
        <f t="shared" si="16"/>
        <v>42534.208333333328</v>
      </c>
      <c r="N149" s="9">
        <f t="shared" si="17"/>
        <v>2016</v>
      </c>
      <c r="O149">
        <v>1466312400</v>
      </c>
      <c r="P149" s="10">
        <f t="shared" si="18"/>
        <v>42540.208333333328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14"/>
        <v>121</v>
      </c>
      <c r="G150" t="s">
        <v>20</v>
      </c>
      <c r="H150">
        <v>107</v>
      </c>
      <c r="I150" s="5">
        <f t="shared" si="15"/>
        <v>105.19</v>
      </c>
      <c r="J150" t="s">
        <v>21</v>
      </c>
      <c r="K150" t="s">
        <v>22</v>
      </c>
      <c r="L150">
        <v>1500958800</v>
      </c>
      <c r="M150" s="10">
        <f t="shared" si="16"/>
        <v>42941.208333333328</v>
      </c>
      <c r="N150" s="9">
        <f t="shared" si="17"/>
        <v>2017</v>
      </c>
      <c r="O150">
        <v>1501736400</v>
      </c>
      <c r="P150" s="10">
        <f t="shared" si="18"/>
        <v>42950.208333333328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14"/>
        <v>220</v>
      </c>
      <c r="G151" t="s">
        <v>20</v>
      </c>
      <c r="H151">
        <v>195</v>
      </c>
      <c r="I151" s="5">
        <f t="shared" si="15"/>
        <v>69.91</v>
      </c>
      <c r="J151" t="s">
        <v>21</v>
      </c>
      <c r="K151" t="s">
        <v>22</v>
      </c>
      <c r="L151">
        <v>1357020000</v>
      </c>
      <c r="M151" s="10">
        <f t="shared" si="16"/>
        <v>41275.25</v>
      </c>
      <c r="N151" s="9">
        <f t="shared" si="17"/>
        <v>2013</v>
      </c>
      <c r="O151">
        <v>1361512800</v>
      </c>
      <c r="P151" s="10">
        <f t="shared" si="18"/>
        <v>41327.25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14"/>
        <v>1</v>
      </c>
      <c r="G152" t="s">
        <v>14</v>
      </c>
      <c r="H152">
        <v>1</v>
      </c>
      <c r="I152" s="5">
        <f t="shared" si="15"/>
        <v>1</v>
      </c>
      <c r="J152" t="s">
        <v>21</v>
      </c>
      <c r="K152" t="s">
        <v>22</v>
      </c>
      <c r="L152">
        <v>1544940000</v>
      </c>
      <c r="M152" s="10">
        <f t="shared" si="16"/>
        <v>43450.25</v>
      </c>
      <c r="N152" s="9">
        <f t="shared" si="17"/>
        <v>2018</v>
      </c>
      <c r="O152">
        <v>1545026400</v>
      </c>
      <c r="P152" s="10">
        <f t="shared" si="18"/>
        <v>43451.25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14"/>
        <v>64</v>
      </c>
      <c r="G153" t="s">
        <v>14</v>
      </c>
      <c r="H153">
        <v>1467</v>
      </c>
      <c r="I153" s="5">
        <f t="shared" si="15"/>
        <v>60.01</v>
      </c>
      <c r="J153" t="s">
        <v>21</v>
      </c>
      <c r="K153" t="s">
        <v>22</v>
      </c>
      <c r="L153">
        <v>1402290000</v>
      </c>
      <c r="M153" s="10">
        <f t="shared" si="16"/>
        <v>41799.208333333336</v>
      </c>
      <c r="N153" s="9">
        <f t="shared" si="17"/>
        <v>2014</v>
      </c>
      <c r="O153">
        <v>1406696400</v>
      </c>
      <c r="P153" s="10">
        <f t="shared" si="18"/>
        <v>41850.208333333336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14"/>
        <v>423</v>
      </c>
      <c r="G154" t="s">
        <v>20</v>
      </c>
      <c r="H154">
        <v>3376</v>
      </c>
      <c r="I154" s="5">
        <f t="shared" si="15"/>
        <v>52.01</v>
      </c>
      <c r="J154" t="s">
        <v>21</v>
      </c>
      <c r="K154" t="s">
        <v>22</v>
      </c>
      <c r="L154">
        <v>1487311200</v>
      </c>
      <c r="M154" s="10">
        <f t="shared" si="16"/>
        <v>42783.25</v>
      </c>
      <c r="N154" s="9">
        <f t="shared" si="17"/>
        <v>2017</v>
      </c>
      <c r="O154">
        <v>1487916000</v>
      </c>
      <c r="P154" s="10">
        <f t="shared" si="18"/>
        <v>42790.25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14"/>
        <v>93</v>
      </c>
      <c r="G155" t="s">
        <v>14</v>
      </c>
      <c r="H155">
        <v>5681</v>
      </c>
      <c r="I155" s="5">
        <f t="shared" si="15"/>
        <v>31</v>
      </c>
      <c r="J155" t="s">
        <v>21</v>
      </c>
      <c r="K155" t="s">
        <v>22</v>
      </c>
      <c r="L155">
        <v>1350622800</v>
      </c>
      <c r="M155" s="10">
        <f t="shared" si="16"/>
        <v>41201.208333333336</v>
      </c>
      <c r="N155" s="9">
        <f t="shared" si="17"/>
        <v>2012</v>
      </c>
      <c r="O155">
        <v>1351141200</v>
      </c>
      <c r="P155" s="10">
        <f t="shared" si="18"/>
        <v>41207.208333333336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14"/>
        <v>59</v>
      </c>
      <c r="G156" t="s">
        <v>14</v>
      </c>
      <c r="H156">
        <v>1059</v>
      </c>
      <c r="I156" s="5">
        <f t="shared" si="15"/>
        <v>95.04</v>
      </c>
      <c r="J156" t="s">
        <v>21</v>
      </c>
      <c r="K156" t="s">
        <v>22</v>
      </c>
      <c r="L156">
        <v>1463029200</v>
      </c>
      <c r="M156" s="10">
        <f t="shared" si="16"/>
        <v>42502.208333333328</v>
      </c>
      <c r="N156" s="9">
        <f t="shared" si="17"/>
        <v>2016</v>
      </c>
      <c r="O156">
        <v>1465016400</v>
      </c>
      <c r="P156" s="10">
        <f t="shared" si="18"/>
        <v>42525.208333333328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14"/>
        <v>65</v>
      </c>
      <c r="G157" t="s">
        <v>14</v>
      </c>
      <c r="H157">
        <v>1194</v>
      </c>
      <c r="I157" s="5">
        <f t="shared" si="15"/>
        <v>75.97</v>
      </c>
      <c r="J157" t="s">
        <v>21</v>
      </c>
      <c r="K157" t="s">
        <v>22</v>
      </c>
      <c r="L157">
        <v>1269493200</v>
      </c>
      <c r="M157" s="10">
        <f t="shared" si="16"/>
        <v>40262.208333333336</v>
      </c>
      <c r="N157" s="9">
        <f t="shared" si="17"/>
        <v>2010</v>
      </c>
      <c r="O157">
        <v>1270789200</v>
      </c>
      <c r="P157" s="10">
        <f t="shared" si="18"/>
        <v>40277.208333333336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14"/>
        <v>74</v>
      </c>
      <c r="G158" t="s">
        <v>74</v>
      </c>
      <c r="H158">
        <v>379</v>
      </c>
      <c r="I158" s="5">
        <f t="shared" si="15"/>
        <v>71.010000000000005</v>
      </c>
      <c r="J158" t="s">
        <v>26</v>
      </c>
      <c r="K158" t="s">
        <v>27</v>
      </c>
      <c r="L158">
        <v>1570251600</v>
      </c>
      <c r="M158" s="10">
        <f t="shared" si="16"/>
        <v>43743.208333333328</v>
      </c>
      <c r="N158" s="9">
        <f t="shared" si="17"/>
        <v>2019</v>
      </c>
      <c r="O158">
        <v>1572325200</v>
      </c>
      <c r="P158" s="10">
        <f t="shared" si="18"/>
        <v>43767.208333333328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14"/>
        <v>53</v>
      </c>
      <c r="G159" t="s">
        <v>14</v>
      </c>
      <c r="H159">
        <v>30</v>
      </c>
      <c r="I159" s="5">
        <f t="shared" si="15"/>
        <v>73.73</v>
      </c>
      <c r="J159" t="s">
        <v>26</v>
      </c>
      <c r="K159" t="s">
        <v>27</v>
      </c>
      <c r="L159">
        <v>1388383200</v>
      </c>
      <c r="M159" s="10">
        <f t="shared" si="16"/>
        <v>41638.25</v>
      </c>
      <c r="N159" s="9">
        <f t="shared" si="17"/>
        <v>2013</v>
      </c>
      <c r="O159">
        <v>1389420000</v>
      </c>
      <c r="P159" s="10">
        <f t="shared" si="18"/>
        <v>41650.25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14"/>
        <v>221</v>
      </c>
      <c r="G160" t="s">
        <v>20</v>
      </c>
      <c r="H160">
        <v>41</v>
      </c>
      <c r="I160" s="5">
        <f t="shared" si="15"/>
        <v>113.17</v>
      </c>
      <c r="J160" t="s">
        <v>21</v>
      </c>
      <c r="K160" t="s">
        <v>22</v>
      </c>
      <c r="L160">
        <v>1449554400</v>
      </c>
      <c r="M160" s="10">
        <f t="shared" si="16"/>
        <v>42346.25</v>
      </c>
      <c r="N160" s="9">
        <f t="shared" si="17"/>
        <v>2015</v>
      </c>
      <c r="O160">
        <v>1449640800</v>
      </c>
      <c r="P160" s="10">
        <f t="shared" si="18"/>
        <v>42347.25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14"/>
        <v>100</v>
      </c>
      <c r="G161" t="s">
        <v>20</v>
      </c>
      <c r="H161">
        <v>1821</v>
      </c>
      <c r="I161" s="5">
        <f t="shared" si="15"/>
        <v>105.01</v>
      </c>
      <c r="J161" t="s">
        <v>21</v>
      </c>
      <c r="K161" t="s">
        <v>22</v>
      </c>
      <c r="L161">
        <v>1553662800</v>
      </c>
      <c r="M161" s="10">
        <f t="shared" si="16"/>
        <v>43551.208333333328</v>
      </c>
      <c r="N161" s="9">
        <f t="shared" si="17"/>
        <v>2019</v>
      </c>
      <c r="O161">
        <v>1555218000</v>
      </c>
      <c r="P161" s="10">
        <f t="shared" si="18"/>
        <v>43569.208333333328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14"/>
        <v>162</v>
      </c>
      <c r="G162" t="s">
        <v>20</v>
      </c>
      <c r="H162">
        <v>164</v>
      </c>
      <c r="I162" s="5">
        <f t="shared" si="15"/>
        <v>79.180000000000007</v>
      </c>
      <c r="J162" t="s">
        <v>21</v>
      </c>
      <c r="K162" t="s">
        <v>22</v>
      </c>
      <c r="L162">
        <v>1556341200</v>
      </c>
      <c r="M162" s="10">
        <f t="shared" si="16"/>
        <v>43582.208333333328</v>
      </c>
      <c r="N162" s="9">
        <f t="shared" si="17"/>
        <v>2019</v>
      </c>
      <c r="O162">
        <v>1557723600</v>
      </c>
      <c r="P162" s="10">
        <f t="shared" si="18"/>
        <v>43598.208333333328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14"/>
        <v>78</v>
      </c>
      <c r="G163" t="s">
        <v>14</v>
      </c>
      <c r="H163">
        <v>75</v>
      </c>
      <c r="I163" s="5">
        <f t="shared" si="15"/>
        <v>57.33</v>
      </c>
      <c r="J163" t="s">
        <v>21</v>
      </c>
      <c r="K163" t="s">
        <v>22</v>
      </c>
      <c r="L163">
        <v>1442984400</v>
      </c>
      <c r="M163" s="10">
        <f t="shared" si="16"/>
        <v>42270.208333333328</v>
      </c>
      <c r="N163" s="9">
        <f t="shared" si="17"/>
        <v>2015</v>
      </c>
      <c r="O163">
        <v>1443502800</v>
      </c>
      <c r="P163" s="10">
        <f t="shared" si="18"/>
        <v>42276.208333333328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14"/>
        <v>150</v>
      </c>
      <c r="G164" t="s">
        <v>20</v>
      </c>
      <c r="H164">
        <v>157</v>
      </c>
      <c r="I164" s="5">
        <f t="shared" si="15"/>
        <v>58.18</v>
      </c>
      <c r="J164" t="s">
        <v>98</v>
      </c>
      <c r="K164" t="s">
        <v>99</v>
      </c>
      <c r="L164">
        <v>1544248800</v>
      </c>
      <c r="M164" s="10">
        <f t="shared" si="16"/>
        <v>43442.25</v>
      </c>
      <c r="N164" s="9">
        <f t="shared" si="17"/>
        <v>2018</v>
      </c>
      <c r="O164">
        <v>1546840800</v>
      </c>
      <c r="P164" s="10">
        <f t="shared" si="18"/>
        <v>43472.25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14"/>
        <v>253</v>
      </c>
      <c r="G165" t="s">
        <v>20</v>
      </c>
      <c r="H165">
        <v>246</v>
      </c>
      <c r="I165" s="5">
        <f t="shared" si="15"/>
        <v>36.03</v>
      </c>
      <c r="J165" t="s">
        <v>21</v>
      </c>
      <c r="K165" t="s">
        <v>22</v>
      </c>
      <c r="L165">
        <v>1508475600</v>
      </c>
      <c r="M165" s="10">
        <f t="shared" si="16"/>
        <v>43028.208333333328</v>
      </c>
      <c r="N165" s="9">
        <f t="shared" si="17"/>
        <v>2017</v>
      </c>
      <c r="O165">
        <v>1512712800</v>
      </c>
      <c r="P165" s="10">
        <f t="shared" si="18"/>
        <v>43077.25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14"/>
        <v>100</v>
      </c>
      <c r="G166" t="s">
        <v>20</v>
      </c>
      <c r="H166">
        <v>1396</v>
      </c>
      <c r="I166" s="5">
        <f t="shared" si="15"/>
        <v>107.99</v>
      </c>
      <c r="J166" t="s">
        <v>21</v>
      </c>
      <c r="K166" t="s">
        <v>22</v>
      </c>
      <c r="L166">
        <v>1507438800</v>
      </c>
      <c r="M166" s="10">
        <f t="shared" si="16"/>
        <v>43016.208333333328</v>
      </c>
      <c r="N166" s="9">
        <f t="shared" si="17"/>
        <v>2017</v>
      </c>
      <c r="O166">
        <v>1507525200</v>
      </c>
      <c r="P166" s="10">
        <f t="shared" si="18"/>
        <v>43017.208333333328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14"/>
        <v>122</v>
      </c>
      <c r="G167" t="s">
        <v>20</v>
      </c>
      <c r="H167">
        <v>2506</v>
      </c>
      <c r="I167" s="5">
        <f t="shared" si="15"/>
        <v>44.01</v>
      </c>
      <c r="J167" t="s">
        <v>21</v>
      </c>
      <c r="K167" t="s">
        <v>22</v>
      </c>
      <c r="L167">
        <v>1501563600</v>
      </c>
      <c r="M167" s="10">
        <f t="shared" si="16"/>
        <v>42948.208333333328</v>
      </c>
      <c r="N167" s="9">
        <f t="shared" si="17"/>
        <v>2017</v>
      </c>
      <c r="O167">
        <v>1504328400</v>
      </c>
      <c r="P167" s="10">
        <f t="shared" si="18"/>
        <v>42980.208333333328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14"/>
        <v>137</v>
      </c>
      <c r="G168" t="s">
        <v>20</v>
      </c>
      <c r="H168">
        <v>244</v>
      </c>
      <c r="I168" s="5">
        <f t="shared" si="15"/>
        <v>55.08</v>
      </c>
      <c r="J168" t="s">
        <v>21</v>
      </c>
      <c r="K168" t="s">
        <v>22</v>
      </c>
      <c r="L168">
        <v>1292997600</v>
      </c>
      <c r="M168" s="10">
        <f t="shared" si="16"/>
        <v>40534.25</v>
      </c>
      <c r="N168" s="9">
        <f t="shared" si="17"/>
        <v>2010</v>
      </c>
      <c r="O168">
        <v>1293343200</v>
      </c>
      <c r="P168" s="10">
        <f t="shared" si="18"/>
        <v>40538.25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14"/>
        <v>416</v>
      </c>
      <c r="G169" t="s">
        <v>20</v>
      </c>
      <c r="H169">
        <v>146</v>
      </c>
      <c r="I169" s="5">
        <f t="shared" si="15"/>
        <v>74</v>
      </c>
      <c r="J169" t="s">
        <v>26</v>
      </c>
      <c r="K169" t="s">
        <v>27</v>
      </c>
      <c r="L169">
        <v>1370840400</v>
      </c>
      <c r="M169" s="10">
        <f t="shared" si="16"/>
        <v>41435.208333333336</v>
      </c>
      <c r="N169" s="9">
        <f t="shared" si="17"/>
        <v>2013</v>
      </c>
      <c r="O169">
        <v>1371704400</v>
      </c>
      <c r="P169" s="10">
        <f t="shared" si="18"/>
        <v>41445.208333333336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14"/>
        <v>31</v>
      </c>
      <c r="G170" t="s">
        <v>14</v>
      </c>
      <c r="H170">
        <v>955</v>
      </c>
      <c r="I170" s="5">
        <f t="shared" si="15"/>
        <v>42</v>
      </c>
      <c r="J170" t="s">
        <v>36</v>
      </c>
      <c r="K170" t="s">
        <v>37</v>
      </c>
      <c r="L170">
        <v>1550815200</v>
      </c>
      <c r="M170" s="10">
        <f t="shared" si="16"/>
        <v>43518.25</v>
      </c>
      <c r="N170" s="9">
        <f t="shared" si="17"/>
        <v>2019</v>
      </c>
      <c r="O170">
        <v>1552798800</v>
      </c>
      <c r="P170" s="10">
        <f t="shared" si="18"/>
        <v>43541.208333333328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14"/>
        <v>424</v>
      </c>
      <c r="G171" t="s">
        <v>20</v>
      </c>
      <c r="H171">
        <v>1267</v>
      </c>
      <c r="I171" s="5">
        <f t="shared" si="15"/>
        <v>77.989999999999995</v>
      </c>
      <c r="J171" t="s">
        <v>21</v>
      </c>
      <c r="K171" t="s">
        <v>22</v>
      </c>
      <c r="L171">
        <v>1339909200</v>
      </c>
      <c r="M171" s="10">
        <f t="shared" si="16"/>
        <v>41077.208333333336</v>
      </c>
      <c r="N171" s="9">
        <f t="shared" si="17"/>
        <v>2012</v>
      </c>
      <c r="O171">
        <v>1342328400</v>
      </c>
      <c r="P171" s="10">
        <f t="shared" si="18"/>
        <v>41105.208333333336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14"/>
        <v>3</v>
      </c>
      <c r="G172" t="s">
        <v>14</v>
      </c>
      <c r="H172">
        <v>67</v>
      </c>
      <c r="I172" s="5">
        <f t="shared" si="15"/>
        <v>82.51</v>
      </c>
      <c r="J172" t="s">
        <v>21</v>
      </c>
      <c r="K172" t="s">
        <v>22</v>
      </c>
      <c r="L172">
        <v>1501736400</v>
      </c>
      <c r="M172" s="10">
        <f t="shared" si="16"/>
        <v>42950.208333333328</v>
      </c>
      <c r="N172" s="9">
        <f t="shared" si="17"/>
        <v>2017</v>
      </c>
      <c r="O172">
        <v>1502341200</v>
      </c>
      <c r="P172" s="10">
        <f t="shared" si="18"/>
        <v>42957.208333333328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14"/>
        <v>11</v>
      </c>
      <c r="G173" t="s">
        <v>14</v>
      </c>
      <c r="H173">
        <v>5</v>
      </c>
      <c r="I173" s="5">
        <f t="shared" si="15"/>
        <v>104.2</v>
      </c>
      <c r="J173" t="s">
        <v>21</v>
      </c>
      <c r="K173" t="s">
        <v>22</v>
      </c>
      <c r="L173">
        <v>1395291600</v>
      </c>
      <c r="M173" s="10">
        <f t="shared" si="16"/>
        <v>41718.208333333336</v>
      </c>
      <c r="N173" s="9">
        <f t="shared" si="17"/>
        <v>2014</v>
      </c>
      <c r="O173">
        <v>1397192400</v>
      </c>
      <c r="P173" s="10">
        <f t="shared" si="18"/>
        <v>41740.208333333336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14"/>
        <v>83</v>
      </c>
      <c r="G174" t="s">
        <v>14</v>
      </c>
      <c r="H174">
        <v>26</v>
      </c>
      <c r="I174" s="5">
        <f t="shared" si="15"/>
        <v>25.5</v>
      </c>
      <c r="J174" t="s">
        <v>21</v>
      </c>
      <c r="K174" t="s">
        <v>22</v>
      </c>
      <c r="L174">
        <v>1405746000</v>
      </c>
      <c r="M174" s="10">
        <f t="shared" si="16"/>
        <v>41839.208333333336</v>
      </c>
      <c r="N174" s="9">
        <f t="shared" si="17"/>
        <v>2014</v>
      </c>
      <c r="O174">
        <v>1407042000</v>
      </c>
      <c r="P174" s="10">
        <f t="shared" si="18"/>
        <v>41854.208333333336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14"/>
        <v>163</v>
      </c>
      <c r="G175" t="s">
        <v>20</v>
      </c>
      <c r="H175">
        <v>1561</v>
      </c>
      <c r="I175" s="5">
        <f t="shared" si="15"/>
        <v>100.98</v>
      </c>
      <c r="J175" t="s">
        <v>21</v>
      </c>
      <c r="K175" t="s">
        <v>22</v>
      </c>
      <c r="L175">
        <v>1368853200</v>
      </c>
      <c r="M175" s="10">
        <f t="shared" si="16"/>
        <v>41412.208333333336</v>
      </c>
      <c r="N175" s="9">
        <f t="shared" si="17"/>
        <v>2013</v>
      </c>
      <c r="O175">
        <v>1369371600</v>
      </c>
      <c r="P175" s="10">
        <f t="shared" si="18"/>
        <v>41418.208333333336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14"/>
        <v>895</v>
      </c>
      <c r="G176" t="s">
        <v>20</v>
      </c>
      <c r="H176">
        <v>48</v>
      </c>
      <c r="I176" s="5">
        <f t="shared" si="15"/>
        <v>111.83</v>
      </c>
      <c r="J176" t="s">
        <v>21</v>
      </c>
      <c r="K176" t="s">
        <v>22</v>
      </c>
      <c r="L176">
        <v>1444021200</v>
      </c>
      <c r="M176" s="10">
        <f t="shared" si="16"/>
        <v>42282.208333333328</v>
      </c>
      <c r="N176" s="9">
        <f t="shared" si="17"/>
        <v>2015</v>
      </c>
      <c r="O176">
        <v>1444107600</v>
      </c>
      <c r="P176" s="10">
        <f t="shared" si="18"/>
        <v>42283.208333333328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14"/>
        <v>26</v>
      </c>
      <c r="G177" t="s">
        <v>14</v>
      </c>
      <c r="H177">
        <v>1130</v>
      </c>
      <c r="I177" s="5">
        <f t="shared" si="15"/>
        <v>42</v>
      </c>
      <c r="J177" t="s">
        <v>21</v>
      </c>
      <c r="K177" t="s">
        <v>22</v>
      </c>
      <c r="L177">
        <v>1472619600</v>
      </c>
      <c r="M177" s="10">
        <f t="shared" si="16"/>
        <v>42613.208333333328</v>
      </c>
      <c r="N177" s="9">
        <f t="shared" si="17"/>
        <v>2016</v>
      </c>
      <c r="O177">
        <v>1474261200</v>
      </c>
      <c r="P177" s="10">
        <f t="shared" si="18"/>
        <v>42632.208333333328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14"/>
        <v>75</v>
      </c>
      <c r="G178" t="s">
        <v>14</v>
      </c>
      <c r="H178">
        <v>782</v>
      </c>
      <c r="I178" s="5">
        <f t="shared" si="15"/>
        <v>110.05</v>
      </c>
      <c r="J178" t="s">
        <v>21</v>
      </c>
      <c r="K178" t="s">
        <v>22</v>
      </c>
      <c r="L178">
        <v>1472878800</v>
      </c>
      <c r="M178" s="10">
        <f t="shared" si="16"/>
        <v>42616.208333333328</v>
      </c>
      <c r="N178" s="9">
        <f t="shared" si="17"/>
        <v>2016</v>
      </c>
      <c r="O178">
        <v>1473656400</v>
      </c>
      <c r="P178" s="10">
        <f t="shared" si="18"/>
        <v>42625.208333333328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14"/>
        <v>416</v>
      </c>
      <c r="G179" t="s">
        <v>20</v>
      </c>
      <c r="H179">
        <v>2739</v>
      </c>
      <c r="I179" s="5">
        <f t="shared" si="15"/>
        <v>59</v>
      </c>
      <c r="J179" t="s">
        <v>21</v>
      </c>
      <c r="K179" t="s">
        <v>22</v>
      </c>
      <c r="L179">
        <v>1289800800</v>
      </c>
      <c r="M179" s="10">
        <f t="shared" si="16"/>
        <v>40497.25</v>
      </c>
      <c r="N179" s="9">
        <f t="shared" si="17"/>
        <v>2010</v>
      </c>
      <c r="O179">
        <v>1291960800</v>
      </c>
      <c r="P179" s="10">
        <f t="shared" si="18"/>
        <v>40522.25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14"/>
        <v>96</v>
      </c>
      <c r="G180" t="s">
        <v>14</v>
      </c>
      <c r="H180">
        <v>210</v>
      </c>
      <c r="I180" s="5">
        <f t="shared" si="15"/>
        <v>32.99</v>
      </c>
      <c r="J180" t="s">
        <v>21</v>
      </c>
      <c r="K180" t="s">
        <v>22</v>
      </c>
      <c r="L180">
        <v>1505970000</v>
      </c>
      <c r="M180" s="10">
        <f t="shared" si="16"/>
        <v>42999.208333333328</v>
      </c>
      <c r="N180" s="9">
        <f t="shared" si="17"/>
        <v>2017</v>
      </c>
      <c r="O180">
        <v>1506747600</v>
      </c>
      <c r="P180" s="10">
        <f t="shared" si="18"/>
        <v>43008.208333333328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14"/>
        <v>358</v>
      </c>
      <c r="G181" t="s">
        <v>20</v>
      </c>
      <c r="H181">
        <v>3537</v>
      </c>
      <c r="I181" s="5">
        <f t="shared" si="15"/>
        <v>45.01</v>
      </c>
      <c r="J181" t="s">
        <v>15</v>
      </c>
      <c r="K181" t="s">
        <v>16</v>
      </c>
      <c r="L181">
        <v>1363496400</v>
      </c>
      <c r="M181" s="10">
        <f t="shared" si="16"/>
        <v>41350.208333333336</v>
      </c>
      <c r="N181" s="9">
        <f t="shared" si="17"/>
        <v>2013</v>
      </c>
      <c r="O181">
        <v>1363582800</v>
      </c>
      <c r="P181" s="10">
        <f t="shared" si="18"/>
        <v>41351.208333333336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14"/>
        <v>308</v>
      </c>
      <c r="G182" t="s">
        <v>20</v>
      </c>
      <c r="H182">
        <v>2107</v>
      </c>
      <c r="I182" s="5">
        <f t="shared" si="15"/>
        <v>81.98</v>
      </c>
      <c r="J182" t="s">
        <v>26</v>
      </c>
      <c r="K182" t="s">
        <v>27</v>
      </c>
      <c r="L182">
        <v>1269234000</v>
      </c>
      <c r="M182" s="10">
        <f t="shared" si="16"/>
        <v>40259.208333333336</v>
      </c>
      <c r="N182" s="9">
        <f t="shared" si="17"/>
        <v>2010</v>
      </c>
      <c r="O182">
        <v>1269666000</v>
      </c>
      <c r="P182" s="10">
        <f t="shared" si="18"/>
        <v>40264.208333333336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14"/>
        <v>62</v>
      </c>
      <c r="G183" t="s">
        <v>14</v>
      </c>
      <c r="H183">
        <v>136</v>
      </c>
      <c r="I183" s="5">
        <f t="shared" si="15"/>
        <v>39.08</v>
      </c>
      <c r="J183" t="s">
        <v>21</v>
      </c>
      <c r="K183" t="s">
        <v>22</v>
      </c>
      <c r="L183">
        <v>1507093200</v>
      </c>
      <c r="M183" s="10">
        <f t="shared" si="16"/>
        <v>43012.208333333328</v>
      </c>
      <c r="N183" s="9">
        <f t="shared" si="17"/>
        <v>2017</v>
      </c>
      <c r="O183">
        <v>1508648400</v>
      </c>
      <c r="P183" s="10">
        <f t="shared" si="18"/>
        <v>43030.208333333328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14"/>
        <v>722</v>
      </c>
      <c r="G184" t="s">
        <v>20</v>
      </c>
      <c r="H184">
        <v>3318</v>
      </c>
      <c r="I184" s="5">
        <f t="shared" si="15"/>
        <v>59</v>
      </c>
      <c r="J184" t="s">
        <v>36</v>
      </c>
      <c r="K184" t="s">
        <v>37</v>
      </c>
      <c r="L184">
        <v>1560574800</v>
      </c>
      <c r="M184" s="10">
        <f t="shared" si="16"/>
        <v>43631.208333333328</v>
      </c>
      <c r="N184" s="9">
        <f t="shared" si="17"/>
        <v>2019</v>
      </c>
      <c r="O184">
        <v>1561957200</v>
      </c>
      <c r="P184" s="10">
        <f t="shared" si="18"/>
        <v>43647.208333333328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14"/>
        <v>69</v>
      </c>
      <c r="G185" t="s">
        <v>14</v>
      </c>
      <c r="H185">
        <v>86</v>
      </c>
      <c r="I185" s="5">
        <f t="shared" si="15"/>
        <v>40.99</v>
      </c>
      <c r="J185" t="s">
        <v>15</v>
      </c>
      <c r="K185" t="s">
        <v>16</v>
      </c>
      <c r="L185">
        <v>1284008400</v>
      </c>
      <c r="M185" s="10">
        <f t="shared" si="16"/>
        <v>40430.208333333336</v>
      </c>
      <c r="N185" s="9">
        <f t="shared" si="17"/>
        <v>2010</v>
      </c>
      <c r="O185">
        <v>1285131600</v>
      </c>
      <c r="P185" s="10">
        <f t="shared" si="18"/>
        <v>40443.208333333336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14"/>
        <v>293</v>
      </c>
      <c r="G186" t="s">
        <v>20</v>
      </c>
      <c r="H186">
        <v>340</v>
      </c>
      <c r="I186" s="5">
        <f t="shared" si="15"/>
        <v>31.03</v>
      </c>
      <c r="J186" t="s">
        <v>21</v>
      </c>
      <c r="K186" t="s">
        <v>22</v>
      </c>
      <c r="L186">
        <v>1556859600</v>
      </c>
      <c r="M186" s="10">
        <f t="shared" si="16"/>
        <v>43588.208333333328</v>
      </c>
      <c r="N186" s="9">
        <f t="shared" si="17"/>
        <v>2019</v>
      </c>
      <c r="O186">
        <v>1556946000</v>
      </c>
      <c r="P186" s="10">
        <f t="shared" si="18"/>
        <v>43589.208333333328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14"/>
        <v>72</v>
      </c>
      <c r="G187" t="s">
        <v>14</v>
      </c>
      <c r="H187">
        <v>19</v>
      </c>
      <c r="I187" s="5">
        <f t="shared" si="15"/>
        <v>37.79</v>
      </c>
      <c r="J187" t="s">
        <v>21</v>
      </c>
      <c r="K187" t="s">
        <v>22</v>
      </c>
      <c r="L187">
        <v>1526187600</v>
      </c>
      <c r="M187" s="10">
        <f t="shared" si="16"/>
        <v>43233.208333333328</v>
      </c>
      <c r="N187" s="9">
        <f t="shared" si="17"/>
        <v>2018</v>
      </c>
      <c r="O187">
        <v>1527138000</v>
      </c>
      <c r="P187" s="10">
        <f t="shared" si="18"/>
        <v>43244.208333333328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14"/>
        <v>32</v>
      </c>
      <c r="G188" t="s">
        <v>14</v>
      </c>
      <c r="H188">
        <v>886</v>
      </c>
      <c r="I188" s="5">
        <f t="shared" si="15"/>
        <v>32.01</v>
      </c>
      <c r="J188" t="s">
        <v>21</v>
      </c>
      <c r="K188" t="s">
        <v>22</v>
      </c>
      <c r="L188">
        <v>1400821200</v>
      </c>
      <c r="M188" s="10">
        <f t="shared" si="16"/>
        <v>41782.208333333336</v>
      </c>
      <c r="N188" s="9">
        <f t="shared" si="17"/>
        <v>2014</v>
      </c>
      <c r="O188">
        <v>1402117200</v>
      </c>
      <c r="P188" s="10">
        <f t="shared" si="18"/>
        <v>41797.208333333336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14"/>
        <v>230</v>
      </c>
      <c r="G189" t="s">
        <v>20</v>
      </c>
      <c r="H189">
        <v>1442</v>
      </c>
      <c r="I189" s="5">
        <f t="shared" si="15"/>
        <v>95.97</v>
      </c>
      <c r="J189" t="s">
        <v>15</v>
      </c>
      <c r="K189" t="s">
        <v>16</v>
      </c>
      <c r="L189">
        <v>1361599200</v>
      </c>
      <c r="M189" s="10">
        <f t="shared" si="16"/>
        <v>41328.25</v>
      </c>
      <c r="N189" s="9">
        <f t="shared" si="17"/>
        <v>2013</v>
      </c>
      <c r="O189">
        <v>1364014800</v>
      </c>
      <c r="P189" s="10">
        <f t="shared" si="18"/>
        <v>41356.208333333336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14"/>
        <v>32</v>
      </c>
      <c r="G190" t="s">
        <v>14</v>
      </c>
      <c r="H190">
        <v>35</v>
      </c>
      <c r="I190" s="5">
        <f t="shared" si="15"/>
        <v>75</v>
      </c>
      <c r="J190" t="s">
        <v>107</v>
      </c>
      <c r="K190" t="s">
        <v>108</v>
      </c>
      <c r="L190">
        <v>1417500000</v>
      </c>
      <c r="M190" s="10">
        <f t="shared" si="16"/>
        <v>41975.25</v>
      </c>
      <c r="N190" s="9">
        <f t="shared" si="17"/>
        <v>2014</v>
      </c>
      <c r="O190">
        <v>1417586400</v>
      </c>
      <c r="P190" s="10">
        <f t="shared" si="18"/>
        <v>41976.25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14"/>
        <v>24</v>
      </c>
      <c r="G191" t="s">
        <v>74</v>
      </c>
      <c r="H191">
        <v>441</v>
      </c>
      <c r="I191" s="5">
        <f t="shared" si="15"/>
        <v>102.05</v>
      </c>
      <c r="J191" t="s">
        <v>21</v>
      </c>
      <c r="K191" t="s">
        <v>22</v>
      </c>
      <c r="L191">
        <v>1457071200</v>
      </c>
      <c r="M191" s="10">
        <f t="shared" si="16"/>
        <v>42433.25</v>
      </c>
      <c r="N191" s="9">
        <f t="shared" si="17"/>
        <v>2016</v>
      </c>
      <c r="O191">
        <v>1457071200</v>
      </c>
      <c r="P191" s="10">
        <f t="shared" si="18"/>
        <v>42433.25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14"/>
        <v>69</v>
      </c>
      <c r="G192" t="s">
        <v>14</v>
      </c>
      <c r="H192">
        <v>24</v>
      </c>
      <c r="I192" s="5">
        <f t="shared" si="15"/>
        <v>105.75</v>
      </c>
      <c r="J192" t="s">
        <v>21</v>
      </c>
      <c r="K192" t="s">
        <v>22</v>
      </c>
      <c r="L192">
        <v>1370322000</v>
      </c>
      <c r="M192" s="10">
        <f t="shared" si="16"/>
        <v>41429.208333333336</v>
      </c>
      <c r="N192" s="9">
        <f t="shared" si="17"/>
        <v>2013</v>
      </c>
      <c r="O192">
        <v>1370408400</v>
      </c>
      <c r="P192" s="10">
        <f t="shared" si="18"/>
        <v>41430.208333333336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14"/>
        <v>38</v>
      </c>
      <c r="G193" t="s">
        <v>14</v>
      </c>
      <c r="H193">
        <v>86</v>
      </c>
      <c r="I193" s="5">
        <f t="shared" si="15"/>
        <v>37.07</v>
      </c>
      <c r="J193" t="s">
        <v>107</v>
      </c>
      <c r="K193" t="s">
        <v>108</v>
      </c>
      <c r="L193">
        <v>1552366800</v>
      </c>
      <c r="M193" s="10">
        <f t="shared" si="16"/>
        <v>43536.208333333328</v>
      </c>
      <c r="N193" s="9">
        <f t="shared" si="17"/>
        <v>2019</v>
      </c>
      <c r="O193">
        <v>1552626000</v>
      </c>
      <c r="P193" s="10">
        <f t="shared" si="18"/>
        <v>43539.208333333328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ref="F194:F257" si="21">ROUND((E194/D194)*100,0)</f>
        <v>20</v>
      </c>
      <c r="G194" t="s">
        <v>14</v>
      </c>
      <c r="H194">
        <v>243</v>
      </c>
      <c r="I194" s="5">
        <f t="shared" ref="I194:I257" si="22">IF(H194=0,0,ROUND(E194/H194,2))</f>
        <v>35.049999999999997</v>
      </c>
      <c r="J194" t="s">
        <v>21</v>
      </c>
      <c r="K194" t="s">
        <v>22</v>
      </c>
      <c r="L194">
        <v>1403845200</v>
      </c>
      <c r="M194" s="10">
        <f t="shared" si="16"/>
        <v>41817.208333333336</v>
      </c>
      <c r="N194" s="9">
        <f t="shared" si="17"/>
        <v>2014</v>
      </c>
      <c r="O194">
        <v>1404190800</v>
      </c>
      <c r="P194" s="10">
        <f t="shared" si="18"/>
        <v>41821.208333333336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21"/>
        <v>46</v>
      </c>
      <c r="G195" t="s">
        <v>14</v>
      </c>
      <c r="H195">
        <v>65</v>
      </c>
      <c r="I195" s="5">
        <f t="shared" si="22"/>
        <v>46.34</v>
      </c>
      <c r="J195" t="s">
        <v>21</v>
      </c>
      <c r="K195" t="s">
        <v>22</v>
      </c>
      <c r="L195">
        <v>1523163600</v>
      </c>
      <c r="M195" s="10">
        <f t="shared" ref="M195:M258" si="23">(((L195/60)/60)/24)+DATE(1970,1,1)</f>
        <v>43198.208333333328</v>
      </c>
      <c r="N195" s="9">
        <f t="shared" ref="N195:N258" si="24">YEAR(M195)</f>
        <v>2018</v>
      </c>
      <c r="O195">
        <v>1523509200</v>
      </c>
      <c r="P195" s="10">
        <f t="shared" ref="P195:P258" si="25">(((O195/60)/60)/24)+DATE(1970,1,1)</f>
        <v>43202.208333333328</v>
      </c>
      <c r="Q195" t="b">
        <v>1</v>
      </c>
      <c r="R195" t="b">
        <v>0</v>
      </c>
      <c r="S195" t="s">
        <v>60</v>
      </c>
      <c r="T195" t="str">
        <f t="shared" ref="T195:T258" si="26">LEFT(S195,SEARCH("/",S195)-1)</f>
        <v>music</v>
      </c>
      <c r="U195" t="str">
        <f t="shared" ref="U195:U258" si="27">RIGHT(S195,LEN(S195)-SEARCH("/",S195))</f>
        <v>indie rock</v>
      </c>
    </row>
    <row r="196" spans="1:21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21"/>
        <v>123</v>
      </c>
      <c r="G196" t="s">
        <v>20</v>
      </c>
      <c r="H196">
        <v>126</v>
      </c>
      <c r="I196" s="5">
        <f t="shared" si="22"/>
        <v>69.17</v>
      </c>
      <c r="J196" t="s">
        <v>21</v>
      </c>
      <c r="K196" t="s">
        <v>22</v>
      </c>
      <c r="L196">
        <v>1442206800</v>
      </c>
      <c r="M196" s="10">
        <f t="shared" si="23"/>
        <v>42261.208333333328</v>
      </c>
      <c r="N196" s="9">
        <f t="shared" si="24"/>
        <v>2015</v>
      </c>
      <c r="O196">
        <v>1443589200</v>
      </c>
      <c r="P196" s="10">
        <f t="shared" si="25"/>
        <v>42277.208333333328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21"/>
        <v>362</v>
      </c>
      <c r="G197" t="s">
        <v>20</v>
      </c>
      <c r="H197">
        <v>524</v>
      </c>
      <c r="I197" s="5">
        <f t="shared" si="22"/>
        <v>109.08</v>
      </c>
      <c r="J197" t="s">
        <v>21</v>
      </c>
      <c r="K197" t="s">
        <v>22</v>
      </c>
      <c r="L197">
        <v>1532840400</v>
      </c>
      <c r="M197" s="10">
        <f t="shared" si="23"/>
        <v>43310.208333333328</v>
      </c>
      <c r="N197" s="9">
        <f t="shared" si="24"/>
        <v>2018</v>
      </c>
      <c r="O197">
        <v>1533445200</v>
      </c>
      <c r="P197" s="10">
        <f t="shared" si="25"/>
        <v>43317.208333333328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21"/>
        <v>63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 s="10">
        <f t="shared" si="23"/>
        <v>42616.208333333328</v>
      </c>
      <c r="N198" s="9">
        <f t="shared" si="24"/>
        <v>2016</v>
      </c>
      <c r="O198">
        <v>1474520400</v>
      </c>
      <c r="P198" s="10">
        <f t="shared" si="25"/>
        <v>42635.208333333328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21"/>
        <v>298</v>
      </c>
      <c r="G199" t="s">
        <v>20</v>
      </c>
      <c r="H199">
        <v>1989</v>
      </c>
      <c r="I199" s="5">
        <f t="shared" si="22"/>
        <v>82.01</v>
      </c>
      <c r="J199" t="s">
        <v>21</v>
      </c>
      <c r="K199" t="s">
        <v>22</v>
      </c>
      <c r="L199">
        <v>1498194000</v>
      </c>
      <c r="M199" s="10">
        <f t="shared" si="23"/>
        <v>42909.208333333328</v>
      </c>
      <c r="N199" s="9">
        <f t="shared" si="24"/>
        <v>2017</v>
      </c>
      <c r="O199">
        <v>1499403600</v>
      </c>
      <c r="P199" s="10">
        <f t="shared" si="25"/>
        <v>42923.208333333328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21"/>
        <v>10</v>
      </c>
      <c r="G200" t="s">
        <v>14</v>
      </c>
      <c r="H200">
        <v>168</v>
      </c>
      <c r="I200" s="5">
        <f t="shared" si="22"/>
        <v>35.96</v>
      </c>
      <c r="J200" t="s">
        <v>21</v>
      </c>
      <c r="K200" t="s">
        <v>22</v>
      </c>
      <c r="L200">
        <v>1281070800</v>
      </c>
      <c r="M200" s="10">
        <f t="shared" si="23"/>
        <v>40396.208333333336</v>
      </c>
      <c r="N200" s="9">
        <f t="shared" si="24"/>
        <v>2010</v>
      </c>
      <c r="O200">
        <v>1283576400</v>
      </c>
      <c r="P200" s="10">
        <f t="shared" si="25"/>
        <v>40425.208333333336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21"/>
        <v>54</v>
      </c>
      <c r="G201" t="s">
        <v>14</v>
      </c>
      <c r="H201">
        <v>13</v>
      </c>
      <c r="I201" s="5">
        <f t="shared" si="22"/>
        <v>74.459999999999994</v>
      </c>
      <c r="J201" t="s">
        <v>21</v>
      </c>
      <c r="K201" t="s">
        <v>22</v>
      </c>
      <c r="L201">
        <v>1436245200</v>
      </c>
      <c r="M201" s="10">
        <f t="shared" si="23"/>
        <v>42192.208333333328</v>
      </c>
      <c r="N201" s="9">
        <f t="shared" si="24"/>
        <v>2015</v>
      </c>
      <c r="O201">
        <v>1436590800</v>
      </c>
      <c r="P201" s="10">
        <f t="shared" si="25"/>
        <v>42196.208333333328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21"/>
        <v>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 s="10">
        <f t="shared" si="23"/>
        <v>40262.208333333336</v>
      </c>
      <c r="N202" s="9">
        <f t="shared" si="24"/>
        <v>2010</v>
      </c>
      <c r="O202">
        <v>1270443600</v>
      </c>
      <c r="P202" s="10">
        <f t="shared" si="25"/>
        <v>40273.208333333336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21"/>
        <v>681</v>
      </c>
      <c r="G203" t="s">
        <v>20</v>
      </c>
      <c r="H203">
        <v>157</v>
      </c>
      <c r="I203" s="5">
        <f t="shared" si="22"/>
        <v>91.11</v>
      </c>
      <c r="J203" t="s">
        <v>21</v>
      </c>
      <c r="K203" t="s">
        <v>22</v>
      </c>
      <c r="L203">
        <v>1406264400</v>
      </c>
      <c r="M203" s="10">
        <f t="shared" si="23"/>
        <v>41845.208333333336</v>
      </c>
      <c r="N203" s="9">
        <f t="shared" si="24"/>
        <v>2014</v>
      </c>
      <c r="O203">
        <v>1407819600</v>
      </c>
      <c r="P203" s="10">
        <f t="shared" si="25"/>
        <v>41863.208333333336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21"/>
        <v>79</v>
      </c>
      <c r="G204" t="s">
        <v>74</v>
      </c>
      <c r="H204">
        <v>82</v>
      </c>
      <c r="I204" s="5">
        <f t="shared" si="22"/>
        <v>79.790000000000006</v>
      </c>
      <c r="J204" t="s">
        <v>21</v>
      </c>
      <c r="K204" t="s">
        <v>22</v>
      </c>
      <c r="L204">
        <v>1317531600</v>
      </c>
      <c r="M204" s="10">
        <f t="shared" si="23"/>
        <v>40818.208333333336</v>
      </c>
      <c r="N204" s="9">
        <f t="shared" si="24"/>
        <v>2011</v>
      </c>
      <c r="O204">
        <v>1317877200</v>
      </c>
      <c r="P204" s="10">
        <f t="shared" si="25"/>
        <v>40822.208333333336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21"/>
        <v>134</v>
      </c>
      <c r="G205" t="s">
        <v>20</v>
      </c>
      <c r="H205">
        <v>4498</v>
      </c>
      <c r="I205" s="5">
        <f t="shared" si="22"/>
        <v>43</v>
      </c>
      <c r="J205" t="s">
        <v>26</v>
      </c>
      <c r="K205" t="s">
        <v>27</v>
      </c>
      <c r="L205">
        <v>1484632800</v>
      </c>
      <c r="M205" s="10">
        <f t="shared" si="23"/>
        <v>42752.25</v>
      </c>
      <c r="N205" s="9">
        <f t="shared" si="24"/>
        <v>2017</v>
      </c>
      <c r="O205">
        <v>1484805600</v>
      </c>
      <c r="P205" s="10">
        <f t="shared" si="25"/>
        <v>42754.25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21"/>
        <v>3</v>
      </c>
      <c r="G206" t="s">
        <v>14</v>
      </c>
      <c r="H206">
        <v>40</v>
      </c>
      <c r="I206" s="5">
        <f t="shared" si="22"/>
        <v>63.23</v>
      </c>
      <c r="J206" t="s">
        <v>21</v>
      </c>
      <c r="K206" t="s">
        <v>22</v>
      </c>
      <c r="L206">
        <v>1301806800</v>
      </c>
      <c r="M206" s="10">
        <f t="shared" si="23"/>
        <v>40636.208333333336</v>
      </c>
      <c r="N206" s="9">
        <f t="shared" si="24"/>
        <v>2011</v>
      </c>
      <c r="O206">
        <v>1302670800</v>
      </c>
      <c r="P206" s="10">
        <f t="shared" si="25"/>
        <v>40646.208333333336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21"/>
        <v>432</v>
      </c>
      <c r="G207" t="s">
        <v>20</v>
      </c>
      <c r="H207">
        <v>80</v>
      </c>
      <c r="I207" s="5">
        <f t="shared" si="22"/>
        <v>70.180000000000007</v>
      </c>
      <c r="J207" t="s">
        <v>21</v>
      </c>
      <c r="K207" t="s">
        <v>22</v>
      </c>
      <c r="L207">
        <v>1539752400</v>
      </c>
      <c r="M207" s="10">
        <f t="shared" si="23"/>
        <v>43390.208333333328</v>
      </c>
      <c r="N207" s="9">
        <f t="shared" si="24"/>
        <v>2018</v>
      </c>
      <c r="O207">
        <v>1540789200</v>
      </c>
      <c r="P207" s="10">
        <f t="shared" si="25"/>
        <v>43402.208333333328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21"/>
        <v>39</v>
      </c>
      <c r="G208" t="s">
        <v>74</v>
      </c>
      <c r="H208">
        <v>57</v>
      </c>
      <c r="I208" s="5">
        <f t="shared" si="22"/>
        <v>61.33</v>
      </c>
      <c r="J208" t="s">
        <v>21</v>
      </c>
      <c r="K208" t="s">
        <v>22</v>
      </c>
      <c r="L208">
        <v>1267250400</v>
      </c>
      <c r="M208" s="10">
        <f t="shared" si="23"/>
        <v>40236.25</v>
      </c>
      <c r="N208" s="9">
        <f t="shared" si="24"/>
        <v>2010</v>
      </c>
      <c r="O208">
        <v>1268028000</v>
      </c>
      <c r="P208" s="10">
        <f t="shared" si="25"/>
        <v>40245.25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21"/>
        <v>426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 s="10">
        <f t="shared" si="23"/>
        <v>43340.208333333328</v>
      </c>
      <c r="N209" s="9">
        <f t="shared" si="24"/>
        <v>2018</v>
      </c>
      <c r="O209">
        <v>1537160400</v>
      </c>
      <c r="P209" s="10">
        <f t="shared" si="25"/>
        <v>43360.208333333328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21"/>
        <v>101</v>
      </c>
      <c r="G210" t="s">
        <v>20</v>
      </c>
      <c r="H210">
        <v>2053</v>
      </c>
      <c r="I210" s="5">
        <f t="shared" si="22"/>
        <v>96.98</v>
      </c>
      <c r="J210" t="s">
        <v>21</v>
      </c>
      <c r="K210" t="s">
        <v>22</v>
      </c>
      <c r="L210">
        <v>1510207200</v>
      </c>
      <c r="M210" s="10">
        <f t="shared" si="23"/>
        <v>43048.25</v>
      </c>
      <c r="N210" s="9">
        <f t="shared" si="24"/>
        <v>2017</v>
      </c>
      <c r="O210">
        <v>1512280800</v>
      </c>
      <c r="P210" s="10">
        <f t="shared" si="25"/>
        <v>43072.25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21"/>
        <v>21</v>
      </c>
      <c r="G211" t="s">
        <v>47</v>
      </c>
      <c r="H211">
        <v>808</v>
      </c>
      <c r="I211" s="5">
        <f t="shared" si="22"/>
        <v>51</v>
      </c>
      <c r="J211" t="s">
        <v>26</v>
      </c>
      <c r="K211" t="s">
        <v>27</v>
      </c>
      <c r="L211">
        <v>1462510800</v>
      </c>
      <c r="M211" s="10">
        <f t="shared" si="23"/>
        <v>42496.208333333328</v>
      </c>
      <c r="N211" s="9">
        <f t="shared" si="24"/>
        <v>2016</v>
      </c>
      <c r="O211">
        <v>1463115600</v>
      </c>
      <c r="P211" s="10">
        <f t="shared" si="25"/>
        <v>42503.208333333328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21"/>
        <v>67</v>
      </c>
      <c r="G212" t="s">
        <v>14</v>
      </c>
      <c r="H212">
        <v>226</v>
      </c>
      <c r="I212" s="5">
        <f t="shared" si="22"/>
        <v>28.04</v>
      </c>
      <c r="J212" t="s">
        <v>36</v>
      </c>
      <c r="K212" t="s">
        <v>37</v>
      </c>
      <c r="L212">
        <v>1488520800</v>
      </c>
      <c r="M212" s="10">
        <f t="shared" si="23"/>
        <v>42797.25</v>
      </c>
      <c r="N212" s="9">
        <f t="shared" si="24"/>
        <v>2017</v>
      </c>
      <c r="O212">
        <v>1490850000</v>
      </c>
      <c r="P212" s="10">
        <f t="shared" si="25"/>
        <v>42824.208333333328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21"/>
        <v>95</v>
      </c>
      <c r="G213" t="s">
        <v>14</v>
      </c>
      <c r="H213">
        <v>1625</v>
      </c>
      <c r="I213" s="5">
        <f t="shared" si="22"/>
        <v>60.98</v>
      </c>
      <c r="J213" t="s">
        <v>21</v>
      </c>
      <c r="K213" t="s">
        <v>22</v>
      </c>
      <c r="L213">
        <v>1377579600</v>
      </c>
      <c r="M213" s="10">
        <f t="shared" si="23"/>
        <v>41513.208333333336</v>
      </c>
      <c r="N213" s="9">
        <f t="shared" si="24"/>
        <v>2013</v>
      </c>
      <c r="O213">
        <v>1379653200</v>
      </c>
      <c r="P213" s="10">
        <f t="shared" si="25"/>
        <v>41537.208333333336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21"/>
        <v>152</v>
      </c>
      <c r="G214" t="s">
        <v>20</v>
      </c>
      <c r="H214">
        <v>168</v>
      </c>
      <c r="I214" s="5">
        <f t="shared" si="22"/>
        <v>73.209999999999994</v>
      </c>
      <c r="J214" t="s">
        <v>21</v>
      </c>
      <c r="K214" t="s">
        <v>22</v>
      </c>
      <c r="L214">
        <v>1576389600</v>
      </c>
      <c r="M214" s="10">
        <f t="shared" si="23"/>
        <v>43814.25</v>
      </c>
      <c r="N214" s="9">
        <f t="shared" si="24"/>
        <v>2019</v>
      </c>
      <c r="O214">
        <v>1580364000</v>
      </c>
      <c r="P214" s="10">
        <f t="shared" si="25"/>
        <v>43860.25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21"/>
        <v>195</v>
      </c>
      <c r="G215" t="s">
        <v>20</v>
      </c>
      <c r="H215">
        <v>4289</v>
      </c>
      <c r="I215" s="5">
        <f t="shared" si="22"/>
        <v>40</v>
      </c>
      <c r="J215" t="s">
        <v>21</v>
      </c>
      <c r="K215" t="s">
        <v>22</v>
      </c>
      <c r="L215">
        <v>1289019600</v>
      </c>
      <c r="M215" s="10">
        <f t="shared" si="23"/>
        <v>40488.208333333336</v>
      </c>
      <c r="N215" s="9">
        <f t="shared" si="24"/>
        <v>2010</v>
      </c>
      <c r="O215">
        <v>1289714400</v>
      </c>
      <c r="P215" s="10">
        <f t="shared" si="25"/>
        <v>40496.25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21"/>
        <v>1023</v>
      </c>
      <c r="G216" t="s">
        <v>20</v>
      </c>
      <c r="H216">
        <v>165</v>
      </c>
      <c r="I216" s="5">
        <f t="shared" si="22"/>
        <v>86.81</v>
      </c>
      <c r="J216" t="s">
        <v>21</v>
      </c>
      <c r="K216" t="s">
        <v>22</v>
      </c>
      <c r="L216">
        <v>1282194000</v>
      </c>
      <c r="M216" s="10">
        <f t="shared" si="23"/>
        <v>40409.208333333336</v>
      </c>
      <c r="N216" s="9">
        <f t="shared" si="24"/>
        <v>2010</v>
      </c>
      <c r="O216">
        <v>1282712400</v>
      </c>
      <c r="P216" s="10">
        <f t="shared" si="25"/>
        <v>40415.208333333336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21"/>
        <v>4</v>
      </c>
      <c r="G217" t="s">
        <v>14</v>
      </c>
      <c r="H217">
        <v>143</v>
      </c>
      <c r="I217" s="5">
        <f t="shared" si="22"/>
        <v>42.13</v>
      </c>
      <c r="J217" t="s">
        <v>21</v>
      </c>
      <c r="K217" t="s">
        <v>22</v>
      </c>
      <c r="L217">
        <v>1550037600</v>
      </c>
      <c r="M217" s="10">
        <f t="shared" si="23"/>
        <v>43509.25</v>
      </c>
      <c r="N217" s="9">
        <f t="shared" si="24"/>
        <v>2019</v>
      </c>
      <c r="O217">
        <v>1550210400</v>
      </c>
      <c r="P217" s="10">
        <f t="shared" si="25"/>
        <v>43511.25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21"/>
        <v>155</v>
      </c>
      <c r="G218" t="s">
        <v>20</v>
      </c>
      <c r="H218">
        <v>1815</v>
      </c>
      <c r="I218" s="5">
        <f t="shared" si="22"/>
        <v>103.98</v>
      </c>
      <c r="J218" t="s">
        <v>21</v>
      </c>
      <c r="K218" t="s">
        <v>22</v>
      </c>
      <c r="L218">
        <v>1321941600</v>
      </c>
      <c r="M218" s="10">
        <f t="shared" si="23"/>
        <v>40869.25</v>
      </c>
      <c r="N218" s="9">
        <f t="shared" si="24"/>
        <v>2011</v>
      </c>
      <c r="O218">
        <v>1322114400</v>
      </c>
      <c r="P218" s="10">
        <f t="shared" si="25"/>
        <v>40871.25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21"/>
        <v>45</v>
      </c>
      <c r="G219" t="s">
        <v>14</v>
      </c>
      <c r="H219">
        <v>934</v>
      </c>
      <c r="I219" s="5">
        <f t="shared" si="22"/>
        <v>62</v>
      </c>
      <c r="J219" t="s">
        <v>21</v>
      </c>
      <c r="K219" t="s">
        <v>22</v>
      </c>
      <c r="L219">
        <v>1556427600</v>
      </c>
      <c r="M219" s="10">
        <f t="shared" si="23"/>
        <v>43583.208333333328</v>
      </c>
      <c r="N219" s="9">
        <f t="shared" si="24"/>
        <v>2019</v>
      </c>
      <c r="O219">
        <v>1557205200</v>
      </c>
      <c r="P219" s="10">
        <f t="shared" si="25"/>
        <v>43592.208333333328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21"/>
        <v>216</v>
      </c>
      <c r="G220" t="s">
        <v>20</v>
      </c>
      <c r="H220">
        <v>397</v>
      </c>
      <c r="I220" s="5">
        <f t="shared" si="22"/>
        <v>31.01</v>
      </c>
      <c r="J220" t="s">
        <v>40</v>
      </c>
      <c r="K220" t="s">
        <v>41</v>
      </c>
      <c r="L220">
        <v>1320991200</v>
      </c>
      <c r="M220" s="10">
        <f t="shared" si="23"/>
        <v>40858.25</v>
      </c>
      <c r="N220" s="9">
        <f t="shared" si="24"/>
        <v>2011</v>
      </c>
      <c r="O220">
        <v>1323928800</v>
      </c>
      <c r="P220" s="10">
        <f t="shared" si="25"/>
        <v>40892.25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21"/>
        <v>332</v>
      </c>
      <c r="G221" t="s">
        <v>20</v>
      </c>
      <c r="H221">
        <v>1539</v>
      </c>
      <c r="I221" s="5">
        <f t="shared" si="22"/>
        <v>89.99</v>
      </c>
      <c r="J221" t="s">
        <v>21</v>
      </c>
      <c r="K221" t="s">
        <v>22</v>
      </c>
      <c r="L221">
        <v>1345093200</v>
      </c>
      <c r="M221" s="10">
        <f t="shared" si="23"/>
        <v>41137.208333333336</v>
      </c>
      <c r="N221" s="9">
        <f t="shared" si="24"/>
        <v>2012</v>
      </c>
      <c r="O221">
        <v>1346130000</v>
      </c>
      <c r="P221" s="10">
        <f t="shared" si="25"/>
        <v>41149.208333333336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21"/>
        <v>8</v>
      </c>
      <c r="G222" t="s">
        <v>14</v>
      </c>
      <c r="H222">
        <v>17</v>
      </c>
      <c r="I222" s="5">
        <f t="shared" si="22"/>
        <v>39.24</v>
      </c>
      <c r="J222" t="s">
        <v>21</v>
      </c>
      <c r="K222" t="s">
        <v>22</v>
      </c>
      <c r="L222">
        <v>1309496400</v>
      </c>
      <c r="M222" s="10">
        <f t="shared" si="23"/>
        <v>40725.208333333336</v>
      </c>
      <c r="N222" s="9">
        <f t="shared" si="24"/>
        <v>2011</v>
      </c>
      <c r="O222">
        <v>1311051600</v>
      </c>
      <c r="P222" s="10">
        <f t="shared" si="25"/>
        <v>40743.208333333336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21"/>
        <v>99</v>
      </c>
      <c r="G223" t="s">
        <v>14</v>
      </c>
      <c r="H223">
        <v>2179</v>
      </c>
      <c r="I223" s="5">
        <f t="shared" si="22"/>
        <v>54.99</v>
      </c>
      <c r="J223" t="s">
        <v>21</v>
      </c>
      <c r="K223" t="s">
        <v>22</v>
      </c>
      <c r="L223">
        <v>1340254800</v>
      </c>
      <c r="M223" s="10">
        <f t="shared" si="23"/>
        <v>41081.208333333336</v>
      </c>
      <c r="N223" s="9">
        <f t="shared" si="24"/>
        <v>2012</v>
      </c>
      <c r="O223">
        <v>1340427600</v>
      </c>
      <c r="P223" s="10">
        <f t="shared" si="25"/>
        <v>41083.208333333336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21"/>
        <v>138</v>
      </c>
      <c r="G224" t="s">
        <v>20</v>
      </c>
      <c r="H224">
        <v>138</v>
      </c>
      <c r="I224" s="5">
        <f t="shared" si="22"/>
        <v>47.99</v>
      </c>
      <c r="J224" t="s">
        <v>21</v>
      </c>
      <c r="K224" t="s">
        <v>22</v>
      </c>
      <c r="L224">
        <v>1412226000</v>
      </c>
      <c r="M224" s="10">
        <f t="shared" si="23"/>
        <v>41914.208333333336</v>
      </c>
      <c r="N224" s="9">
        <f t="shared" si="24"/>
        <v>2014</v>
      </c>
      <c r="O224">
        <v>1412312400</v>
      </c>
      <c r="P224" s="10">
        <f t="shared" si="25"/>
        <v>41915.208333333336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21"/>
        <v>94</v>
      </c>
      <c r="G225" t="s">
        <v>14</v>
      </c>
      <c r="H225">
        <v>931</v>
      </c>
      <c r="I225" s="5">
        <f t="shared" si="22"/>
        <v>87.97</v>
      </c>
      <c r="J225" t="s">
        <v>21</v>
      </c>
      <c r="K225" t="s">
        <v>22</v>
      </c>
      <c r="L225">
        <v>1458104400</v>
      </c>
      <c r="M225" s="10">
        <f t="shared" si="23"/>
        <v>42445.208333333328</v>
      </c>
      <c r="N225" s="9">
        <f t="shared" si="24"/>
        <v>2016</v>
      </c>
      <c r="O225">
        <v>1459314000</v>
      </c>
      <c r="P225" s="10">
        <f t="shared" si="25"/>
        <v>42459.208333333328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21"/>
        <v>404</v>
      </c>
      <c r="G226" t="s">
        <v>20</v>
      </c>
      <c r="H226">
        <v>3594</v>
      </c>
      <c r="I226" s="5">
        <f t="shared" si="22"/>
        <v>52</v>
      </c>
      <c r="J226" t="s">
        <v>21</v>
      </c>
      <c r="K226" t="s">
        <v>22</v>
      </c>
      <c r="L226">
        <v>1411534800</v>
      </c>
      <c r="M226" s="10">
        <f t="shared" si="23"/>
        <v>41906.208333333336</v>
      </c>
      <c r="N226" s="9">
        <f t="shared" si="24"/>
        <v>2014</v>
      </c>
      <c r="O226">
        <v>1415426400</v>
      </c>
      <c r="P226" s="10">
        <f t="shared" si="25"/>
        <v>41951.25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21"/>
        <v>260</v>
      </c>
      <c r="G227" t="s">
        <v>20</v>
      </c>
      <c r="H227">
        <v>5880</v>
      </c>
      <c r="I227" s="5">
        <f t="shared" si="22"/>
        <v>30</v>
      </c>
      <c r="J227" t="s">
        <v>21</v>
      </c>
      <c r="K227" t="s">
        <v>22</v>
      </c>
      <c r="L227">
        <v>1399093200</v>
      </c>
      <c r="M227" s="10">
        <f t="shared" si="23"/>
        <v>41762.208333333336</v>
      </c>
      <c r="N227" s="9">
        <f t="shared" si="24"/>
        <v>2014</v>
      </c>
      <c r="O227">
        <v>1399093200</v>
      </c>
      <c r="P227" s="10">
        <f t="shared" si="25"/>
        <v>41762.208333333336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21"/>
        <v>367</v>
      </c>
      <c r="G228" t="s">
        <v>20</v>
      </c>
      <c r="H228">
        <v>112</v>
      </c>
      <c r="I228" s="5">
        <f t="shared" si="22"/>
        <v>98.21</v>
      </c>
      <c r="J228" t="s">
        <v>21</v>
      </c>
      <c r="K228" t="s">
        <v>22</v>
      </c>
      <c r="L228">
        <v>1270702800</v>
      </c>
      <c r="M228" s="10">
        <f t="shared" si="23"/>
        <v>40276.208333333336</v>
      </c>
      <c r="N228" s="9">
        <f t="shared" si="24"/>
        <v>2010</v>
      </c>
      <c r="O228">
        <v>1273899600</v>
      </c>
      <c r="P228" s="10">
        <f t="shared" si="25"/>
        <v>40313.208333333336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21"/>
        <v>169</v>
      </c>
      <c r="G229" t="s">
        <v>20</v>
      </c>
      <c r="H229">
        <v>943</v>
      </c>
      <c r="I229" s="5">
        <f t="shared" si="22"/>
        <v>108.96</v>
      </c>
      <c r="J229" t="s">
        <v>21</v>
      </c>
      <c r="K229" t="s">
        <v>22</v>
      </c>
      <c r="L229">
        <v>1431666000</v>
      </c>
      <c r="M229" s="10">
        <f t="shared" si="23"/>
        <v>42139.208333333328</v>
      </c>
      <c r="N229" s="9">
        <f t="shared" si="24"/>
        <v>2015</v>
      </c>
      <c r="O229">
        <v>1432184400</v>
      </c>
      <c r="P229" s="10">
        <f t="shared" si="25"/>
        <v>42145.208333333328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21"/>
        <v>120</v>
      </c>
      <c r="G230" t="s">
        <v>20</v>
      </c>
      <c r="H230">
        <v>2468</v>
      </c>
      <c r="I230" s="5">
        <f t="shared" si="22"/>
        <v>67</v>
      </c>
      <c r="J230" t="s">
        <v>21</v>
      </c>
      <c r="K230" t="s">
        <v>22</v>
      </c>
      <c r="L230">
        <v>1472619600</v>
      </c>
      <c r="M230" s="10">
        <f t="shared" si="23"/>
        <v>42613.208333333328</v>
      </c>
      <c r="N230" s="9">
        <f t="shared" si="24"/>
        <v>2016</v>
      </c>
      <c r="O230">
        <v>1474779600</v>
      </c>
      <c r="P230" s="10">
        <f t="shared" si="25"/>
        <v>42638.208333333328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21"/>
        <v>194</v>
      </c>
      <c r="G231" t="s">
        <v>20</v>
      </c>
      <c r="H231">
        <v>2551</v>
      </c>
      <c r="I231" s="5">
        <f t="shared" si="22"/>
        <v>64.989999999999995</v>
      </c>
      <c r="J231" t="s">
        <v>21</v>
      </c>
      <c r="K231" t="s">
        <v>22</v>
      </c>
      <c r="L231">
        <v>1496293200</v>
      </c>
      <c r="M231" s="10">
        <f t="shared" si="23"/>
        <v>42887.208333333328</v>
      </c>
      <c r="N231" s="9">
        <f t="shared" si="24"/>
        <v>2017</v>
      </c>
      <c r="O231">
        <v>1500440400</v>
      </c>
      <c r="P231" s="10">
        <f t="shared" si="25"/>
        <v>42935.208333333328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21"/>
        <v>420</v>
      </c>
      <c r="G232" t="s">
        <v>20</v>
      </c>
      <c r="H232">
        <v>101</v>
      </c>
      <c r="I232" s="5">
        <f t="shared" si="22"/>
        <v>99.84</v>
      </c>
      <c r="J232" t="s">
        <v>21</v>
      </c>
      <c r="K232" t="s">
        <v>22</v>
      </c>
      <c r="L232">
        <v>1575612000</v>
      </c>
      <c r="M232" s="10">
        <f t="shared" si="23"/>
        <v>43805.25</v>
      </c>
      <c r="N232" s="9">
        <f t="shared" si="24"/>
        <v>2019</v>
      </c>
      <c r="O232">
        <v>1575612000</v>
      </c>
      <c r="P232" s="10">
        <f t="shared" si="25"/>
        <v>43805.25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21"/>
        <v>77</v>
      </c>
      <c r="G233" t="s">
        <v>74</v>
      </c>
      <c r="H233">
        <v>67</v>
      </c>
      <c r="I233" s="5">
        <f t="shared" si="22"/>
        <v>82.43</v>
      </c>
      <c r="J233" t="s">
        <v>21</v>
      </c>
      <c r="K233" t="s">
        <v>22</v>
      </c>
      <c r="L233">
        <v>1369112400</v>
      </c>
      <c r="M233" s="10">
        <f t="shared" si="23"/>
        <v>41415.208333333336</v>
      </c>
      <c r="N233" s="9">
        <f t="shared" si="24"/>
        <v>2013</v>
      </c>
      <c r="O233">
        <v>1374123600</v>
      </c>
      <c r="P233" s="10">
        <f t="shared" si="25"/>
        <v>41473.208333333336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21"/>
        <v>171</v>
      </c>
      <c r="G234" t="s">
        <v>20</v>
      </c>
      <c r="H234">
        <v>92</v>
      </c>
      <c r="I234" s="5">
        <f t="shared" si="22"/>
        <v>63.29</v>
      </c>
      <c r="J234" t="s">
        <v>21</v>
      </c>
      <c r="K234" t="s">
        <v>22</v>
      </c>
      <c r="L234">
        <v>1469422800</v>
      </c>
      <c r="M234" s="10">
        <f t="shared" si="23"/>
        <v>42576.208333333328</v>
      </c>
      <c r="N234" s="9">
        <f t="shared" si="24"/>
        <v>2016</v>
      </c>
      <c r="O234">
        <v>1469509200</v>
      </c>
      <c r="P234" s="10">
        <f t="shared" si="25"/>
        <v>42577.208333333328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21"/>
        <v>158</v>
      </c>
      <c r="G235" t="s">
        <v>20</v>
      </c>
      <c r="H235">
        <v>62</v>
      </c>
      <c r="I235" s="5">
        <f t="shared" si="22"/>
        <v>96.77</v>
      </c>
      <c r="J235" t="s">
        <v>21</v>
      </c>
      <c r="K235" t="s">
        <v>22</v>
      </c>
      <c r="L235">
        <v>1307854800</v>
      </c>
      <c r="M235" s="10">
        <f t="shared" si="23"/>
        <v>40706.208333333336</v>
      </c>
      <c r="N235" s="9">
        <f t="shared" si="24"/>
        <v>2011</v>
      </c>
      <c r="O235">
        <v>1309237200</v>
      </c>
      <c r="P235" s="10">
        <f t="shared" si="25"/>
        <v>40722.208333333336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21"/>
        <v>109</v>
      </c>
      <c r="G236" t="s">
        <v>20</v>
      </c>
      <c r="H236">
        <v>149</v>
      </c>
      <c r="I236" s="5">
        <f t="shared" si="22"/>
        <v>54.91</v>
      </c>
      <c r="J236" t="s">
        <v>107</v>
      </c>
      <c r="K236" t="s">
        <v>108</v>
      </c>
      <c r="L236">
        <v>1503378000</v>
      </c>
      <c r="M236" s="10">
        <f t="shared" si="23"/>
        <v>42969.208333333328</v>
      </c>
      <c r="N236" s="9">
        <f t="shared" si="24"/>
        <v>2017</v>
      </c>
      <c r="O236">
        <v>1503982800</v>
      </c>
      <c r="P236" s="10">
        <f t="shared" si="25"/>
        <v>42976.208333333328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21"/>
        <v>42</v>
      </c>
      <c r="G237" t="s">
        <v>14</v>
      </c>
      <c r="H237">
        <v>92</v>
      </c>
      <c r="I237" s="5">
        <f t="shared" si="22"/>
        <v>39.01</v>
      </c>
      <c r="J237" t="s">
        <v>21</v>
      </c>
      <c r="K237" t="s">
        <v>22</v>
      </c>
      <c r="L237">
        <v>1486965600</v>
      </c>
      <c r="M237" s="10">
        <f t="shared" si="23"/>
        <v>42779.25</v>
      </c>
      <c r="N237" s="9">
        <f t="shared" si="24"/>
        <v>2017</v>
      </c>
      <c r="O237">
        <v>1487397600</v>
      </c>
      <c r="P237" s="10">
        <f t="shared" si="25"/>
        <v>42784.25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21"/>
        <v>11</v>
      </c>
      <c r="G238" t="s">
        <v>14</v>
      </c>
      <c r="H238">
        <v>57</v>
      </c>
      <c r="I238" s="5">
        <f t="shared" si="22"/>
        <v>75.84</v>
      </c>
      <c r="J238" t="s">
        <v>26</v>
      </c>
      <c r="K238" t="s">
        <v>27</v>
      </c>
      <c r="L238">
        <v>1561438800</v>
      </c>
      <c r="M238" s="10">
        <f t="shared" si="23"/>
        <v>43641.208333333328</v>
      </c>
      <c r="N238" s="9">
        <f t="shared" si="24"/>
        <v>2019</v>
      </c>
      <c r="O238">
        <v>1562043600</v>
      </c>
      <c r="P238" s="10">
        <f t="shared" si="25"/>
        <v>43648.208333333328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21"/>
        <v>159</v>
      </c>
      <c r="G239" t="s">
        <v>20</v>
      </c>
      <c r="H239">
        <v>329</v>
      </c>
      <c r="I239" s="5">
        <f t="shared" si="22"/>
        <v>45.05</v>
      </c>
      <c r="J239" t="s">
        <v>21</v>
      </c>
      <c r="K239" t="s">
        <v>22</v>
      </c>
      <c r="L239">
        <v>1398402000</v>
      </c>
      <c r="M239" s="10">
        <f t="shared" si="23"/>
        <v>41754.208333333336</v>
      </c>
      <c r="N239" s="9">
        <f t="shared" si="24"/>
        <v>2014</v>
      </c>
      <c r="O239">
        <v>1398574800</v>
      </c>
      <c r="P239" s="10">
        <f t="shared" si="25"/>
        <v>41756.208333333336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21"/>
        <v>422</v>
      </c>
      <c r="G240" t="s">
        <v>20</v>
      </c>
      <c r="H240">
        <v>97</v>
      </c>
      <c r="I240" s="5">
        <f t="shared" si="22"/>
        <v>104.52</v>
      </c>
      <c r="J240" t="s">
        <v>36</v>
      </c>
      <c r="K240" t="s">
        <v>37</v>
      </c>
      <c r="L240">
        <v>1513231200</v>
      </c>
      <c r="M240" s="10">
        <f t="shared" si="23"/>
        <v>43083.25</v>
      </c>
      <c r="N240" s="9">
        <f t="shared" si="24"/>
        <v>2017</v>
      </c>
      <c r="O240">
        <v>1515391200</v>
      </c>
      <c r="P240" s="10">
        <f t="shared" si="25"/>
        <v>43108.25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21"/>
        <v>98</v>
      </c>
      <c r="G241" t="s">
        <v>14</v>
      </c>
      <c r="H241">
        <v>41</v>
      </c>
      <c r="I241" s="5">
        <f t="shared" si="22"/>
        <v>76.27</v>
      </c>
      <c r="J241" t="s">
        <v>21</v>
      </c>
      <c r="K241" t="s">
        <v>22</v>
      </c>
      <c r="L241">
        <v>1440824400</v>
      </c>
      <c r="M241" s="10">
        <f t="shared" si="23"/>
        <v>42245.208333333328</v>
      </c>
      <c r="N241" s="9">
        <f t="shared" si="24"/>
        <v>2015</v>
      </c>
      <c r="O241">
        <v>1441170000</v>
      </c>
      <c r="P241" s="10">
        <f t="shared" si="25"/>
        <v>42249.208333333328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21"/>
        <v>419</v>
      </c>
      <c r="G242" t="s">
        <v>20</v>
      </c>
      <c r="H242">
        <v>1784</v>
      </c>
      <c r="I242" s="5">
        <f t="shared" si="22"/>
        <v>69.02</v>
      </c>
      <c r="J242" t="s">
        <v>21</v>
      </c>
      <c r="K242" t="s">
        <v>22</v>
      </c>
      <c r="L242">
        <v>1281070800</v>
      </c>
      <c r="M242" s="10">
        <f t="shared" si="23"/>
        <v>40396.208333333336</v>
      </c>
      <c r="N242" s="9">
        <f t="shared" si="24"/>
        <v>2010</v>
      </c>
      <c r="O242">
        <v>1281157200</v>
      </c>
      <c r="P242" s="10">
        <f t="shared" si="25"/>
        <v>40397.208333333336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21"/>
        <v>102</v>
      </c>
      <c r="G243" t="s">
        <v>20</v>
      </c>
      <c r="H243">
        <v>1684</v>
      </c>
      <c r="I243" s="5">
        <f t="shared" si="22"/>
        <v>101.98</v>
      </c>
      <c r="J243" t="s">
        <v>26</v>
      </c>
      <c r="K243" t="s">
        <v>27</v>
      </c>
      <c r="L243">
        <v>1397365200</v>
      </c>
      <c r="M243" s="10">
        <f t="shared" si="23"/>
        <v>41742.208333333336</v>
      </c>
      <c r="N243" s="9">
        <f t="shared" si="24"/>
        <v>2014</v>
      </c>
      <c r="O243">
        <v>1398229200</v>
      </c>
      <c r="P243" s="10">
        <f t="shared" si="25"/>
        <v>41752.208333333336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21"/>
        <v>128</v>
      </c>
      <c r="G244" t="s">
        <v>20</v>
      </c>
      <c r="H244">
        <v>250</v>
      </c>
      <c r="I244" s="5">
        <f t="shared" si="22"/>
        <v>42.92</v>
      </c>
      <c r="J244" t="s">
        <v>21</v>
      </c>
      <c r="K244" t="s">
        <v>22</v>
      </c>
      <c r="L244">
        <v>1494392400</v>
      </c>
      <c r="M244" s="10">
        <f t="shared" si="23"/>
        <v>42865.208333333328</v>
      </c>
      <c r="N244" s="9">
        <f t="shared" si="24"/>
        <v>2017</v>
      </c>
      <c r="O244">
        <v>1495256400</v>
      </c>
      <c r="P244" s="10">
        <f t="shared" si="25"/>
        <v>42875.208333333328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21"/>
        <v>445</v>
      </c>
      <c r="G245" t="s">
        <v>20</v>
      </c>
      <c r="H245">
        <v>238</v>
      </c>
      <c r="I245" s="5">
        <f t="shared" si="22"/>
        <v>43.03</v>
      </c>
      <c r="J245" t="s">
        <v>21</v>
      </c>
      <c r="K245" t="s">
        <v>22</v>
      </c>
      <c r="L245">
        <v>1520143200</v>
      </c>
      <c r="M245" s="10">
        <f t="shared" si="23"/>
        <v>43163.25</v>
      </c>
      <c r="N245" s="9">
        <f t="shared" si="24"/>
        <v>2018</v>
      </c>
      <c r="O245">
        <v>1520402400</v>
      </c>
      <c r="P245" s="10">
        <f t="shared" si="25"/>
        <v>43166.25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21"/>
        <v>570</v>
      </c>
      <c r="G246" t="s">
        <v>20</v>
      </c>
      <c r="H246">
        <v>53</v>
      </c>
      <c r="I246" s="5">
        <f t="shared" si="22"/>
        <v>75.25</v>
      </c>
      <c r="J246" t="s">
        <v>21</v>
      </c>
      <c r="K246" t="s">
        <v>22</v>
      </c>
      <c r="L246">
        <v>1405314000</v>
      </c>
      <c r="M246" s="10">
        <f t="shared" si="23"/>
        <v>41834.208333333336</v>
      </c>
      <c r="N246" s="9">
        <f t="shared" si="24"/>
        <v>2014</v>
      </c>
      <c r="O246">
        <v>1409806800</v>
      </c>
      <c r="P246" s="10">
        <f t="shared" si="25"/>
        <v>41886.208333333336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21"/>
        <v>509</v>
      </c>
      <c r="G247" t="s">
        <v>20</v>
      </c>
      <c r="H247">
        <v>214</v>
      </c>
      <c r="I247" s="5">
        <f t="shared" si="22"/>
        <v>69.02</v>
      </c>
      <c r="J247" t="s">
        <v>21</v>
      </c>
      <c r="K247" t="s">
        <v>22</v>
      </c>
      <c r="L247">
        <v>1396846800</v>
      </c>
      <c r="M247" s="10">
        <f t="shared" si="23"/>
        <v>41736.208333333336</v>
      </c>
      <c r="N247" s="9">
        <f t="shared" si="24"/>
        <v>2014</v>
      </c>
      <c r="O247">
        <v>1396933200</v>
      </c>
      <c r="P247" s="10">
        <f t="shared" si="25"/>
        <v>41737.208333333336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21"/>
        <v>326</v>
      </c>
      <c r="G248" t="s">
        <v>20</v>
      </c>
      <c r="H248">
        <v>222</v>
      </c>
      <c r="I248" s="5">
        <f t="shared" si="22"/>
        <v>65.989999999999995</v>
      </c>
      <c r="J248" t="s">
        <v>21</v>
      </c>
      <c r="K248" t="s">
        <v>22</v>
      </c>
      <c r="L248">
        <v>1375678800</v>
      </c>
      <c r="M248" s="10">
        <f t="shared" si="23"/>
        <v>41491.208333333336</v>
      </c>
      <c r="N248" s="9">
        <f t="shared" si="24"/>
        <v>2013</v>
      </c>
      <c r="O248">
        <v>1376024400</v>
      </c>
      <c r="P248" s="10">
        <f t="shared" si="25"/>
        <v>41495.208333333336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21"/>
        <v>933</v>
      </c>
      <c r="G249" t="s">
        <v>20</v>
      </c>
      <c r="H249">
        <v>1884</v>
      </c>
      <c r="I249" s="5">
        <f t="shared" si="22"/>
        <v>98.01</v>
      </c>
      <c r="J249" t="s">
        <v>21</v>
      </c>
      <c r="K249" t="s">
        <v>22</v>
      </c>
      <c r="L249">
        <v>1482386400</v>
      </c>
      <c r="M249" s="10">
        <f t="shared" si="23"/>
        <v>42726.25</v>
      </c>
      <c r="N249" s="9">
        <f t="shared" si="24"/>
        <v>2016</v>
      </c>
      <c r="O249">
        <v>1483682400</v>
      </c>
      <c r="P249" s="10">
        <f t="shared" si="25"/>
        <v>42741.25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21"/>
        <v>211</v>
      </c>
      <c r="G250" t="s">
        <v>20</v>
      </c>
      <c r="H250">
        <v>218</v>
      </c>
      <c r="I250" s="5">
        <f t="shared" si="22"/>
        <v>60.11</v>
      </c>
      <c r="J250" t="s">
        <v>26</v>
      </c>
      <c r="K250" t="s">
        <v>27</v>
      </c>
      <c r="L250">
        <v>1420005600</v>
      </c>
      <c r="M250" s="10">
        <f t="shared" si="23"/>
        <v>42004.25</v>
      </c>
      <c r="N250" s="9">
        <f t="shared" si="24"/>
        <v>2014</v>
      </c>
      <c r="O250">
        <v>1420437600</v>
      </c>
      <c r="P250" s="10">
        <f t="shared" si="25"/>
        <v>42009.25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21"/>
        <v>273</v>
      </c>
      <c r="G251" t="s">
        <v>20</v>
      </c>
      <c r="H251">
        <v>6465</v>
      </c>
      <c r="I251" s="5">
        <f t="shared" si="22"/>
        <v>26</v>
      </c>
      <c r="J251" t="s">
        <v>21</v>
      </c>
      <c r="K251" t="s">
        <v>22</v>
      </c>
      <c r="L251">
        <v>1420178400</v>
      </c>
      <c r="M251" s="10">
        <f t="shared" si="23"/>
        <v>42006.25</v>
      </c>
      <c r="N251" s="9">
        <f t="shared" si="24"/>
        <v>2015</v>
      </c>
      <c r="O251">
        <v>1420783200</v>
      </c>
      <c r="P251" s="10">
        <f t="shared" si="25"/>
        <v>42013.25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21"/>
        <v>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 s="10">
        <f t="shared" si="23"/>
        <v>40203.25</v>
      </c>
      <c r="N252" s="9">
        <f t="shared" si="24"/>
        <v>2010</v>
      </c>
      <c r="O252">
        <v>1267423200</v>
      </c>
      <c r="P252" s="10">
        <f t="shared" si="25"/>
        <v>40238.25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21"/>
        <v>54</v>
      </c>
      <c r="G253" t="s">
        <v>14</v>
      </c>
      <c r="H253">
        <v>101</v>
      </c>
      <c r="I253" s="5">
        <f t="shared" si="22"/>
        <v>38.020000000000003</v>
      </c>
      <c r="J253" t="s">
        <v>21</v>
      </c>
      <c r="K253" t="s">
        <v>22</v>
      </c>
      <c r="L253">
        <v>1355032800</v>
      </c>
      <c r="M253" s="10">
        <f t="shared" si="23"/>
        <v>41252.25</v>
      </c>
      <c r="N253" s="9">
        <f t="shared" si="24"/>
        <v>2012</v>
      </c>
      <c r="O253">
        <v>1355205600</v>
      </c>
      <c r="P253" s="10">
        <f t="shared" si="25"/>
        <v>41254.25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21"/>
        <v>626</v>
      </c>
      <c r="G254" t="s">
        <v>20</v>
      </c>
      <c r="H254">
        <v>59</v>
      </c>
      <c r="I254" s="5">
        <f t="shared" si="22"/>
        <v>106.15</v>
      </c>
      <c r="J254" t="s">
        <v>21</v>
      </c>
      <c r="K254" t="s">
        <v>22</v>
      </c>
      <c r="L254">
        <v>1382677200</v>
      </c>
      <c r="M254" s="10">
        <f t="shared" si="23"/>
        <v>41572.208333333336</v>
      </c>
      <c r="N254" s="9">
        <f t="shared" si="24"/>
        <v>2013</v>
      </c>
      <c r="O254">
        <v>1383109200</v>
      </c>
      <c r="P254" s="10">
        <f t="shared" si="25"/>
        <v>41577.208333333336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21"/>
        <v>89</v>
      </c>
      <c r="G255" t="s">
        <v>14</v>
      </c>
      <c r="H255">
        <v>1335</v>
      </c>
      <c r="I255" s="5">
        <f t="shared" si="22"/>
        <v>81.02</v>
      </c>
      <c r="J255" t="s">
        <v>15</v>
      </c>
      <c r="K255" t="s">
        <v>16</v>
      </c>
      <c r="L255">
        <v>1302238800</v>
      </c>
      <c r="M255" s="10">
        <f t="shared" si="23"/>
        <v>40641.208333333336</v>
      </c>
      <c r="N255" s="9">
        <f t="shared" si="24"/>
        <v>2011</v>
      </c>
      <c r="O255">
        <v>1303275600</v>
      </c>
      <c r="P255" s="10">
        <f t="shared" si="25"/>
        <v>40653.208333333336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21"/>
        <v>185</v>
      </c>
      <c r="G256" t="s">
        <v>20</v>
      </c>
      <c r="H256">
        <v>88</v>
      </c>
      <c r="I256" s="5">
        <f t="shared" si="22"/>
        <v>96.65</v>
      </c>
      <c r="J256" t="s">
        <v>21</v>
      </c>
      <c r="K256" t="s">
        <v>22</v>
      </c>
      <c r="L256">
        <v>1487656800</v>
      </c>
      <c r="M256" s="10">
        <f t="shared" si="23"/>
        <v>42787.25</v>
      </c>
      <c r="N256" s="9">
        <f t="shared" si="24"/>
        <v>2017</v>
      </c>
      <c r="O256">
        <v>1487829600</v>
      </c>
      <c r="P256" s="10">
        <f t="shared" si="25"/>
        <v>42789.25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21"/>
        <v>120</v>
      </c>
      <c r="G257" t="s">
        <v>20</v>
      </c>
      <c r="H257">
        <v>1697</v>
      </c>
      <c r="I257" s="5">
        <f t="shared" si="22"/>
        <v>57</v>
      </c>
      <c r="J257" t="s">
        <v>21</v>
      </c>
      <c r="K257" t="s">
        <v>22</v>
      </c>
      <c r="L257">
        <v>1297836000</v>
      </c>
      <c r="M257" s="10">
        <f t="shared" si="23"/>
        <v>40590.25</v>
      </c>
      <c r="N257" s="9">
        <f t="shared" si="24"/>
        <v>2011</v>
      </c>
      <c r="O257">
        <v>1298268000</v>
      </c>
      <c r="P257" s="10">
        <f t="shared" si="25"/>
        <v>40595.25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ref="F258:F321" si="28">ROUND((E258/D258)*100,0)</f>
        <v>23</v>
      </c>
      <c r="G258" t="s">
        <v>14</v>
      </c>
      <c r="H258">
        <v>15</v>
      </c>
      <c r="I258" s="5">
        <f t="shared" ref="I258:I321" si="29">IF(H258=0,0,ROUND(E258/H258,2))</f>
        <v>63.93</v>
      </c>
      <c r="J258" t="s">
        <v>40</v>
      </c>
      <c r="K258" t="s">
        <v>41</v>
      </c>
      <c r="L258">
        <v>1453615200</v>
      </c>
      <c r="M258" s="10">
        <f t="shared" si="23"/>
        <v>42393.25</v>
      </c>
      <c r="N258" s="9">
        <f t="shared" si="24"/>
        <v>2016</v>
      </c>
      <c r="O258">
        <v>1456812000</v>
      </c>
      <c r="P258" s="10">
        <f t="shared" si="25"/>
        <v>42430.25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28"/>
        <v>146</v>
      </c>
      <c r="G259" t="s">
        <v>20</v>
      </c>
      <c r="H259">
        <v>92</v>
      </c>
      <c r="I259" s="5">
        <f t="shared" si="29"/>
        <v>90.46</v>
      </c>
      <c r="J259" t="s">
        <v>21</v>
      </c>
      <c r="K259" t="s">
        <v>22</v>
      </c>
      <c r="L259">
        <v>1362463200</v>
      </c>
      <c r="M259" s="10">
        <f t="shared" ref="M259:M322" si="30">(((L259/60)/60)/24)+DATE(1970,1,1)</f>
        <v>41338.25</v>
      </c>
      <c r="N259" s="9">
        <f t="shared" ref="N259:N322" si="31">YEAR(M259)</f>
        <v>2013</v>
      </c>
      <c r="O259">
        <v>1363669200</v>
      </c>
      <c r="P259" s="10">
        <f t="shared" ref="P259:P322" si="32">(((O259/60)/60)/24)+DATE(1970,1,1)</f>
        <v>41352.208333333336</v>
      </c>
      <c r="Q259" t="b">
        <v>0</v>
      </c>
      <c r="R259" t="b">
        <v>0</v>
      </c>
      <c r="S259" t="s">
        <v>33</v>
      </c>
      <c r="T259" t="str">
        <f t="shared" ref="T259:T322" si="33">LEFT(S259,SEARCH("/",S259)-1)</f>
        <v>theater</v>
      </c>
      <c r="U259" t="str">
        <f t="shared" ref="U259:U322" si="34">RIGHT(S259,LEN(S259)-SEARCH("/",S259))</f>
        <v>plays</v>
      </c>
    </row>
    <row r="260" spans="1:21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28"/>
        <v>268</v>
      </c>
      <c r="G260" t="s">
        <v>20</v>
      </c>
      <c r="H260">
        <v>186</v>
      </c>
      <c r="I260" s="5">
        <f t="shared" si="29"/>
        <v>72.17</v>
      </c>
      <c r="J260" t="s">
        <v>21</v>
      </c>
      <c r="K260" t="s">
        <v>22</v>
      </c>
      <c r="L260">
        <v>1481176800</v>
      </c>
      <c r="M260" s="10">
        <f t="shared" si="30"/>
        <v>42712.25</v>
      </c>
      <c r="N260" s="9">
        <f t="shared" si="31"/>
        <v>2016</v>
      </c>
      <c r="O260">
        <v>1482904800</v>
      </c>
      <c r="P260" s="10">
        <f t="shared" si="32"/>
        <v>42732.25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28"/>
        <v>598</v>
      </c>
      <c r="G261" t="s">
        <v>20</v>
      </c>
      <c r="H261">
        <v>138</v>
      </c>
      <c r="I261" s="5">
        <f t="shared" si="29"/>
        <v>77.930000000000007</v>
      </c>
      <c r="J261" t="s">
        <v>21</v>
      </c>
      <c r="K261" t="s">
        <v>22</v>
      </c>
      <c r="L261">
        <v>1354946400</v>
      </c>
      <c r="M261" s="10">
        <f t="shared" si="30"/>
        <v>41251.25</v>
      </c>
      <c r="N261" s="9">
        <f t="shared" si="31"/>
        <v>2012</v>
      </c>
      <c r="O261">
        <v>1356588000</v>
      </c>
      <c r="P261" s="10">
        <f t="shared" si="32"/>
        <v>41270.25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28"/>
        <v>158</v>
      </c>
      <c r="G262" t="s">
        <v>20</v>
      </c>
      <c r="H262">
        <v>261</v>
      </c>
      <c r="I262" s="5">
        <f t="shared" si="29"/>
        <v>38.07</v>
      </c>
      <c r="J262" t="s">
        <v>21</v>
      </c>
      <c r="K262" t="s">
        <v>22</v>
      </c>
      <c r="L262">
        <v>1348808400</v>
      </c>
      <c r="M262" s="10">
        <f t="shared" si="30"/>
        <v>41180.208333333336</v>
      </c>
      <c r="N262" s="9">
        <f t="shared" si="31"/>
        <v>2012</v>
      </c>
      <c r="O262">
        <v>1349845200</v>
      </c>
      <c r="P262" s="10">
        <f t="shared" si="32"/>
        <v>41192.208333333336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28"/>
        <v>31</v>
      </c>
      <c r="G263" t="s">
        <v>14</v>
      </c>
      <c r="H263">
        <v>454</v>
      </c>
      <c r="I263" s="5">
        <f t="shared" si="29"/>
        <v>57.94</v>
      </c>
      <c r="J263" t="s">
        <v>21</v>
      </c>
      <c r="K263" t="s">
        <v>22</v>
      </c>
      <c r="L263">
        <v>1282712400</v>
      </c>
      <c r="M263" s="10">
        <f t="shared" si="30"/>
        <v>40415.208333333336</v>
      </c>
      <c r="N263" s="9">
        <f t="shared" si="31"/>
        <v>2010</v>
      </c>
      <c r="O263">
        <v>1283058000</v>
      </c>
      <c r="P263" s="10">
        <f t="shared" si="32"/>
        <v>40419.208333333336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28"/>
        <v>313</v>
      </c>
      <c r="G264" t="s">
        <v>20</v>
      </c>
      <c r="H264">
        <v>107</v>
      </c>
      <c r="I264" s="5">
        <f t="shared" si="29"/>
        <v>49.79</v>
      </c>
      <c r="J264" t="s">
        <v>21</v>
      </c>
      <c r="K264" t="s">
        <v>22</v>
      </c>
      <c r="L264">
        <v>1301979600</v>
      </c>
      <c r="M264" s="10">
        <f t="shared" si="30"/>
        <v>40638.208333333336</v>
      </c>
      <c r="N264" s="9">
        <f t="shared" si="31"/>
        <v>2011</v>
      </c>
      <c r="O264">
        <v>1304226000</v>
      </c>
      <c r="P264" s="10">
        <f t="shared" si="32"/>
        <v>40664.208333333336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28"/>
        <v>371</v>
      </c>
      <c r="G265" t="s">
        <v>20</v>
      </c>
      <c r="H265">
        <v>199</v>
      </c>
      <c r="I265" s="5">
        <f t="shared" si="29"/>
        <v>54.05</v>
      </c>
      <c r="J265" t="s">
        <v>21</v>
      </c>
      <c r="K265" t="s">
        <v>22</v>
      </c>
      <c r="L265">
        <v>1263016800</v>
      </c>
      <c r="M265" s="10">
        <f t="shared" si="30"/>
        <v>40187.25</v>
      </c>
      <c r="N265" s="9">
        <f t="shared" si="31"/>
        <v>2010</v>
      </c>
      <c r="O265">
        <v>1263016800</v>
      </c>
      <c r="P265" s="10">
        <f t="shared" si="32"/>
        <v>40187.25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28"/>
        <v>363</v>
      </c>
      <c r="G266" t="s">
        <v>20</v>
      </c>
      <c r="H266">
        <v>5512</v>
      </c>
      <c r="I266" s="5">
        <f t="shared" si="29"/>
        <v>30</v>
      </c>
      <c r="J266" t="s">
        <v>21</v>
      </c>
      <c r="K266" t="s">
        <v>22</v>
      </c>
      <c r="L266">
        <v>1360648800</v>
      </c>
      <c r="M266" s="10">
        <f t="shared" si="30"/>
        <v>41317.25</v>
      </c>
      <c r="N266" s="9">
        <f t="shared" si="31"/>
        <v>2013</v>
      </c>
      <c r="O266">
        <v>1362031200</v>
      </c>
      <c r="P266" s="10">
        <f t="shared" si="32"/>
        <v>41333.25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28"/>
        <v>123</v>
      </c>
      <c r="G267" t="s">
        <v>20</v>
      </c>
      <c r="H267">
        <v>86</v>
      </c>
      <c r="I267" s="5">
        <f t="shared" si="29"/>
        <v>70.13</v>
      </c>
      <c r="J267" t="s">
        <v>21</v>
      </c>
      <c r="K267" t="s">
        <v>22</v>
      </c>
      <c r="L267">
        <v>1451800800</v>
      </c>
      <c r="M267" s="10">
        <f t="shared" si="30"/>
        <v>42372.25</v>
      </c>
      <c r="N267" s="9">
        <f t="shared" si="31"/>
        <v>2016</v>
      </c>
      <c r="O267">
        <v>1455602400</v>
      </c>
      <c r="P267" s="10">
        <f t="shared" si="32"/>
        <v>42416.25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28"/>
        <v>77</v>
      </c>
      <c r="G268" t="s">
        <v>14</v>
      </c>
      <c r="H268">
        <v>3182</v>
      </c>
      <c r="I268" s="5">
        <f t="shared" si="29"/>
        <v>27</v>
      </c>
      <c r="J268" t="s">
        <v>107</v>
      </c>
      <c r="K268" t="s">
        <v>108</v>
      </c>
      <c r="L268">
        <v>1415340000</v>
      </c>
      <c r="M268" s="10">
        <f t="shared" si="30"/>
        <v>41950.25</v>
      </c>
      <c r="N268" s="9">
        <f t="shared" si="31"/>
        <v>2014</v>
      </c>
      <c r="O268">
        <v>1418191200</v>
      </c>
      <c r="P268" s="10">
        <f t="shared" si="32"/>
        <v>41983.25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28"/>
        <v>234</v>
      </c>
      <c r="G269" t="s">
        <v>20</v>
      </c>
      <c r="H269">
        <v>2768</v>
      </c>
      <c r="I269" s="5">
        <f t="shared" si="29"/>
        <v>51.99</v>
      </c>
      <c r="J269" t="s">
        <v>26</v>
      </c>
      <c r="K269" t="s">
        <v>27</v>
      </c>
      <c r="L269">
        <v>1351054800</v>
      </c>
      <c r="M269" s="10">
        <f t="shared" si="30"/>
        <v>41206.208333333336</v>
      </c>
      <c r="N269" s="9">
        <f t="shared" si="31"/>
        <v>2012</v>
      </c>
      <c r="O269">
        <v>1352440800</v>
      </c>
      <c r="P269" s="10">
        <f t="shared" si="32"/>
        <v>41222.25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28"/>
        <v>181</v>
      </c>
      <c r="G270" t="s">
        <v>20</v>
      </c>
      <c r="H270">
        <v>48</v>
      </c>
      <c r="I270" s="5">
        <f t="shared" si="29"/>
        <v>56.42</v>
      </c>
      <c r="J270" t="s">
        <v>21</v>
      </c>
      <c r="K270" t="s">
        <v>22</v>
      </c>
      <c r="L270">
        <v>1349326800</v>
      </c>
      <c r="M270" s="10">
        <f t="shared" si="30"/>
        <v>41186.208333333336</v>
      </c>
      <c r="N270" s="9">
        <f t="shared" si="31"/>
        <v>2012</v>
      </c>
      <c r="O270">
        <v>1353304800</v>
      </c>
      <c r="P270" s="10">
        <f t="shared" si="32"/>
        <v>41232.25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28"/>
        <v>253</v>
      </c>
      <c r="G271" t="s">
        <v>20</v>
      </c>
      <c r="H271">
        <v>87</v>
      </c>
      <c r="I271" s="5">
        <f t="shared" si="29"/>
        <v>101.63</v>
      </c>
      <c r="J271" t="s">
        <v>21</v>
      </c>
      <c r="K271" t="s">
        <v>22</v>
      </c>
      <c r="L271">
        <v>1548914400</v>
      </c>
      <c r="M271" s="10">
        <f t="shared" si="30"/>
        <v>43496.25</v>
      </c>
      <c r="N271" s="9">
        <f t="shared" si="31"/>
        <v>2019</v>
      </c>
      <c r="O271">
        <v>1550728800</v>
      </c>
      <c r="P271" s="10">
        <f t="shared" si="32"/>
        <v>43517.25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28"/>
        <v>27</v>
      </c>
      <c r="G272" t="s">
        <v>74</v>
      </c>
      <c r="H272">
        <v>1890</v>
      </c>
      <c r="I272" s="5">
        <f t="shared" si="29"/>
        <v>25.01</v>
      </c>
      <c r="J272" t="s">
        <v>21</v>
      </c>
      <c r="K272" t="s">
        <v>22</v>
      </c>
      <c r="L272">
        <v>1291269600</v>
      </c>
      <c r="M272" s="10">
        <f t="shared" si="30"/>
        <v>40514.25</v>
      </c>
      <c r="N272" s="9">
        <f t="shared" si="31"/>
        <v>2010</v>
      </c>
      <c r="O272">
        <v>1291442400</v>
      </c>
      <c r="P272" s="10">
        <f t="shared" si="32"/>
        <v>40516.25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28"/>
        <v>1</v>
      </c>
      <c r="G273" t="s">
        <v>47</v>
      </c>
      <c r="H273">
        <v>61</v>
      </c>
      <c r="I273" s="5">
        <f t="shared" si="29"/>
        <v>32.020000000000003</v>
      </c>
      <c r="J273" t="s">
        <v>21</v>
      </c>
      <c r="K273" t="s">
        <v>22</v>
      </c>
      <c r="L273">
        <v>1449468000</v>
      </c>
      <c r="M273" s="10">
        <f t="shared" si="30"/>
        <v>42345.25</v>
      </c>
      <c r="N273" s="9">
        <f t="shared" si="31"/>
        <v>2015</v>
      </c>
      <c r="O273">
        <v>1452146400</v>
      </c>
      <c r="P273" s="10">
        <f t="shared" si="32"/>
        <v>42376.25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28"/>
        <v>304</v>
      </c>
      <c r="G274" t="s">
        <v>20</v>
      </c>
      <c r="H274">
        <v>1894</v>
      </c>
      <c r="I274" s="5">
        <f t="shared" si="29"/>
        <v>82.02</v>
      </c>
      <c r="J274" t="s">
        <v>21</v>
      </c>
      <c r="K274" t="s">
        <v>22</v>
      </c>
      <c r="L274">
        <v>1562734800</v>
      </c>
      <c r="M274" s="10">
        <f t="shared" si="30"/>
        <v>43656.208333333328</v>
      </c>
      <c r="N274" s="9">
        <f t="shared" si="31"/>
        <v>2019</v>
      </c>
      <c r="O274">
        <v>1564894800</v>
      </c>
      <c r="P274" s="10">
        <f t="shared" si="32"/>
        <v>43681.208333333328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28"/>
        <v>137</v>
      </c>
      <c r="G275" t="s">
        <v>20</v>
      </c>
      <c r="H275">
        <v>282</v>
      </c>
      <c r="I275" s="5">
        <f t="shared" si="29"/>
        <v>37.96</v>
      </c>
      <c r="J275" t="s">
        <v>15</v>
      </c>
      <c r="K275" t="s">
        <v>16</v>
      </c>
      <c r="L275">
        <v>1505624400</v>
      </c>
      <c r="M275" s="10">
        <f t="shared" si="30"/>
        <v>42995.208333333328</v>
      </c>
      <c r="N275" s="9">
        <f t="shared" si="31"/>
        <v>2017</v>
      </c>
      <c r="O275">
        <v>1505883600</v>
      </c>
      <c r="P275" s="10">
        <f t="shared" si="32"/>
        <v>42998.208333333328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28"/>
        <v>32</v>
      </c>
      <c r="G276" t="s">
        <v>14</v>
      </c>
      <c r="H276">
        <v>15</v>
      </c>
      <c r="I276" s="5">
        <f t="shared" si="29"/>
        <v>51.53</v>
      </c>
      <c r="J276" t="s">
        <v>21</v>
      </c>
      <c r="K276" t="s">
        <v>22</v>
      </c>
      <c r="L276">
        <v>1509948000</v>
      </c>
      <c r="M276" s="10">
        <f t="shared" si="30"/>
        <v>43045.25</v>
      </c>
      <c r="N276" s="9">
        <f t="shared" si="31"/>
        <v>2017</v>
      </c>
      <c r="O276">
        <v>1510380000</v>
      </c>
      <c r="P276" s="10">
        <f t="shared" si="32"/>
        <v>43050.25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28"/>
        <v>242</v>
      </c>
      <c r="G277" t="s">
        <v>20</v>
      </c>
      <c r="H277">
        <v>116</v>
      </c>
      <c r="I277" s="5">
        <f t="shared" si="29"/>
        <v>81.2</v>
      </c>
      <c r="J277" t="s">
        <v>21</v>
      </c>
      <c r="K277" t="s">
        <v>22</v>
      </c>
      <c r="L277">
        <v>1554526800</v>
      </c>
      <c r="M277" s="10">
        <f t="shared" si="30"/>
        <v>43561.208333333328</v>
      </c>
      <c r="N277" s="9">
        <f t="shared" si="31"/>
        <v>2019</v>
      </c>
      <c r="O277">
        <v>1555218000</v>
      </c>
      <c r="P277" s="10">
        <f t="shared" si="32"/>
        <v>43569.208333333328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28"/>
        <v>97</v>
      </c>
      <c r="G278" t="s">
        <v>14</v>
      </c>
      <c r="H278">
        <v>133</v>
      </c>
      <c r="I278" s="5">
        <f t="shared" si="29"/>
        <v>40.03</v>
      </c>
      <c r="J278" t="s">
        <v>21</v>
      </c>
      <c r="K278" t="s">
        <v>22</v>
      </c>
      <c r="L278">
        <v>1334811600</v>
      </c>
      <c r="M278" s="10">
        <f t="shared" si="30"/>
        <v>41018.208333333336</v>
      </c>
      <c r="N278" s="9">
        <f t="shared" si="31"/>
        <v>2012</v>
      </c>
      <c r="O278">
        <v>1335243600</v>
      </c>
      <c r="P278" s="10">
        <f t="shared" si="32"/>
        <v>41023.208333333336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28"/>
        <v>1066</v>
      </c>
      <c r="G279" t="s">
        <v>20</v>
      </c>
      <c r="H279">
        <v>83</v>
      </c>
      <c r="I279" s="5">
        <f t="shared" si="29"/>
        <v>89.94</v>
      </c>
      <c r="J279" t="s">
        <v>21</v>
      </c>
      <c r="K279" t="s">
        <v>22</v>
      </c>
      <c r="L279">
        <v>1279515600</v>
      </c>
      <c r="M279" s="10">
        <f t="shared" si="30"/>
        <v>40378.208333333336</v>
      </c>
      <c r="N279" s="9">
        <f t="shared" si="31"/>
        <v>2010</v>
      </c>
      <c r="O279">
        <v>1279688400</v>
      </c>
      <c r="P279" s="10">
        <f t="shared" si="32"/>
        <v>40380.208333333336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28"/>
        <v>326</v>
      </c>
      <c r="G280" t="s">
        <v>20</v>
      </c>
      <c r="H280">
        <v>91</v>
      </c>
      <c r="I280" s="5">
        <f t="shared" si="29"/>
        <v>96.69</v>
      </c>
      <c r="J280" t="s">
        <v>21</v>
      </c>
      <c r="K280" t="s">
        <v>22</v>
      </c>
      <c r="L280">
        <v>1353909600</v>
      </c>
      <c r="M280" s="10">
        <f t="shared" si="30"/>
        <v>41239.25</v>
      </c>
      <c r="N280" s="9">
        <f t="shared" si="31"/>
        <v>2012</v>
      </c>
      <c r="O280">
        <v>1356069600</v>
      </c>
      <c r="P280" s="10">
        <f t="shared" si="32"/>
        <v>41264.25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28"/>
        <v>171</v>
      </c>
      <c r="G281" t="s">
        <v>20</v>
      </c>
      <c r="H281">
        <v>546</v>
      </c>
      <c r="I281" s="5">
        <f t="shared" si="29"/>
        <v>25.01</v>
      </c>
      <c r="J281" t="s">
        <v>21</v>
      </c>
      <c r="K281" t="s">
        <v>22</v>
      </c>
      <c r="L281">
        <v>1535950800</v>
      </c>
      <c r="M281" s="10">
        <f t="shared" si="30"/>
        <v>43346.208333333328</v>
      </c>
      <c r="N281" s="9">
        <f t="shared" si="31"/>
        <v>2018</v>
      </c>
      <c r="O281">
        <v>1536210000</v>
      </c>
      <c r="P281" s="10">
        <f t="shared" si="32"/>
        <v>43349.208333333328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28"/>
        <v>581</v>
      </c>
      <c r="G282" t="s">
        <v>20</v>
      </c>
      <c r="H282">
        <v>393</v>
      </c>
      <c r="I282" s="5">
        <f t="shared" si="29"/>
        <v>36.99</v>
      </c>
      <c r="J282" t="s">
        <v>21</v>
      </c>
      <c r="K282" t="s">
        <v>22</v>
      </c>
      <c r="L282">
        <v>1511244000</v>
      </c>
      <c r="M282" s="10">
        <f t="shared" si="30"/>
        <v>43060.25</v>
      </c>
      <c r="N282" s="9">
        <f t="shared" si="31"/>
        <v>2017</v>
      </c>
      <c r="O282">
        <v>1511762400</v>
      </c>
      <c r="P282" s="10">
        <f t="shared" si="32"/>
        <v>43066.25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28"/>
        <v>92</v>
      </c>
      <c r="G283" t="s">
        <v>14</v>
      </c>
      <c r="H283">
        <v>2062</v>
      </c>
      <c r="I283" s="5">
        <f t="shared" si="29"/>
        <v>73.010000000000005</v>
      </c>
      <c r="J283" t="s">
        <v>21</v>
      </c>
      <c r="K283" t="s">
        <v>22</v>
      </c>
      <c r="L283">
        <v>1331445600</v>
      </c>
      <c r="M283" s="10">
        <f t="shared" si="30"/>
        <v>40979.25</v>
      </c>
      <c r="N283" s="9">
        <f t="shared" si="31"/>
        <v>2012</v>
      </c>
      <c r="O283">
        <v>1333256400</v>
      </c>
      <c r="P283" s="10">
        <f t="shared" si="32"/>
        <v>41000.208333333336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28"/>
        <v>108</v>
      </c>
      <c r="G284" t="s">
        <v>20</v>
      </c>
      <c r="H284">
        <v>133</v>
      </c>
      <c r="I284" s="5">
        <f t="shared" si="29"/>
        <v>68.239999999999995</v>
      </c>
      <c r="J284" t="s">
        <v>21</v>
      </c>
      <c r="K284" t="s">
        <v>22</v>
      </c>
      <c r="L284">
        <v>1480226400</v>
      </c>
      <c r="M284" s="10">
        <f t="shared" si="30"/>
        <v>42701.25</v>
      </c>
      <c r="N284" s="9">
        <f t="shared" si="31"/>
        <v>2016</v>
      </c>
      <c r="O284">
        <v>1480744800</v>
      </c>
      <c r="P284" s="10">
        <f t="shared" si="32"/>
        <v>42707.25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28"/>
        <v>19</v>
      </c>
      <c r="G285" t="s">
        <v>14</v>
      </c>
      <c r="H285">
        <v>29</v>
      </c>
      <c r="I285" s="5">
        <f t="shared" si="29"/>
        <v>52.31</v>
      </c>
      <c r="J285" t="s">
        <v>36</v>
      </c>
      <c r="K285" t="s">
        <v>37</v>
      </c>
      <c r="L285">
        <v>1464584400</v>
      </c>
      <c r="M285" s="10">
        <f t="shared" si="30"/>
        <v>42520.208333333328</v>
      </c>
      <c r="N285" s="9">
        <f t="shared" si="31"/>
        <v>2016</v>
      </c>
      <c r="O285">
        <v>1465016400</v>
      </c>
      <c r="P285" s="10">
        <f t="shared" si="32"/>
        <v>42525.208333333328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28"/>
        <v>83</v>
      </c>
      <c r="G286" t="s">
        <v>14</v>
      </c>
      <c r="H286">
        <v>132</v>
      </c>
      <c r="I286" s="5">
        <f t="shared" si="29"/>
        <v>61.77</v>
      </c>
      <c r="J286" t="s">
        <v>21</v>
      </c>
      <c r="K286" t="s">
        <v>22</v>
      </c>
      <c r="L286">
        <v>1335848400</v>
      </c>
      <c r="M286" s="10">
        <f t="shared" si="30"/>
        <v>41030.208333333336</v>
      </c>
      <c r="N286" s="9">
        <f t="shared" si="31"/>
        <v>2012</v>
      </c>
      <c r="O286">
        <v>1336280400</v>
      </c>
      <c r="P286" s="10">
        <f t="shared" si="32"/>
        <v>41035.208333333336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28"/>
        <v>706</v>
      </c>
      <c r="G287" t="s">
        <v>20</v>
      </c>
      <c r="H287">
        <v>254</v>
      </c>
      <c r="I287" s="5">
        <f t="shared" si="29"/>
        <v>25.03</v>
      </c>
      <c r="J287" t="s">
        <v>21</v>
      </c>
      <c r="K287" t="s">
        <v>22</v>
      </c>
      <c r="L287">
        <v>1473483600</v>
      </c>
      <c r="M287" s="10">
        <f t="shared" si="30"/>
        <v>42623.208333333328</v>
      </c>
      <c r="N287" s="9">
        <f t="shared" si="31"/>
        <v>2016</v>
      </c>
      <c r="O287">
        <v>1476766800</v>
      </c>
      <c r="P287" s="10">
        <f t="shared" si="32"/>
        <v>42661.208333333328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28"/>
        <v>17</v>
      </c>
      <c r="G288" t="s">
        <v>74</v>
      </c>
      <c r="H288">
        <v>184</v>
      </c>
      <c r="I288" s="5">
        <f t="shared" si="29"/>
        <v>106.29</v>
      </c>
      <c r="J288" t="s">
        <v>21</v>
      </c>
      <c r="K288" t="s">
        <v>22</v>
      </c>
      <c r="L288">
        <v>1479880800</v>
      </c>
      <c r="M288" s="10">
        <f t="shared" si="30"/>
        <v>42697.25</v>
      </c>
      <c r="N288" s="9">
        <f t="shared" si="31"/>
        <v>2016</v>
      </c>
      <c r="O288">
        <v>1480485600</v>
      </c>
      <c r="P288" s="10">
        <f t="shared" si="32"/>
        <v>42704.25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28"/>
        <v>210</v>
      </c>
      <c r="G289" t="s">
        <v>20</v>
      </c>
      <c r="H289">
        <v>176</v>
      </c>
      <c r="I289" s="5">
        <f t="shared" si="29"/>
        <v>75.069999999999993</v>
      </c>
      <c r="J289" t="s">
        <v>21</v>
      </c>
      <c r="K289" t="s">
        <v>22</v>
      </c>
      <c r="L289">
        <v>1430197200</v>
      </c>
      <c r="M289" s="10">
        <f t="shared" si="30"/>
        <v>42122.208333333328</v>
      </c>
      <c r="N289" s="9">
        <f t="shared" si="31"/>
        <v>2015</v>
      </c>
      <c r="O289">
        <v>1430197200</v>
      </c>
      <c r="P289" s="10">
        <f t="shared" si="32"/>
        <v>42122.208333333328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28"/>
        <v>98</v>
      </c>
      <c r="G290" t="s">
        <v>14</v>
      </c>
      <c r="H290">
        <v>137</v>
      </c>
      <c r="I290" s="5">
        <f t="shared" si="29"/>
        <v>39.97</v>
      </c>
      <c r="J290" t="s">
        <v>36</v>
      </c>
      <c r="K290" t="s">
        <v>37</v>
      </c>
      <c r="L290">
        <v>1331701200</v>
      </c>
      <c r="M290" s="10">
        <f t="shared" si="30"/>
        <v>40982.208333333336</v>
      </c>
      <c r="N290" s="9">
        <f t="shared" si="31"/>
        <v>2012</v>
      </c>
      <c r="O290">
        <v>1331787600</v>
      </c>
      <c r="P290" s="10">
        <f t="shared" si="32"/>
        <v>40983.208333333336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28"/>
        <v>1684</v>
      </c>
      <c r="G291" t="s">
        <v>20</v>
      </c>
      <c r="H291">
        <v>337</v>
      </c>
      <c r="I291" s="5">
        <f t="shared" si="29"/>
        <v>39.979999999999997</v>
      </c>
      <c r="J291" t="s">
        <v>15</v>
      </c>
      <c r="K291" t="s">
        <v>16</v>
      </c>
      <c r="L291">
        <v>1438578000</v>
      </c>
      <c r="M291" s="10">
        <f t="shared" si="30"/>
        <v>42219.208333333328</v>
      </c>
      <c r="N291" s="9">
        <f t="shared" si="31"/>
        <v>2015</v>
      </c>
      <c r="O291">
        <v>1438837200</v>
      </c>
      <c r="P291" s="10">
        <f t="shared" si="32"/>
        <v>42222.208333333328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28"/>
        <v>54</v>
      </c>
      <c r="G292" t="s">
        <v>14</v>
      </c>
      <c r="H292">
        <v>908</v>
      </c>
      <c r="I292" s="5">
        <f t="shared" si="29"/>
        <v>101.02</v>
      </c>
      <c r="J292" t="s">
        <v>21</v>
      </c>
      <c r="K292" t="s">
        <v>22</v>
      </c>
      <c r="L292">
        <v>1368162000</v>
      </c>
      <c r="M292" s="10">
        <f t="shared" si="30"/>
        <v>41404.208333333336</v>
      </c>
      <c r="N292" s="9">
        <f t="shared" si="31"/>
        <v>2013</v>
      </c>
      <c r="O292">
        <v>1370926800</v>
      </c>
      <c r="P292" s="10">
        <f t="shared" si="32"/>
        <v>41436.208333333336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28"/>
        <v>457</v>
      </c>
      <c r="G293" t="s">
        <v>20</v>
      </c>
      <c r="H293">
        <v>107</v>
      </c>
      <c r="I293" s="5">
        <f t="shared" si="29"/>
        <v>76.81</v>
      </c>
      <c r="J293" t="s">
        <v>21</v>
      </c>
      <c r="K293" t="s">
        <v>22</v>
      </c>
      <c r="L293">
        <v>1318654800</v>
      </c>
      <c r="M293" s="10">
        <f t="shared" si="30"/>
        <v>40831.208333333336</v>
      </c>
      <c r="N293" s="9">
        <f t="shared" si="31"/>
        <v>2011</v>
      </c>
      <c r="O293">
        <v>1319000400</v>
      </c>
      <c r="P293" s="10">
        <f t="shared" si="32"/>
        <v>40835.208333333336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28"/>
        <v>10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 s="10">
        <f t="shared" si="30"/>
        <v>40984.208333333336</v>
      </c>
      <c r="N294" s="9">
        <f t="shared" si="31"/>
        <v>2012</v>
      </c>
      <c r="O294">
        <v>1333429200</v>
      </c>
      <c r="P294" s="10">
        <f t="shared" si="32"/>
        <v>41002.208333333336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28"/>
        <v>16</v>
      </c>
      <c r="G295" t="s">
        <v>74</v>
      </c>
      <c r="H295">
        <v>32</v>
      </c>
      <c r="I295" s="5">
        <f t="shared" si="29"/>
        <v>33.28</v>
      </c>
      <c r="J295" t="s">
        <v>107</v>
      </c>
      <c r="K295" t="s">
        <v>108</v>
      </c>
      <c r="L295">
        <v>1286254800</v>
      </c>
      <c r="M295" s="10">
        <f t="shared" si="30"/>
        <v>40456.208333333336</v>
      </c>
      <c r="N295" s="9">
        <f t="shared" si="31"/>
        <v>2010</v>
      </c>
      <c r="O295">
        <v>1287032400</v>
      </c>
      <c r="P295" s="10">
        <f t="shared" si="32"/>
        <v>40465.208333333336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28"/>
        <v>1340</v>
      </c>
      <c r="G296" t="s">
        <v>20</v>
      </c>
      <c r="H296">
        <v>183</v>
      </c>
      <c r="I296" s="5">
        <f t="shared" si="29"/>
        <v>43.92</v>
      </c>
      <c r="J296" t="s">
        <v>21</v>
      </c>
      <c r="K296" t="s">
        <v>22</v>
      </c>
      <c r="L296">
        <v>1540530000</v>
      </c>
      <c r="M296" s="10">
        <f t="shared" si="30"/>
        <v>43399.208333333328</v>
      </c>
      <c r="N296" s="9">
        <f t="shared" si="31"/>
        <v>2018</v>
      </c>
      <c r="O296">
        <v>1541570400</v>
      </c>
      <c r="P296" s="10">
        <f t="shared" si="32"/>
        <v>43411.25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28"/>
        <v>36</v>
      </c>
      <c r="G297" t="s">
        <v>14</v>
      </c>
      <c r="H297">
        <v>1910</v>
      </c>
      <c r="I297" s="5">
        <f t="shared" si="29"/>
        <v>36</v>
      </c>
      <c r="J297" t="s">
        <v>98</v>
      </c>
      <c r="K297" t="s">
        <v>99</v>
      </c>
      <c r="L297">
        <v>1381813200</v>
      </c>
      <c r="M297" s="10">
        <f t="shared" si="30"/>
        <v>41562.208333333336</v>
      </c>
      <c r="N297" s="9">
        <f t="shared" si="31"/>
        <v>2013</v>
      </c>
      <c r="O297">
        <v>1383976800</v>
      </c>
      <c r="P297" s="10">
        <f t="shared" si="32"/>
        <v>41587.25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28"/>
        <v>55</v>
      </c>
      <c r="G298" t="s">
        <v>14</v>
      </c>
      <c r="H298">
        <v>38</v>
      </c>
      <c r="I298" s="5">
        <f t="shared" si="29"/>
        <v>88.21</v>
      </c>
      <c r="J298" t="s">
        <v>26</v>
      </c>
      <c r="K298" t="s">
        <v>27</v>
      </c>
      <c r="L298">
        <v>1548655200</v>
      </c>
      <c r="M298" s="10">
        <f t="shared" si="30"/>
        <v>43493.25</v>
      </c>
      <c r="N298" s="9">
        <f t="shared" si="31"/>
        <v>2019</v>
      </c>
      <c r="O298">
        <v>1550556000</v>
      </c>
      <c r="P298" s="10">
        <f t="shared" si="32"/>
        <v>43515.25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28"/>
        <v>94</v>
      </c>
      <c r="G299" t="s">
        <v>14</v>
      </c>
      <c r="H299">
        <v>104</v>
      </c>
      <c r="I299" s="5">
        <f t="shared" si="29"/>
        <v>65.239999999999995</v>
      </c>
      <c r="J299" t="s">
        <v>26</v>
      </c>
      <c r="K299" t="s">
        <v>27</v>
      </c>
      <c r="L299">
        <v>1389679200</v>
      </c>
      <c r="M299" s="10">
        <f t="shared" si="30"/>
        <v>41653.25</v>
      </c>
      <c r="N299" s="9">
        <f t="shared" si="31"/>
        <v>2014</v>
      </c>
      <c r="O299">
        <v>1390456800</v>
      </c>
      <c r="P299" s="10">
        <f t="shared" si="32"/>
        <v>41662.25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28"/>
        <v>144</v>
      </c>
      <c r="G300" t="s">
        <v>20</v>
      </c>
      <c r="H300">
        <v>72</v>
      </c>
      <c r="I300" s="5">
        <f t="shared" si="29"/>
        <v>69.959999999999994</v>
      </c>
      <c r="J300" t="s">
        <v>21</v>
      </c>
      <c r="K300" t="s">
        <v>22</v>
      </c>
      <c r="L300">
        <v>1456466400</v>
      </c>
      <c r="M300" s="10">
        <f t="shared" si="30"/>
        <v>42426.25</v>
      </c>
      <c r="N300" s="9">
        <f t="shared" si="31"/>
        <v>2016</v>
      </c>
      <c r="O300">
        <v>1458018000</v>
      </c>
      <c r="P300" s="10">
        <f t="shared" si="32"/>
        <v>42444.208333333328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28"/>
        <v>51</v>
      </c>
      <c r="G301" t="s">
        <v>14</v>
      </c>
      <c r="H301">
        <v>49</v>
      </c>
      <c r="I301" s="5">
        <f t="shared" si="29"/>
        <v>39.880000000000003</v>
      </c>
      <c r="J301" t="s">
        <v>21</v>
      </c>
      <c r="K301" t="s">
        <v>22</v>
      </c>
      <c r="L301">
        <v>1456984800</v>
      </c>
      <c r="M301" s="10">
        <f t="shared" si="30"/>
        <v>42432.25</v>
      </c>
      <c r="N301" s="9">
        <f t="shared" si="31"/>
        <v>2016</v>
      </c>
      <c r="O301">
        <v>1461819600</v>
      </c>
      <c r="P301" s="10">
        <f t="shared" si="32"/>
        <v>42488.208333333328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28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 s="10">
        <f t="shared" si="30"/>
        <v>42977.208333333328</v>
      </c>
      <c r="N302" s="9">
        <f t="shared" si="31"/>
        <v>2017</v>
      </c>
      <c r="O302">
        <v>1504155600</v>
      </c>
      <c r="P302" s="10">
        <f t="shared" si="32"/>
        <v>42978.208333333328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28"/>
        <v>1345</v>
      </c>
      <c r="G303" t="s">
        <v>20</v>
      </c>
      <c r="H303">
        <v>295</v>
      </c>
      <c r="I303" s="5">
        <f t="shared" si="29"/>
        <v>41.02</v>
      </c>
      <c r="J303" t="s">
        <v>21</v>
      </c>
      <c r="K303" t="s">
        <v>22</v>
      </c>
      <c r="L303">
        <v>1424930400</v>
      </c>
      <c r="M303" s="10">
        <f t="shared" si="30"/>
        <v>42061.25</v>
      </c>
      <c r="N303" s="9">
        <f t="shared" si="31"/>
        <v>2015</v>
      </c>
      <c r="O303">
        <v>1426395600</v>
      </c>
      <c r="P303" s="10">
        <f t="shared" si="32"/>
        <v>42078.208333333328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28"/>
        <v>32</v>
      </c>
      <c r="G304" t="s">
        <v>14</v>
      </c>
      <c r="H304">
        <v>245</v>
      </c>
      <c r="I304" s="5">
        <f t="shared" si="29"/>
        <v>98.91</v>
      </c>
      <c r="J304" t="s">
        <v>21</v>
      </c>
      <c r="K304" t="s">
        <v>22</v>
      </c>
      <c r="L304">
        <v>1535864400</v>
      </c>
      <c r="M304" s="10">
        <f t="shared" si="30"/>
        <v>43345.208333333328</v>
      </c>
      <c r="N304" s="9">
        <f t="shared" si="31"/>
        <v>2018</v>
      </c>
      <c r="O304">
        <v>1537074000</v>
      </c>
      <c r="P304" s="10">
        <f t="shared" si="32"/>
        <v>43359.208333333328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28"/>
        <v>83</v>
      </c>
      <c r="G305" t="s">
        <v>14</v>
      </c>
      <c r="H305">
        <v>32</v>
      </c>
      <c r="I305" s="5">
        <f t="shared" si="29"/>
        <v>87.78</v>
      </c>
      <c r="J305" t="s">
        <v>21</v>
      </c>
      <c r="K305" t="s">
        <v>22</v>
      </c>
      <c r="L305">
        <v>1452146400</v>
      </c>
      <c r="M305" s="10">
        <f t="shared" si="30"/>
        <v>42376.25</v>
      </c>
      <c r="N305" s="9">
        <f t="shared" si="31"/>
        <v>2016</v>
      </c>
      <c r="O305">
        <v>1452578400</v>
      </c>
      <c r="P305" s="10">
        <f t="shared" si="32"/>
        <v>42381.25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28"/>
        <v>546</v>
      </c>
      <c r="G306" t="s">
        <v>20</v>
      </c>
      <c r="H306">
        <v>142</v>
      </c>
      <c r="I306" s="5">
        <f t="shared" si="29"/>
        <v>80.77</v>
      </c>
      <c r="J306" t="s">
        <v>21</v>
      </c>
      <c r="K306" t="s">
        <v>22</v>
      </c>
      <c r="L306">
        <v>1470546000</v>
      </c>
      <c r="M306" s="10">
        <f t="shared" si="30"/>
        <v>42589.208333333328</v>
      </c>
      <c r="N306" s="9">
        <f t="shared" si="31"/>
        <v>2016</v>
      </c>
      <c r="O306">
        <v>1474088400</v>
      </c>
      <c r="P306" s="10">
        <f t="shared" si="32"/>
        <v>42630.208333333328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28"/>
        <v>286</v>
      </c>
      <c r="G307" t="s">
        <v>20</v>
      </c>
      <c r="H307">
        <v>85</v>
      </c>
      <c r="I307" s="5">
        <f t="shared" si="29"/>
        <v>94.28</v>
      </c>
      <c r="J307" t="s">
        <v>21</v>
      </c>
      <c r="K307" t="s">
        <v>22</v>
      </c>
      <c r="L307">
        <v>1458363600</v>
      </c>
      <c r="M307" s="10">
        <f t="shared" si="30"/>
        <v>42448.208333333328</v>
      </c>
      <c r="N307" s="9">
        <f t="shared" si="31"/>
        <v>2016</v>
      </c>
      <c r="O307">
        <v>1461906000</v>
      </c>
      <c r="P307" s="10">
        <f t="shared" si="32"/>
        <v>42489.208333333328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28"/>
        <v>8</v>
      </c>
      <c r="G308" t="s">
        <v>14</v>
      </c>
      <c r="H308">
        <v>7</v>
      </c>
      <c r="I308" s="5">
        <f t="shared" si="29"/>
        <v>73.430000000000007</v>
      </c>
      <c r="J308" t="s">
        <v>21</v>
      </c>
      <c r="K308" t="s">
        <v>22</v>
      </c>
      <c r="L308">
        <v>1500008400</v>
      </c>
      <c r="M308" s="10">
        <f t="shared" si="30"/>
        <v>42930.208333333328</v>
      </c>
      <c r="N308" s="9">
        <f t="shared" si="31"/>
        <v>2017</v>
      </c>
      <c r="O308">
        <v>1500267600</v>
      </c>
      <c r="P308" s="10">
        <f t="shared" si="32"/>
        <v>42933.208333333328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28"/>
        <v>132</v>
      </c>
      <c r="G309" t="s">
        <v>20</v>
      </c>
      <c r="H309">
        <v>659</v>
      </c>
      <c r="I309" s="5">
        <f t="shared" si="29"/>
        <v>65.97</v>
      </c>
      <c r="J309" t="s">
        <v>36</v>
      </c>
      <c r="K309" t="s">
        <v>37</v>
      </c>
      <c r="L309">
        <v>1338958800</v>
      </c>
      <c r="M309" s="10">
        <f t="shared" si="30"/>
        <v>41066.208333333336</v>
      </c>
      <c r="N309" s="9">
        <f t="shared" si="31"/>
        <v>2012</v>
      </c>
      <c r="O309">
        <v>1340686800</v>
      </c>
      <c r="P309" s="10">
        <f t="shared" si="32"/>
        <v>41086.208333333336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28"/>
        <v>74</v>
      </c>
      <c r="G310" t="s">
        <v>14</v>
      </c>
      <c r="H310">
        <v>803</v>
      </c>
      <c r="I310" s="5">
        <f t="shared" si="29"/>
        <v>109.04</v>
      </c>
      <c r="J310" t="s">
        <v>21</v>
      </c>
      <c r="K310" t="s">
        <v>22</v>
      </c>
      <c r="L310">
        <v>1303102800</v>
      </c>
      <c r="M310" s="10">
        <f t="shared" si="30"/>
        <v>40651.208333333336</v>
      </c>
      <c r="N310" s="9">
        <f t="shared" si="31"/>
        <v>2011</v>
      </c>
      <c r="O310">
        <v>1303189200</v>
      </c>
      <c r="P310" s="10">
        <f t="shared" si="32"/>
        <v>40652.208333333336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28"/>
        <v>75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 s="10">
        <f t="shared" si="30"/>
        <v>40807.208333333336</v>
      </c>
      <c r="N311" s="9">
        <f t="shared" si="31"/>
        <v>2011</v>
      </c>
      <c r="O311">
        <v>1318309200</v>
      </c>
      <c r="P311" s="10">
        <f t="shared" si="32"/>
        <v>40827.208333333336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28"/>
        <v>20</v>
      </c>
      <c r="G312" t="s">
        <v>14</v>
      </c>
      <c r="H312">
        <v>16</v>
      </c>
      <c r="I312" s="5">
        <f t="shared" si="29"/>
        <v>99.13</v>
      </c>
      <c r="J312" t="s">
        <v>21</v>
      </c>
      <c r="K312" t="s">
        <v>22</v>
      </c>
      <c r="L312">
        <v>1270789200</v>
      </c>
      <c r="M312" s="10">
        <f t="shared" si="30"/>
        <v>40277.208333333336</v>
      </c>
      <c r="N312" s="9">
        <f t="shared" si="31"/>
        <v>2010</v>
      </c>
      <c r="O312">
        <v>1272171600</v>
      </c>
      <c r="P312" s="10">
        <f t="shared" si="32"/>
        <v>40293.208333333336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28"/>
        <v>203</v>
      </c>
      <c r="G313" t="s">
        <v>20</v>
      </c>
      <c r="H313">
        <v>121</v>
      </c>
      <c r="I313" s="5">
        <f t="shared" si="29"/>
        <v>105.88</v>
      </c>
      <c r="J313" t="s">
        <v>21</v>
      </c>
      <c r="K313" t="s">
        <v>22</v>
      </c>
      <c r="L313">
        <v>1297836000</v>
      </c>
      <c r="M313" s="10">
        <f t="shared" si="30"/>
        <v>40590.25</v>
      </c>
      <c r="N313" s="9">
        <f t="shared" si="31"/>
        <v>2011</v>
      </c>
      <c r="O313">
        <v>1298872800</v>
      </c>
      <c r="P313" s="10">
        <f t="shared" si="32"/>
        <v>40602.25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28"/>
        <v>310</v>
      </c>
      <c r="G314" t="s">
        <v>20</v>
      </c>
      <c r="H314">
        <v>3742</v>
      </c>
      <c r="I314" s="5">
        <f t="shared" si="29"/>
        <v>49</v>
      </c>
      <c r="J314" t="s">
        <v>21</v>
      </c>
      <c r="K314" t="s">
        <v>22</v>
      </c>
      <c r="L314">
        <v>1382677200</v>
      </c>
      <c r="M314" s="10">
        <f t="shared" si="30"/>
        <v>41572.208333333336</v>
      </c>
      <c r="N314" s="9">
        <f t="shared" si="31"/>
        <v>2013</v>
      </c>
      <c r="O314">
        <v>1383282000</v>
      </c>
      <c r="P314" s="10">
        <f t="shared" si="32"/>
        <v>41579.208333333336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28"/>
        <v>395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 s="10">
        <f t="shared" si="30"/>
        <v>40966.25</v>
      </c>
      <c r="N315" s="9">
        <f t="shared" si="31"/>
        <v>2012</v>
      </c>
      <c r="O315">
        <v>1330495200</v>
      </c>
      <c r="P315" s="10">
        <f t="shared" si="32"/>
        <v>40968.25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28"/>
        <v>295</v>
      </c>
      <c r="G316" t="s">
        <v>20</v>
      </c>
      <c r="H316">
        <v>133</v>
      </c>
      <c r="I316" s="5">
        <f t="shared" si="29"/>
        <v>31.02</v>
      </c>
      <c r="J316" t="s">
        <v>21</v>
      </c>
      <c r="K316" t="s">
        <v>22</v>
      </c>
      <c r="L316">
        <v>1552366800</v>
      </c>
      <c r="M316" s="10">
        <f t="shared" si="30"/>
        <v>43536.208333333328</v>
      </c>
      <c r="N316" s="9">
        <f t="shared" si="31"/>
        <v>2019</v>
      </c>
      <c r="O316">
        <v>1552798800</v>
      </c>
      <c r="P316" s="10">
        <f t="shared" si="32"/>
        <v>43541.208333333328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28"/>
        <v>34</v>
      </c>
      <c r="G317" t="s">
        <v>14</v>
      </c>
      <c r="H317">
        <v>31</v>
      </c>
      <c r="I317" s="5">
        <f t="shared" si="29"/>
        <v>103.87</v>
      </c>
      <c r="J317" t="s">
        <v>21</v>
      </c>
      <c r="K317" t="s">
        <v>22</v>
      </c>
      <c r="L317">
        <v>1400907600</v>
      </c>
      <c r="M317" s="10">
        <f t="shared" si="30"/>
        <v>41783.208333333336</v>
      </c>
      <c r="N317" s="9">
        <f t="shared" si="31"/>
        <v>2014</v>
      </c>
      <c r="O317">
        <v>1403413200</v>
      </c>
      <c r="P317" s="10">
        <f t="shared" si="32"/>
        <v>41812.208333333336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28"/>
        <v>67</v>
      </c>
      <c r="G318" t="s">
        <v>14</v>
      </c>
      <c r="H318">
        <v>108</v>
      </c>
      <c r="I318" s="5">
        <f t="shared" si="29"/>
        <v>59.27</v>
      </c>
      <c r="J318" t="s">
        <v>107</v>
      </c>
      <c r="K318" t="s">
        <v>108</v>
      </c>
      <c r="L318">
        <v>1574143200</v>
      </c>
      <c r="M318" s="10">
        <f t="shared" si="30"/>
        <v>43788.25</v>
      </c>
      <c r="N318" s="9">
        <f t="shared" si="31"/>
        <v>2019</v>
      </c>
      <c r="O318">
        <v>1574229600</v>
      </c>
      <c r="P318" s="10">
        <f t="shared" si="32"/>
        <v>43789.25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28"/>
        <v>19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 s="10">
        <f t="shared" si="30"/>
        <v>42869.208333333328</v>
      </c>
      <c r="N319" s="9">
        <f t="shared" si="31"/>
        <v>2017</v>
      </c>
      <c r="O319">
        <v>1495861200</v>
      </c>
      <c r="P319" s="10">
        <f t="shared" si="32"/>
        <v>42882.208333333328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28"/>
        <v>16</v>
      </c>
      <c r="G320" t="s">
        <v>14</v>
      </c>
      <c r="H320">
        <v>17</v>
      </c>
      <c r="I320" s="5">
        <f t="shared" si="29"/>
        <v>53.12</v>
      </c>
      <c r="J320" t="s">
        <v>21</v>
      </c>
      <c r="K320" t="s">
        <v>22</v>
      </c>
      <c r="L320">
        <v>1392357600</v>
      </c>
      <c r="M320" s="10">
        <f t="shared" si="30"/>
        <v>41684.25</v>
      </c>
      <c r="N320" s="9">
        <f t="shared" si="31"/>
        <v>2014</v>
      </c>
      <c r="O320">
        <v>1392530400</v>
      </c>
      <c r="P320" s="10">
        <f t="shared" si="32"/>
        <v>41686.25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28"/>
        <v>39</v>
      </c>
      <c r="G321" t="s">
        <v>74</v>
      </c>
      <c r="H321">
        <v>64</v>
      </c>
      <c r="I321" s="5">
        <f t="shared" si="29"/>
        <v>50.8</v>
      </c>
      <c r="J321" t="s">
        <v>21</v>
      </c>
      <c r="K321" t="s">
        <v>22</v>
      </c>
      <c r="L321">
        <v>1281589200</v>
      </c>
      <c r="M321" s="10">
        <f t="shared" si="30"/>
        <v>40402.208333333336</v>
      </c>
      <c r="N321" s="9">
        <f t="shared" si="31"/>
        <v>2010</v>
      </c>
      <c r="O321">
        <v>1283662800</v>
      </c>
      <c r="P321" s="10">
        <f t="shared" si="32"/>
        <v>40426.208333333336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ref="F322:F385" si="35">ROUND((E322/D322)*100,0)</f>
        <v>10</v>
      </c>
      <c r="G322" t="s">
        <v>14</v>
      </c>
      <c r="H322">
        <v>80</v>
      </c>
      <c r="I322" s="5">
        <f t="shared" ref="I322:I385" si="36">IF(H322=0,0,ROUND(E322/H322,2))</f>
        <v>101.15</v>
      </c>
      <c r="J322" t="s">
        <v>21</v>
      </c>
      <c r="K322" t="s">
        <v>22</v>
      </c>
      <c r="L322">
        <v>1305003600</v>
      </c>
      <c r="M322" s="10">
        <f t="shared" si="30"/>
        <v>40673.208333333336</v>
      </c>
      <c r="N322" s="9">
        <f t="shared" si="31"/>
        <v>2011</v>
      </c>
      <c r="O322">
        <v>1305781200</v>
      </c>
      <c r="P322" s="10">
        <f t="shared" si="32"/>
        <v>40682.208333333336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35"/>
        <v>94</v>
      </c>
      <c r="G323" t="s">
        <v>14</v>
      </c>
      <c r="H323">
        <v>2468</v>
      </c>
      <c r="I323" s="5">
        <f t="shared" si="36"/>
        <v>65</v>
      </c>
      <c r="J323" t="s">
        <v>21</v>
      </c>
      <c r="K323" t="s">
        <v>22</v>
      </c>
      <c r="L323">
        <v>1301634000</v>
      </c>
      <c r="M323" s="10">
        <f t="shared" ref="M323:M386" si="37">(((L323/60)/60)/24)+DATE(1970,1,1)</f>
        <v>40634.208333333336</v>
      </c>
      <c r="N323" s="9">
        <f t="shared" ref="N323:N386" si="38">YEAR(M323)</f>
        <v>2011</v>
      </c>
      <c r="O323">
        <v>1302325200</v>
      </c>
      <c r="P323" s="10">
        <f t="shared" ref="P323:P386" si="39">(((O323/60)/60)/24)+DATE(1970,1,1)</f>
        <v>40642.208333333336</v>
      </c>
      <c r="Q323" t="b">
        <v>0</v>
      </c>
      <c r="R323" t="b">
        <v>0</v>
      </c>
      <c r="S323" t="s">
        <v>100</v>
      </c>
      <c r="T323" t="str">
        <f t="shared" ref="T323:T386" si="40">LEFT(S323,SEARCH("/",S323)-1)</f>
        <v>film &amp; video</v>
      </c>
      <c r="U323" t="str">
        <f t="shared" ref="U323:U386" si="41">RIGHT(S323,LEN(S323)-SEARCH("/",S323))</f>
        <v>shorts</v>
      </c>
    </row>
    <row r="324" spans="1:21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35"/>
        <v>167</v>
      </c>
      <c r="G324" t="s">
        <v>20</v>
      </c>
      <c r="H324">
        <v>5168</v>
      </c>
      <c r="I324" s="5">
        <f t="shared" si="36"/>
        <v>38</v>
      </c>
      <c r="J324" t="s">
        <v>21</v>
      </c>
      <c r="K324" t="s">
        <v>22</v>
      </c>
      <c r="L324">
        <v>1290664800</v>
      </c>
      <c r="M324" s="10">
        <f t="shared" si="37"/>
        <v>40507.25</v>
      </c>
      <c r="N324" s="9">
        <f t="shared" si="38"/>
        <v>2010</v>
      </c>
      <c r="O324">
        <v>1291788000</v>
      </c>
      <c r="P324" s="10">
        <f t="shared" si="39"/>
        <v>40520.25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35"/>
        <v>24</v>
      </c>
      <c r="G325" t="s">
        <v>14</v>
      </c>
      <c r="H325">
        <v>26</v>
      </c>
      <c r="I325" s="5">
        <f t="shared" si="36"/>
        <v>82.62</v>
      </c>
      <c r="J325" t="s">
        <v>40</v>
      </c>
      <c r="K325" t="s">
        <v>41</v>
      </c>
      <c r="L325">
        <v>1395896400</v>
      </c>
      <c r="M325" s="10">
        <f t="shared" si="37"/>
        <v>41725.208333333336</v>
      </c>
      <c r="N325" s="9">
        <f t="shared" si="38"/>
        <v>2014</v>
      </c>
      <c r="O325">
        <v>1396069200</v>
      </c>
      <c r="P325" s="10">
        <f t="shared" si="39"/>
        <v>41727.208333333336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35"/>
        <v>164</v>
      </c>
      <c r="G326" t="s">
        <v>20</v>
      </c>
      <c r="H326">
        <v>307</v>
      </c>
      <c r="I326" s="5">
        <f t="shared" si="36"/>
        <v>37.94</v>
      </c>
      <c r="J326" t="s">
        <v>21</v>
      </c>
      <c r="K326" t="s">
        <v>22</v>
      </c>
      <c r="L326">
        <v>1434862800</v>
      </c>
      <c r="M326" s="10">
        <f t="shared" si="37"/>
        <v>42176.208333333328</v>
      </c>
      <c r="N326" s="9">
        <f t="shared" si="38"/>
        <v>2015</v>
      </c>
      <c r="O326">
        <v>1435899600</v>
      </c>
      <c r="P326" s="10">
        <f t="shared" si="39"/>
        <v>42188.208333333328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35"/>
        <v>91</v>
      </c>
      <c r="G327" t="s">
        <v>14</v>
      </c>
      <c r="H327">
        <v>73</v>
      </c>
      <c r="I327" s="5">
        <f t="shared" si="36"/>
        <v>80.78</v>
      </c>
      <c r="J327" t="s">
        <v>21</v>
      </c>
      <c r="K327" t="s">
        <v>22</v>
      </c>
      <c r="L327">
        <v>1529125200</v>
      </c>
      <c r="M327" s="10">
        <f t="shared" si="37"/>
        <v>43267.208333333328</v>
      </c>
      <c r="N327" s="9">
        <f t="shared" si="38"/>
        <v>2018</v>
      </c>
      <c r="O327">
        <v>1531112400</v>
      </c>
      <c r="P327" s="10">
        <f t="shared" si="39"/>
        <v>43290.208333333328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35"/>
        <v>46</v>
      </c>
      <c r="G328" t="s">
        <v>14</v>
      </c>
      <c r="H328">
        <v>128</v>
      </c>
      <c r="I328" s="5">
        <f t="shared" si="36"/>
        <v>25.98</v>
      </c>
      <c r="J328" t="s">
        <v>21</v>
      </c>
      <c r="K328" t="s">
        <v>22</v>
      </c>
      <c r="L328">
        <v>1451109600</v>
      </c>
      <c r="M328" s="10">
        <f t="shared" si="37"/>
        <v>42364.25</v>
      </c>
      <c r="N328" s="9">
        <f t="shared" si="38"/>
        <v>2015</v>
      </c>
      <c r="O328">
        <v>1451628000</v>
      </c>
      <c r="P328" s="10">
        <f t="shared" si="39"/>
        <v>42370.25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35"/>
        <v>39</v>
      </c>
      <c r="G329" t="s">
        <v>14</v>
      </c>
      <c r="H329">
        <v>33</v>
      </c>
      <c r="I329" s="5">
        <f t="shared" si="36"/>
        <v>30.36</v>
      </c>
      <c r="J329" t="s">
        <v>21</v>
      </c>
      <c r="K329" t="s">
        <v>22</v>
      </c>
      <c r="L329">
        <v>1566968400</v>
      </c>
      <c r="M329" s="10">
        <f t="shared" si="37"/>
        <v>43705.208333333328</v>
      </c>
      <c r="N329" s="9">
        <f t="shared" si="38"/>
        <v>2019</v>
      </c>
      <c r="O329">
        <v>1567314000</v>
      </c>
      <c r="P329" s="10">
        <f t="shared" si="39"/>
        <v>43709.208333333328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35"/>
        <v>134</v>
      </c>
      <c r="G330" t="s">
        <v>20</v>
      </c>
      <c r="H330">
        <v>2441</v>
      </c>
      <c r="I330" s="5">
        <f t="shared" si="36"/>
        <v>54</v>
      </c>
      <c r="J330" t="s">
        <v>21</v>
      </c>
      <c r="K330" t="s">
        <v>22</v>
      </c>
      <c r="L330">
        <v>1543557600</v>
      </c>
      <c r="M330" s="10">
        <f t="shared" si="37"/>
        <v>43434.25</v>
      </c>
      <c r="N330" s="9">
        <f t="shared" si="38"/>
        <v>2018</v>
      </c>
      <c r="O330">
        <v>1544508000</v>
      </c>
      <c r="P330" s="10">
        <f t="shared" si="39"/>
        <v>43445.25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35"/>
        <v>23</v>
      </c>
      <c r="G331" t="s">
        <v>47</v>
      </c>
      <c r="H331">
        <v>211</v>
      </c>
      <c r="I331" s="5">
        <f t="shared" si="36"/>
        <v>101.79</v>
      </c>
      <c r="J331" t="s">
        <v>21</v>
      </c>
      <c r="K331" t="s">
        <v>22</v>
      </c>
      <c r="L331">
        <v>1481522400</v>
      </c>
      <c r="M331" s="10">
        <f t="shared" si="37"/>
        <v>42716.25</v>
      </c>
      <c r="N331" s="9">
        <f t="shared" si="38"/>
        <v>2016</v>
      </c>
      <c r="O331">
        <v>1482472800</v>
      </c>
      <c r="P331" s="10">
        <f t="shared" si="39"/>
        <v>42727.25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35"/>
        <v>185</v>
      </c>
      <c r="G332" t="s">
        <v>20</v>
      </c>
      <c r="H332">
        <v>1385</v>
      </c>
      <c r="I332" s="5">
        <f t="shared" si="36"/>
        <v>45</v>
      </c>
      <c r="J332" t="s">
        <v>40</v>
      </c>
      <c r="K332" t="s">
        <v>41</v>
      </c>
      <c r="L332">
        <v>1512712800</v>
      </c>
      <c r="M332" s="10">
        <f t="shared" si="37"/>
        <v>43077.25</v>
      </c>
      <c r="N332" s="9">
        <f t="shared" si="38"/>
        <v>2017</v>
      </c>
      <c r="O332">
        <v>1512799200</v>
      </c>
      <c r="P332" s="10">
        <f t="shared" si="39"/>
        <v>43078.25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35"/>
        <v>444</v>
      </c>
      <c r="G333" t="s">
        <v>20</v>
      </c>
      <c r="H333">
        <v>190</v>
      </c>
      <c r="I333" s="5">
        <f t="shared" si="36"/>
        <v>77.069999999999993</v>
      </c>
      <c r="J333" t="s">
        <v>21</v>
      </c>
      <c r="K333" t="s">
        <v>22</v>
      </c>
      <c r="L333">
        <v>1324274400</v>
      </c>
      <c r="M333" s="10">
        <f t="shared" si="37"/>
        <v>40896.25</v>
      </c>
      <c r="N333" s="9">
        <f t="shared" si="38"/>
        <v>2011</v>
      </c>
      <c r="O333">
        <v>1324360800</v>
      </c>
      <c r="P333" s="10">
        <f t="shared" si="39"/>
        <v>40897.25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35"/>
        <v>200</v>
      </c>
      <c r="G334" t="s">
        <v>20</v>
      </c>
      <c r="H334">
        <v>470</v>
      </c>
      <c r="I334" s="5">
        <f t="shared" si="36"/>
        <v>88.08</v>
      </c>
      <c r="J334" t="s">
        <v>21</v>
      </c>
      <c r="K334" t="s">
        <v>22</v>
      </c>
      <c r="L334">
        <v>1364446800</v>
      </c>
      <c r="M334" s="10">
        <f t="shared" si="37"/>
        <v>41361.208333333336</v>
      </c>
      <c r="N334" s="9">
        <f t="shared" si="38"/>
        <v>2013</v>
      </c>
      <c r="O334">
        <v>1364533200</v>
      </c>
      <c r="P334" s="10">
        <f t="shared" si="39"/>
        <v>41362.208333333336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35"/>
        <v>124</v>
      </c>
      <c r="G335" t="s">
        <v>20</v>
      </c>
      <c r="H335">
        <v>253</v>
      </c>
      <c r="I335" s="5">
        <f t="shared" si="36"/>
        <v>47.04</v>
      </c>
      <c r="J335" t="s">
        <v>21</v>
      </c>
      <c r="K335" t="s">
        <v>22</v>
      </c>
      <c r="L335">
        <v>1542693600</v>
      </c>
      <c r="M335" s="10">
        <f t="shared" si="37"/>
        <v>43424.25</v>
      </c>
      <c r="N335" s="9">
        <f t="shared" si="38"/>
        <v>2018</v>
      </c>
      <c r="O335">
        <v>1545112800</v>
      </c>
      <c r="P335" s="10">
        <f t="shared" si="39"/>
        <v>43452.25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35"/>
        <v>187</v>
      </c>
      <c r="G336" t="s">
        <v>20</v>
      </c>
      <c r="H336">
        <v>1113</v>
      </c>
      <c r="I336" s="5">
        <f t="shared" si="36"/>
        <v>111</v>
      </c>
      <c r="J336" t="s">
        <v>21</v>
      </c>
      <c r="K336" t="s">
        <v>22</v>
      </c>
      <c r="L336">
        <v>1515564000</v>
      </c>
      <c r="M336" s="10">
        <f t="shared" si="37"/>
        <v>43110.25</v>
      </c>
      <c r="N336" s="9">
        <f t="shared" si="38"/>
        <v>2018</v>
      </c>
      <c r="O336">
        <v>1516168800</v>
      </c>
      <c r="P336" s="10">
        <f t="shared" si="39"/>
        <v>43117.25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35"/>
        <v>114</v>
      </c>
      <c r="G337" t="s">
        <v>20</v>
      </c>
      <c r="H337">
        <v>2283</v>
      </c>
      <c r="I337" s="5">
        <f t="shared" si="36"/>
        <v>87</v>
      </c>
      <c r="J337" t="s">
        <v>21</v>
      </c>
      <c r="K337" t="s">
        <v>22</v>
      </c>
      <c r="L337">
        <v>1573797600</v>
      </c>
      <c r="M337" s="10">
        <f t="shared" si="37"/>
        <v>43784.25</v>
      </c>
      <c r="N337" s="9">
        <f t="shared" si="38"/>
        <v>2019</v>
      </c>
      <c r="O337">
        <v>1574920800</v>
      </c>
      <c r="P337" s="10">
        <f t="shared" si="39"/>
        <v>43797.25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35"/>
        <v>97</v>
      </c>
      <c r="G338" t="s">
        <v>14</v>
      </c>
      <c r="H338">
        <v>1072</v>
      </c>
      <c r="I338" s="5">
        <f t="shared" si="36"/>
        <v>63.99</v>
      </c>
      <c r="J338" t="s">
        <v>21</v>
      </c>
      <c r="K338" t="s">
        <v>22</v>
      </c>
      <c r="L338">
        <v>1292392800</v>
      </c>
      <c r="M338" s="10">
        <f t="shared" si="37"/>
        <v>40527.25</v>
      </c>
      <c r="N338" s="9">
        <f t="shared" si="38"/>
        <v>2010</v>
      </c>
      <c r="O338">
        <v>1292479200</v>
      </c>
      <c r="P338" s="10">
        <f t="shared" si="39"/>
        <v>40528.25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35"/>
        <v>123</v>
      </c>
      <c r="G339" t="s">
        <v>20</v>
      </c>
      <c r="H339">
        <v>1095</v>
      </c>
      <c r="I339" s="5">
        <f t="shared" si="36"/>
        <v>105.99</v>
      </c>
      <c r="J339" t="s">
        <v>21</v>
      </c>
      <c r="K339" t="s">
        <v>22</v>
      </c>
      <c r="L339">
        <v>1573452000</v>
      </c>
      <c r="M339" s="10">
        <f t="shared" si="37"/>
        <v>43780.25</v>
      </c>
      <c r="N339" s="9">
        <f t="shared" si="38"/>
        <v>2019</v>
      </c>
      <c r="O339">
        <v>1573538400</v>
      </c>
      <c r="P339" s="10">
        <f t="shared" si="39"/>
        <v>43781.25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35"/>
        <v>179</v>
      </c>
      <c r="G340" t="s">
        <v>20</v>
      </c>
      <c r="H340">
        <v>1690</v>
      </c>
      <c r="I340" s="5">
        <f t="shared" si="36"/>
        <v>73.989999999999995</v>
      </c>
      <c r="J340" t="s">
        <v>21</v>
      </c>
      <c r="K340" t="s">
        <v>22</v>
      </c>
      <c r="L340">
        <v>1317790800</v>
      </c>
      <c r="M340" s="10">
        <f t="shared" si="37"/>
        <v>40821.208333333336</v>
      </c>
      <c r="N340" s="9">
        <f t="shared" si="38"/>
        <v>2011</v>
      </c>
      <c r="O340">
        <v>1320382800</v>
      </c>
      <c r="P340" s="10">
        <f t="shared" si="39"/>
        <v>40851.208333333336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35"/>
        <v>80</v>
      </c>
      <c r="G341" t="s">
        <v>74</v>
      </c>
      <c r="H341">
        <v>1297</v>
      </c>
      <c r="I341" s="5">
        <f t="shared" si="36"/>
        <v>84.02</v>
      </c>
      <c r="J341" t="s">
        <v>15</v>
      </c>
      <c r="K341" t="s">
        <v>16</v>
      </c>
      <c r="L341">
        <v>1501650000</v>
      </c>
      <c r="M341" s="10">
        <f t="shared" si="37"/>
        <v>42949.208333333328</v>
      </c>
      <c r="N341" s="9">
        <f t="shared" si="38"/>
        <v>2017</v>
      </c>
      <c r="O341">
        <v>1502859600</v>
      </c>
      <c r="P341" s="10">
        <f t="shared" si="39"/>
        <v>42963.208333333328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35"/>
        <v>94</v>
      </c>
      <c r="G342" t="s">
        <v>14</v>
      </c>
      <c r="H342">
        <v>393</v>
      </c>
      <c r="I342" s="5">
        <f t="shared" si="36"/>
        <v>88.97</v>
      </c>
      <c r="J342" t="s">
        <v>21</v>
      </c>
      <c r="K342" t="s">
        <v>22</v>
      </c>
      <c r="L342">
        <v>1323669600</v>
      </c>
      <c r="M342" s="10">
        <f t="shared" si="37"/>
        <v>40889.25</v>
      </c>
      <c r="N342" s="9">
        <f t="shared" si="38"/>
        <v>2011</v>
      </c>
      <c r="O342">
        <v>1323756000</v>
      </c>
      <c r="P342" s="10">
        <f t="shared" si="39"/>
        <v>40890.25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35"/>
        <v>85</v>
      </c>
      <c r="G343" t="s">
        <v>14</v>
      </c>
      <c r="H343">
        <v>1257</v>
      </c>
      <c r="I343" s="5">
        <f t="shared" si="36"/>
        <v>76.989999999999995</v>
      </c>
      <c r="J343" t="s">
        <v>21</v>
      </c>
      <c r="K343" t="s">
        <v>22</v>
      </c>
      <c r="L343">
        <v>1440738000</v>
      </c>
      <c r="M343" s="10">
        <f t="shared" si="37"/>
        <v>42244.208333333328</v>
      </c>
      <c r="N343" s="9">
        <f t="shared" si="38"/>
        <v>2015</v>
      </c>
      <c r="O343">
        <v>1441342800</v>
      </c>
      <c r="P343" s="10">
        <f t="shared" si="39"/>
        <v>42251.208333333328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35"/>
        <v>67</v>
      </c>
      <c r="G344" t="s">
        <v>14</v>
      </c>
      <c r="H344">
        <v>328</v>
      </c>
      <c r="I344" s="5">
        <f t="shared" si="36"/>
        <v>97.15</v>
      </c>
      <c r="J344" t="s">
        <v>21</v>
      </c>
      <c r="K344" t="s">
        <v>22</v>
      </c>
      <c r="L344">
        <v>1374296400</v>
      </c>
      <c r="M344" s="10">
        <f t="shared" si="37"/>
        <v>41475.208333333336</v>
      </c>
      <c r="N344" s="9">
        <f t="shared" si="38"/>
        <v>2013</v>
      </c>
      <c r="O344">
        <v>1375333200</v>
      </c>
      <c r="P344" s="10">
        <f t="shared" si="39"/>
        <v>41487.208333333336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35"/>
        <v>54</v>
      </c>
      <c r="G345" t="s">
        <v>14</v>
      </c>
      <c r="H345">
        <v>147</v>
      </c>
      <c r="I345" s="5">
        <f t="shared" si="36"/>
        <v>33.01</v>
      </c>
      <c r="J345" t="s">
        <v>21</v>
      </c>
      <c r="K345" t="s">
        <v>22</v>
      </c>
      <c r="L345">
        <v>1384840800</v>
      </c>
      <c r="M345" s="10">
        <f t="shared" si="37"/>
        <v>41597.25</v>
      </c>
      <c r="N345" s="9">
        <f t="shared" si="38"/>
        <v>2013</v>
      </c>
      <c r="O345">
        <v>1389420000</v>
      </c>
      <c r="P345" s="10">
        <f t="shared" si="39"/>
        <v>41650.25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35"/>
        <v>42</v>
      </c>
      <c r="G346" t="s">
        <v>14</v>
      </c>
      <c r="H346">
        <v>830</v>
      </c>
      <c r="I346" s="5">
        <f t="shared" si="36"/>
        <v>99.95</v>
      </c>
      <c r="J346" t="s">
        <v>21</v>
      </c>
      <c r="K346" t="s">
        <v>22</v>
      </c>
      <c r="L346">
        <v>1516600800</v>
      </c>
      <c r="M346" s="10">
        <f t="shared" si="37"/>
        <v>43122.25</v>
      </c>
      <c r="N346" s="9">
        <f t="shared" si="38"/>
        <v>2018</v>
      </c>
      <c r="O346">
        <v>1520056800</v>
      </c>
      <c r="P346" s="10">
        <f t="shared" si="39"/>
        <v>43162.25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35"/>
        <v>15</v>
      </c>
      <c r="G347" t="s">
        <v>14</v>
      </c>
      <c r="H347">
        <v>331</v>
      </c>
      <c r="I347" s="5">
        <f t="shared" si="36"/>
        <v>69.97</v>
      </c>
      <c r="J347" t="s">
        <v>40</v>
      </c>
      <c r="K347" t="s">
        <v>41</v>
      </c>
      <c r="L347">
        <v>1436418000</v>
      </c>
      <c r="M347" s="10">
        <f t="shared" si="37"/>
        <v>42194.208333333328</v>
      </c>
      <c r="N347" s="9">
        <f t="shared" si="38"/>
        <v>2015</v>
      </c>
      <c r="O347">
        <v>1436504400</v>
      </c>
      <c r="P347" s="10">
        <f t="shared" si="39"/>
        <v>42195.208333333328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35"/>
        <v>34</v>
      </c>
      <c r="G348" t="s">
        <v>14</v>
      </c>
      <c r="H348">
        <v>25</v>
      </c>
      <c r="I348" s="5">
        <f t="shared" si="36"/>
        <v>110.32</v>
      </c>
      <c r="J348" t="s">
        <v>21</v>
      </c>
      <c r="K348" t="s">
        <v>22</v>
      </c>
      <c r="L348">
        <v>1503550800</v>
      </c>
      <c r="M348" s="10">
        <f t="shared" si="37"/>
        <v>42971.208333333328</v>
      </c>
      <c r="N348" s="9">
        <f t="shared" si="38"/>
        <v>2017</v>
      </c>
      <c r="O348">
        <v>1508302800</v>
      </c>
      <c r="P348" s="10">
        <f t="shared" si="39"/>
        <v>43026.208333333328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35"/>
        <v>1401</v>
      </c>
      <c r="G349" t="s">
        <v>20</v>
      </c>
      <c r="H349">
        <v>191</v>
      </c>
      <c r="I349" s="5">
        <f t="shared" si="36"/>
        <v>66.010000000000005</v>
      </c>
      <c r="J349" t="s">
        <v>21</v>
      </c>
      <c r="K349" t="s">
        <v>22</v>
      </c>
      <c r="L349">
        <v>1423634400</v>
      </c>
      <c r="M349" s="10">
        <f t="shared" si="37"/>
        <v>42046.25</v>
      </c>
      <c r="N349" s="9">
        <f t="shared" si="38"/>
        <v>2015</v>
      </c>
      <c r="O349">
        <v>1425708000</v>
      </c>
      <c r="P349" s="10">
        <f t="shared" si="39"/>
        <v>42070.25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35"/>
        <v>72</v>
      </c>
      <c r="G350" t="s">
        <v>14</v>
      </c>
      <c r="H350">
        <v>3483</v>
      </c>
      <c r="I350" s="5">
        <f t="shared" si="36"/>
        <v>41.01</v>
      </c>
      <c r="J350" t="s">
        <v>21</v>
      </c>
      <c r="K350" t="s">
        <v>22</v>
      </c>
      <c r="L350">
        <v>1487224800</v>
      </c>
      <c r="M350" s="10">
        <f t="shared" si="37"/>
        <v>42782.25</v>
      </c>
      <c r="N350" s="9">
        <f t="shared" si="38"/>
        <v>2017</v>
      </c>
      <c r="O350">
        <v>1488348000</v>
      </c>
      <c r="P350" s="10">
        <f t="shared" si="39"/>
        <v>42795.25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35"/>
        <v>53</v>
      </c>
      <c r="G351" t="s">
        <v>14</v>
      </c>
      <c r="H351">
        <v>923</v>
      </c>
      <c r="I351" s="5">
        <f t="shared" si="36"/>
        <v>103.96</v>
      </c>
      <c r="J351" t="s">
        <v>21</v>
      </c>
      <c r="K351" t="s">
        <v>22</v>
      </c>
      <c r="L351">
        <v>1500008400</v>
      </c>
      <c r="M351" s="10">
        <f t="shared" si="37"/>
        <v>42930.208333333328</v>
      </c>
      <c r="N351" s="9">
        <f t="shared" si="38"/>
        <v>2017</v>
      </c>
      <c r="O351">
        <v>1502600400</v>
      </c>
      <c r="P351" s="10">
        <f t="shared" si="39"/>
        <v>42960.208333333328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5">
        <f t="shared" si="36"/>
        <v>5</v>
      </c>
      <c r="J352" t="s">
        <v>21</v>
      </c>
      <c r="K352" t="s">
        <v>22</v>
      </c>
      <c r="L352">
        <v>1432098000</v>
      </c>
      <c r="M352" s="10">
        <f t="shared" si="37"/>
        <v>42144.208333333328</v>
      </c>
      <c r="N352" s="9">
        <f t="shared" si="38"/>
        <v>2015</v>
      </c>
      <c r="O352">
        <v>1433653200</v>
      </c>
      <c r="P352" s="10">
        <f t="shared" si="39"/>
        <v>42162.208333333328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35"/>
        <v>128</v>
      </c>
      <c r="G353" t="s">
        <v>20</v>
      </c>
      <c r="H353">
        <v>2013</v>
      </c>
      <c r="I353" s="5">
        <f t="shared" si="36"/>
        <v>47.01</v>
      </c>
      <c r="J353" t="s">
        <v>21</v>
      </c>
      <c r="K353" t="s">
        <v>22</v>
      </c>
      <c r="L353">
        <v>1440392400</v>
      </c>
      <c r="M353" s="10">
        <f t="shared" si="37"/>
        <v>42240.208333333328</v>
      </c>
      <c r="N353" s="9">
        <f t="shared" si="38"/>
        <v>2015</v>
      </c>
      <c r="O353">
        <v>1441602000</v>
      </c>
      <c r="P353" s="10">
        <f t="shared" si="39"/>
        <v>42254.208333333328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35"/>
        <v>35</v>
      </c>
      <c r="G354" t="s">
        <v>14</v>
      </c>
      <c r="H354">
        <v>33</v>
      </c>
      <c r="I354" s="5">
        <f t="shared" si="36"/>
        <v>29.61</v>
      </c>
      <c r="J354" t="s">
        <v>15</v>
      </c>
      <c r="K354" t="s">
        <v>16</v>
      </c>
      <c r="L354">
        <v>1446876000</v>
      </c>
      <c r="M354" s="10">
        <f t="shared" si="37"/>
        <v>42315.25</v>
      </c>
      <c r="N354" s="9">
        <f t="shared" si="38"/>
        <v>2015</v>
      </c>
      <c r="O354">
        <v>1447567200</v>
      </c>
      <c r="P354" s="10">
        <f t="shared" si="39"/>
        <v>42323.25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35"/>
        <v>411</v>
      </c>
      <c r="G355" t="s">
        <v>20</v>
      </c>
      <c r="H355">
        <v>1703</v>
      </c>
      <c r="I355" s="5">
        <f t="shared" si="36"/>
        <v>81.010000000000005</v>
      </c>
      <c r="J355" t="s">
        <v>21</v>
      </c>
      <c r="K355" t="s">
        <v>22</v>
      </c>
      <c r="L355">
        <v>1562302800</v>
      </c>
      <c r="M355" s="10">
        <f t="shared" si="37"/>
        <v>43651.208333333328</v>
      </c>
      <c r="N355" s="9">
        <f t="shared" si="38"/>
        <v>2019</v>
      </c>
      <c r="O355">
        <v>1562389200</v>
      </c>
      <c r="P355" s="10">
        <f t="shared" si="39"/>
        <v>43652.208333333328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35"/>
        <v>124</v>
      </c>
      <c r="G356" t="s">
        <v>20</v>
      </c>
      <c r="H356">
        <v>80</v>
      </c>
      <c r="I356" s="5">
        <f t="shared" si="36"/>
        <v>94.35</v>
      </c>
      <c r="J356" t="s">
        <v>36</v>
      </c>
      <c r="K356" t="s">
        <v>37</v>
      </c>
      <c r="L356">
        <v>1378184400</v>
      </c>
      <c r="M356" s="10">
        <f t="shared" si="37"/>
        <v>41520.208333333336</v>
      </c>
      <c r="N356" s="9">
        <f t="shared" si="38"/>
        <v>2013</v>
      </c>
      <c r="O356">
        <v>1378789200</v>
      </c>
      <c r="P356" s="10">
        <f t="shared" si="39"/>
        <v>41527.208333333336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35"/>
        <v>59</v>
      </c>
      <c r="G357" t="s">
        <v>47</v>
      </c>
      <c r="H357">
        <v>86</v>
      </c>
      <c r="I357" s="5">
        <f t="shared" si="36"/>
        <v>26.06</v>
      </c>
      <c r="J357" t="s">
        <v>21</v>
      </c>
      <c r="K357" t="s">
        <v>22</v>
      </c>
      <c r="L357">
        <v>1485064800</v>
      </c>
      <c r="M357" s="10">
        <f t="shared" si="37"/>
        <v>42757.25</v>
      </c>
      <c r="N357" s="9">
        <f t="shared" si="38"/>
        <v>2017</v>
      </c>
      <c r="O357">
        <v>1488520800</v>
      </c>
      <c r="P357" s="10">
        <f t="shared" si="39"/>
        <v>42797.25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35"/>
        <v>37</v>
      </c>
      <c r="G358" t="s">
        <v>14</v>
      </c>
      <c r="H358">
        <v>40</v>
      </c>
      <c r="I358" s="5">
        <f t="shared" si="36"/>
        <v>85.78</v>
      </c>
      <c r="J358" t="s">
        <v>107</v>
      </c>
      <c r="K358" t="s">
        <v>108</v>
      </c>
      <c r="L358">
        <v>1326520800</v>
      </c>
      <c r="M358" s="10">
        <f t="shared" si="37"/>
        <v>40922.25</v>
      </c>
      <c r="N358" s="9">
        <f t="shared" si="38"/>
        <v>2012</v>
      </c>
      <c r="O358">
        <v>1327298400</v>
      </c>
      <c r="P358" s="10">
        <f t="shared" si="39"/>
        <v>40931.25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35"/>
        <v>185</v>
      </c>
      <c r="G359" t="s">
        <v>20</v>
      </c>
      <c r="H359">
        <v>41</v>
      </c>
      <c r="I359" s="5">
        <f t="shared" si="36"/>
        <v>103.73</v>
      </c>
      <c r="J359" t="s">
        <v>21</v>
      </c>
      <c r="K359" t="s">
        <v>22</v>
      </c>
      <c r="L359">
        <v>1441256400</v>
      </c>
      <c r="M359" s="10">
        <f t="shared" si="37"/>
        <v>42250.208333333328</v>
      </c>
      <c r="N359" s="9">
        <f t="shared" si="38"/>
        <v>2015</v>
      </c>
      <c r="O359">
        <v>1443416400</v>
      </c>
      <c r="P359" s="10">
        <f t="shared" si="39"/>
        <v>42275.208333333328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35"/>
        <v>12</v>
      </c>
      <c r="G360" t="s">
        <v>14</v>
      </c>
      <c r="H360">
        <v>23</v>
      </c>
      <c r="I360" s="5">
        <f t="shared" si="36"/>
        <v>49.83</v>
      </c>
      <c r="J360" t="s">
        <v>15</v>
      </c>
      <c r="K360" t="s">
        <v>16</v>
      </c>
      <c r="L360">
        <v>1533877200</v>
      </c>
      <c r="M360" s="10">
        <f t="shared" si="37"/>
        <v>43322.208333333328</v>
      </c>
      <c r="N360" s="9">
        <f t="shared" si="38"/>
        <v>2018</v>
      </c>
      <c r="O360">
        <v>1534136400</v>
      </c>
      <c r="P360" s="10">
        <f t="shared" si="39"/>
        <v>43325.208333333328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35"/>
        <v>299</v>
      </c>
      <c r="G361" t="s">
        <v>20</v>
      </c>
      <c r="H361">
        <v>187</v>
      </c>
      <c r="I361" s="5">
        <f t="shared" si="36"/>
        <v>63.89</v>
      </c>
      <c r="J361" t="s">
        <v>21</v>
      </c>
      <c r="K361" t="s">
        <v>22</v>
      </c>
      <c r="L361">
        <v>1314421200</v>
      </c>
      <c r="M361" s="10">
        <f t="shared" si="37"/>
        <v>40782.208333333336</v>
      </c>
      <c r="N361" s="9">
        <f t="shared" si="38"/>
        <v>2011</v>
      </c>
      <c r="O361">
        <v>1315026000</v>
      </c>
      <c r="P361" s="10">
        <f t="shared" si="39"/>
        <v>40789.208333333336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35"/>
        <v>226</v>
      </c>
      <c r="G362" t="s">
        <v>20</v>
      </c>
      <c r="H362">
        <v>2875</v>
      </c>
      <c r="I362" s="5">
        <f t="shared" si="36"/>
        <v>47</v>
      </c>
      <c r="J362" t="s">
        <v>40</v>
      </c>
      <c r="K362" t="s">
        <v>41</v>
      </c>
      <c r="L362">
        <v>1293861600</v>
      </c>
      <c r="M362" s="10">
        <f t="shared" si="37"/>
        <v>40544.25</v>
      </c>
      <c r="N362" s="9">
        <f t="shared" si="38"/>
        <v>2011</v>
      </c>
      <c r="O362">
        <v>1295071200</v>
      </c>
      <c r="P362" s="10">
        <f t="shared" si="39"/>
        <v>40558.25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35"/>
        <v>174</v>
      </c>
      <c r="G363" t="s">
        <v>20</v>
      </c>
      <c r="H363">
        <v>88</v>
      </c>
      <c r="I363" s="5">
        <f t="shared" si="36"/>
        <v>108.48</v>
      </c>
      <c r="J363" t="s">
        <v>21</v>
      </c>
      <c r="K363" t="s">
        <v>22</v>
      </c>
      <c r="L363">
        <v>1507352400</v>
      </c>
      <c r="M363" s="10">
        <f t="shared" si="37"/>
        <v>43015.208333333328</v>
      </c>
      <c r="N363" s="9">
        <f t="shared" si="38"/>
        <v>2017</v>
      </c>
      <c r="O363">
        <v>1509426000</v>
      </c>
      <c r="P363" s="10">
        <f t="shared" si="39"/>
        <v>43039.208333333328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35"/>
        <v>372</v>
      </c>
      <c r="G364" t="s">
        <v>20</v>
      </c>
      <c r="H364">
        <v>191</v>
      </c>
      <c r="I364" s="5">
        <f t="shared" si="36"/>
        <v>72.02</v>
      </c>
      <c r="J364" t="s">
        <v>21</v>
      </c>
      <c r="K364" t="s">
        <v>22</v>
      </c>
      <c r="L364">
        <v>1296108000</v>
      </c>
      <c r="M364" s="10">
        <f t="shared" si="37"/>
        <v>40570.25</v>
      </c>
      <c r="N364" s="9">
        <f t="shared" si="38"/>
        <v>2011</v>
      </c>
      <c r="O364">
        <v>1299391200</v>
      </c>
      <c r="P364" s="10">
        <f t="shared" si="39"/>
        <v>40608.25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35"/>
        <v>160</v>
      </c>
      <c r="G365" t="s">
        <v>20</v>
      </c>
      <c r="H365">
        <v>139</v>
      </c>
      <c r="I365" s="5">
        <f t="shared" si="36"/>
        <v>59.93</v>
      </c>
      <c r="J365" t="s">
        <v>21</v>
      </c>
      <c r="K365" t="s">
        <v>22</v>
      </c>
      <c r="L365">
        <v>1324965600</v>
      </c>
      <c r="M365" s="10">
        <f t="shared" si="37"/>
        <v>40904.25</v>
      </c>
      <c r="N365" s="9">
        <f t="shared" si="38"/>
        <v>2011</v>
      </c>
      <c r="O365">
        <v>1325052000</v>
      </c>
      <c r="P365" s="10">
        <f t="shared" si="39"/>
        <v>40905.25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35"/>
        <v>1616</v>
      </c>
      <c r="G366" t="s">
        <v>20</v>
      </c>
      <c r="H366">
        <v>186</v>
      </c>
      <c r="I366" s="5">
        <f t="shared" si="36"/>
        <v>78.209999999999994</v>
      </c>
      <c r="J366" t="s">
        <v>21</v>
      </c>
      <c r="K366" t="s">
        <v>22</v>
      </c>
      <c r="L366">
        <v>1520229600</v>
      </c>
      <c r="M366" s="10">
        <f t="shared" si="37"/>
        <v>43164.25</v>
      </c>
      <c r="N366" s="9">
        <f t="shared" si="38"/>
        <v>2018</v>
      </c>
      <c r="O366">
        <v>1522818000</v>
      </c>
      <c r="P366" s="10">
        <f t="shared" si="39"/>
        <v>43194.208333333328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35"/>
        <v>733</v>
      </c>
      <c r="G367" t="s">
        <v>20</v>
      </c>
      <c r="H367">
        <v>112</v>
      </c>
      <c r="I367" s="5">
        <f t="shared" si="36"/>
        <v>104.78</v>
      </c>
      <c r="J367" t="s">
        <v>26</v>
      </c>
      <c r="K367" t="s">
        <v>27</v>
      </c>
      <c r="L367">
        <v>1482991200</v>
      </c>
      <c r="M367" s="10">
        <f t="shared" si="37"/>
        <v>42733.25</v>
      </c>
      <c r="N367" s="9">
        <f t="shared" si="38"/>
        <v>2016</v>
      </c>
      <c r="O367">
        <v>1485324000</v>
      </c>
      <c r="P367" s="10">
        <f t="shared" si="39"/>
        <v>42760.25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35"/>
        <v>592</v>
      </c>
      <c r="G368" t="s">
        <v>20</v>
      </c>
      <c r="H368">
        <v>101</v>
      </c>
      <c r="I368" s="5">
        <f t="shared" si="36"/>
        <v>105.52</v>
      </c>
      <c r="J368" t="s">
        <v>21</v>
      </c>
      <c r="K368" t="s">
        <v>22</v>
      </c>
      <c r="L368">
        <v>1294034400</v>
      </c>
      <c r="M368" s="10">
        <f t="shared" si="37"/>
        <v>40546.25</v>
      </c>
      <c r="N368" s="9">
        <f t="shared" si="38"/>
        <v>2011</v>
      </c>
      <c r="O368">
        <v>1294120800</v>
      </c>
      <c r="P368" s="10">
        <f t="shared" si="39"/>
        <v>40547.25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35"/>
        <v>19</v>
      </c>
      <c r="G369" t="s">
        <v>14</v>
      </c>
      <c r="H369">
        <v>75</v>
      </c>
      <c r="I369" s="5">
        <f t="shared" si="36"/>
        <v>24.93</v>
      </c>
      <c r="J369" t="s">
        <v>21</v>
      </c>
      <c r="K369" t="s">
        <v>22</v>
      </c>
      <c r="L369">
        <v>1413608400</v>
      </c>
      <c r="M369" s="10">
        <f t="shared" si="37"/>
        <v>41930.208333333336</v>
      </c>
      <c r="N369" s="9">
        <f t="shared" si="38"/>
        <v>2014</v>
      </c>
      <c r="O369">
        <v>1415685600</v>
      </c>
      <c r="P369" s="10">
        <f t="shared" si="39"/>
        <v>41954.25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35"/>
        <v>277</v>
      </c>
      <c r="G370" t="s">
        <v>20</v>
      </c>
      <c r="H370">
        <v>206</v>
      </c>
      <c r="I370" s="5">
        <f t="shared" si="36"/>
        <v>69.87</v>
      </c>
      <c r="J370" t="s">
        <v>40</v>
      </c>
      <c r="K370" t="s">
        <v>41</v>
      </c>
      <c r="L370">
        <v>1286946000</v>
      </c>
      <c r="M370" s="10">
        <f t="shared" si="37"/>
        <v>40464.208333333336</v>
      </c>
      <c r="N370" s="9">
        <f t="shared" si="38"/>
        <v>2010</v>
      </c>
      <c r="O370">
        <v>1288933200</v>
      </c>
      <c r="P370" s="10">
        <f t="shared" si="39"/>
        <v>40487.208333333336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35"/>
        <v>273</v>
      </c>
      <c r="G371" t="s">
        <v>20</v>
      </c>
      <c r="H371">
        <v>154</v>
      </c>
      <c r="I371" s="5">
        <f t="shared" si="36"/>
        <v>95.73</v>
      </c>
      <c r="J371" t="s">
        <v>21</v>
      </c>
      <c r="K371" t="s">
        <v>22</v>
      </c>
      <c r="L371">
        <v>1359871200</v>
      </c>
      <c r="M371" s="10">
        <f t="shared" si="37"/>
        <v>41308.25</v>
      </c>
      <c r="N371" s="9">
        <f t="shared" si="38"/>
        <v>2013</v>
      </c>
      <c r="O371">
        <v>1363237200</v>
      </c>
      <c r="P371" s="10">
        <f t="shared" si="39"/>
        <v>41347.208333333336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35"/>
        <v>159</v>
      </c>
      <c r="G372" t="s">
        <v>20</v>
      </c>
      <c r="H372">
        <v>5966</v>
      </c>
      <c r="I372" s="5">
        <f t="shared" si="36"/>
        <v>30</v>
      </c>
      <c r="J372" t="s">
        <v>21</v>
      </c>
      <c r="K372" t="s">
        <v>22</v>
      </c>
      <c r="L372">
        <v>1555304400</v>
      </c>
      <c r="M372" s="10">
        <f t="shared" si="37"/>
        <v>43570.208333333328</v>
      </c>
      <c r="N372" s="9">
        <f t="shared" si="38"/>
        <v>2019</v>
      </c>
      <c r="O372">
        <v>1555822800</v>
      </c>
      <c r="P372" s="10">
        <f t="shared" si="39"/>
        <v>43576.208333333328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35"/>
        <v>68</v>
      </c>
      <c r="G373" t="s">
        <v>14</v>
      </c>
      <c r="H373">
        <v>2176</v>
      </c>
      <c r="I373" s="5">
        <f t="shared" si="36"/>
        <v>59.01</v>
      </c>
      <c r="J373" t="s">
        <v>21</v>
      </c>
      <c r="K373" t="s">
        <v>22</v>
      </c>
      <c r="L373">
        <v>1423375200</v>
      </c>
      <c r="M373" s="10">
        <f t="shared" si="37"/>
        <v>42043.25</v>
      </c>
      <c r="N373" s="9">
        <f t="shared" si="38"/>
        <v>2015</v>
      </c>
      <c r="O373">
        <v>1427778000</v>
      </c>
      <c r="P373" s="10">
        <f t="shared" si="39"/>
        <v>42094.208333333328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35"/>
        <v>1592</v>
      </c>
      <c r="G374" t="s">
        <v>20</v>
      </c>
      <c r="H374">
        <v>169</v>
      </c>
      <c r="I374" s="5">
        <f t="shared" si="36"/>
        <v>84.76</v>
      </c>
      <c r="J374" t="s">
        <v>21</v>
      </c>
      <c r="K374" t="s">
        <v>22</v>
      </c>
      <c r="L374">
        <v>1420696800</v>
      </c>
      <c r="M374" s="10">
        <f t="shared" si="37"/>
        <v>42012.25</v>
      </c>
      <c r="N374" s="9">
        <f t="shared" si="38"/>
        <v>2015</v>
      </c>
      <c r="O374">
        <v>1422424800</v>
      </c>
      <c r="P374" s="10">
        <f t="shared" si="39"/>
        <v>42032.25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35"/>
        <v>730</v>
      </c>
      <c r="G375" t="s">
        <v>20</v>
      </c>
      <c r="H375">
        <v>2106</v>
      </c>
      <c r="I375" s="5">
        <f t="shared" si="36"/>
        <v>78.010000000000005</v>
      </c>
      <c r="J375" t="s">
        <v>21</v>
      </c>
      <c r="K375" t="s">
        <v>22</v>
      </c>
      <c r="L375">
        <v>1502946000</v>
      </c>
      <c r="M375" s="10">
        <f t="shared" si="37"/>
        <v>42964.208333333328</v>
      </c>
      <c r="N375" s="9">
        <f t="shared" si="38"/>
        <v>2017</v>
      </c>
      <c r="O375">
        <v>1503637200</v>
      </c>
      <c r="P375" s="10">
        <f t="shared" si="39"/>
        <v>42972.208333333328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35"/>
        <v>13</v>
      </c>
      <c r="G376" t="s">
        <v>14</v>
      </c>
      <c r="H376">
        <v>441</v>
      </c>
      <c r="I376" s="5">
        <f t="shared" si="36"/>
        <v>50.05</v>
      </c>
      <c r="J376" t="s">
        <v>21</v>
      </c>
      <c r="K376" t="s">
        <v>22</v>
      </c>
      <c r="L376">
        <v>1547186400</v>
      </c>
      <c r="M376" s="10">
        <f t="shared" si="37"/>
        <v>43476.25</v>
      </c>
      <c r="N376" s="9">
        <f t="shared" si="38"/>
        <v>2019</v>
      </c>
      <c r="O376">
        <v>1547618400</v>
      </c>
      <c r="P376" s="10">
        <f t="shared" si="39"/>
        <v>43481.25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35"/>
        <v>55</v>
      </c>
      <c r="G377" t="s">
        <v>14</v>
      </c>
      <c r="H377">
        <v>25</v>
      </c>
      <c r="I377" s="5">
        <f t="shared" si="36"/>
        <v>59.16</v>
      </c>
      <c r="J377" t="s">
        <v>21</v>
      </c>
      <c r="K377" t="s">
        <v>22</v>
      </c>
      <c r="L377">
        <v>1444971600</v>
      </c>
      <c r="M377" s="10">
        <f t="shared" si="37"/>
        <v>42293.208333333328</v>
      </c>
      <c r="N377" s="9">
        <f t="shared" si="38"/>
        <v>2015</v>
      </c>
      <c r="O377">
        <v>1449900000</v>
      </c>
      <c r="P377" s="10">
        <f t="shared" si="39"/>
        <v>42350.25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35"/>
        <v>361</v>
      </c>
      <c r="G378" t="s">
        <v>20</v>
      </c>
      <c r="H378">
        <v>131</v>
      </c>
      <c r="I378" s="5">
        <f t="shared" si="36"/>
        <v>93.7</v>
      </c>
      <c r="J378" t="s">
        <v>21</v>
      </c>
      <c r="K378" t="s">
        <v>22</v>
      </c>
      <c r="L378">
        <v>1404622800</v>
      </c>
      <c r="M378" s="10">
        <f t="shared" si="37"/>
        <v>41826.208333333336</v>
      </c>
      <c r="N378" s="9">
        <f t="shared" si="38"/>
        <v>2014</v>
      </c>
      <c r="O378">
        <v>1405141200</v>
      </c>
      <c r="P378" s="10">
        <f t="shared" si="39"/>
        <v>41832.208333333336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35"/>
        <v>10</v>
      </c>
      <c r="G379" t="s">
        <v>14</v>
      </c>
      <c r="H379">
        <v>127</v>
      </c>
      <c r="I379" s="5">
        <f t="shared" si="36"/>
        <v>40.14</v>
      </c>
      <c r="J379" t="s">
        <v>21</v>
      </c>
      <c r="K379" t="s">
        <v>22</v>
      </c>
      <c r="L379">
        <v>1571720400</v>
      </c>
      <c r="M379" s="10">
        <f t="shared" si="37"/>
        <v>43760.208333333328</v>
      </c>
      <c r="N379" s="9">
        <f t="shared" si="38"/>
        <v>2019</v>
      </c>
      <c r="O379">
        <v>1572933600</v>
      </c>
      <c r="P379" s="10">
        <f t="shared" si="39"/>
        <v>43774.25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35"/>
        <v>14</v>
      </c>
      <c r="G380" t="s">
        <v>14</v>
      </c>
      <c r="H380">
        <v>355</v>
      </c>
      <c r="I380" s="5">
        <f t="shared" si="36"/>
        <v>70.09</v>
      </c>
      <c r="J380" t="s">
        <v>21</v>
      </c>
      <c r="K380" t="s">
        <v>22</v>
      </c>
      <c r="L380">
        <v>1526878800</v>
      </c>
      <c r="M380" s="10">
        <f t="shared" si="37"/>
        <v>43241.208333333328</v>
      </c>
      <c r="N380" s="9">
        <f t="shared" si="38"/>
        <v>2018</v>
      </c>
      <c r="O380">
        <v>1530162000</v>
      </c>
      <c r="P380" s="10">
        <f t="shared" si="39"/>
        <v>43279.208333333328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35"/>
        <v>40</v>
      </c>
      <c r="G381" t="s">
        <v>14</v>
      </c>
      <c r="H381">
        <v>44</v>
      </c>
      <c r="I381" s="5">
        <f t="shared" si="36"/>
        <v>66.180000000000007</v>
      </c>
      <c r="J381" t="s">
        <v>40</v>
      </c>
      <c r="K381" t="s">
        <v>41</v>
      </c>
      <c r="L381">
        <v>1319691600</v>
      </c>
      <c r="M381" s="10">
        <f t="shared" si="37"/>
        <v>40843.208333333336</v>
      </c>
      <c r="N381" s="9">
        <f t="shared" si="38"/>
        <v>2011</v>
      </c>
      <c r="O381">
        <v>1320904800</v>
      </c>
      <c r="P381" s="10">
        <f t="shared" si="39"/>
        <v>40857.25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35"/>
        <v>160</v>
      </c>
      <c r="G382" t="s">
        <v>20</v>
      </c>
      <c r="H382">
        <v>84</v>
      </c>
      <c r="I382" s="5">
        <f t="shared" si="36"/>
        <v>47.71</v>
      </c>
      <c r="J382" t="s">
        <v>21</v>
      </c>
      <c r="K382" t="s">
        <v>22</v>
      </c>
      <c r="L382">
        <v>1371963600</v>
      </c>
      <c r="M382" s="10">
        <f t="shared" si="37"/>
        <v>41448.208333333336</v>
      </c>
      <c r="N382" s="9">
        <f t="shared" si="38"/>
        <v>2013</v>
      </c>
      <c r="O382">
        <v>1372395600</v>
      </c>
      <c r="P382" s="10">
        <f t="shared" si="39"/>
        <v>41453.208333333336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35"/>
        <v>184</v>
      </c>
      <c r="G383" t="s">
        <v>20</v>
      </c>
      <c r="H383">
        <v>155</v>
      </c>
      <c r="I383" s="5">
        <f t="shared" si="36"/>
        <v>62.9</v>
      </c>
      <c r="J383" t="s">
        <v>21</v>
      </c>
      <c r="K383" t="s">
        <v>22</v>
      </c>
      <c r="L383">
        <v>1433739600</v>
      </c>
      <c r="M383" s="10">
        <f t="shared" si="37"/>
        <v>42163.208333333328</v>
      </c>
      <c r="N383" s="9">
        <f t="shared" si="38"/>
        <v>2015</v>
      </c>
      <c r="O383">
        <v>1437714000</v>
      </c>
      <c r="P383" s="10">
        <f t="shared" si="39"/>
        <v>42209.208333333328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35"/>
        <v>64</v>
      </c>
      <c r="G384" t="s">
        <v>14</v>
      </c>
      <c r="H384">
        <v>67</v>
      </c>
      <c r="I384" s="5">
        <f t="shared" si="36"/>
        <v>86.61</v>
      </c>
      <c r="J384" t="s">
        <v>21</v>
      </c>
      <c r="K384" t="s">
        <v>22</v>
      </c>
      <c r="L384">
        <v>1508130000</v>
      </c>
      <c r="M384" s="10">
        <f t="shared" si="37"/>
        <v>43024.208333333328</v>
      </c>
      <c r="N384" s="9">
        <f t="shared" si="38"/>
        <v>2017</v>
      </c>
      <c r="O384">
        <v>1509771600</v>
      </c>
      <c r="P384" s="10">
        <f t="shared" si="39"/>
        <v>43043.208333333328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35"/>
        <v>225</v>
      </c>
      <c r="G385" t="s">
        <v>20</v>
      </c>
      <c r="H385">
        <v>189</v>
      </c>
      <c r="I385" s="5">
        <f t="shared" si="36"/>
        <v>75.13</v>
      </c>
      <c r="J385" t="s">
        <v>21</v>
      </c>
      <c r="K385" t="s">
        <v>22</v>
      </c>
      <c r="L385">
        <v>1550037600</v>
      </c>
      <c r="M385" s="10">
        <f t="shared" si="37"/>
        <v>43509.25</v>
      </c>
      <c r="N385" s="9">
        <f t="shared" si="38"/>
        <v>2019</v>
      </c>
      <c r="O385">
        <v>1550556000</v>
      </c>
      <c r="P385" s="10">
        <f t="shared" si="39"/>
        <v>43515.25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ref="F386:F449" si="42">ROUND((E386/D386)*100,0)</f>
        <v>172</v>
      </c>
      <c r="G386" t="s">
        <v>20</v>
      </c>
      <c r="H386">
        <v>4799</v>
      </c>
      <c r="I386" s="5">
        <f t="shared" ref="I386:I449" si="43">IF(H386=0,0,ROUND(E386/H386,2))</f>
        <v>41</v>
      </c>
      <c r="J386" t="s">
        <v>21</v>
      </c>
      <c r="K386" t="s">
        <v>22</v>
      </c>
      <c r="L386">
        <v>1486706400</v>
      </c>
      <c r="M386" s="10">
        <f t="shared" si="37"/>
        <v>42776.25</v>
      </c>
      <c r="N386" s="9">
        <f t="shared" si="38"/>
        <v>2017</v>
      </c>
      <c r="O386">
        <v>1489039200</v>
      </c>
      <c r="P386" s="10">
        <f t="shared" si="39"/>
        <v>42803.25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42"/>
        <v>146</v>
      </c>
      <c r="G387" t="s">
        <v>20</v>
      </c>
      <c r="H387">
        <v>1137</v>
      </c>
      <c r="I387" s="5">
        <f t="shared" si="43"/>
        <v>50.01</v>
      </c>
      <c r="J387" t="s">
        <v>21</v>
      </c>
      <c r="K387" t="s">
        <v>22</v>
      </c>
      <c r="L387">
        <v>1553835600</v>
      </c>
      <c r="M387" s="10">
        <f t="shared" ref="M387:M450" si="44">(((L387/60)/60)/24)+DATE(1970,1,1)</f>
        <v>43553.208333333328</v>
      </c>
      <c r="N387" s="9">
        <f t="shared" ref="N387:N450" si="45">YEAR(M387)</f>
        <v>2019</v>
      </c>
      <c r="O387">
        <v>1556600400</v>
      </c>
      <c r="P387" s="10">
        <f t="shared" ref="P387:P450" si="46">(((O387/60)/60)/24)+DATE(1970,1,1)</f>
        <v>43585.208333333328</v>
      </c>
      <c r="Q387" t="b">
        <v>0</v>
      </c>
      <c r="R387" t="b">
        <v>0</v>
      </c>
      <c r="S387" t="s">
        <v>68</v>
      </c>
      <c r="T387" t="str">
        <f t="shared" ref="T387:T450" si="47">LEFT(S387,SEARCH("/",S387)-1)</f>
        <v>publishing</v>
      </c>
      <c r="U387" t="str">
        <f t="shared" ref="U387:U450" si="48">RIGHT(S387,LEN(S387)-SEARCH("/",S387))</f>
        <v>nonfiction</v>
      </c>
    </row>
    <row r="388" spans="1:21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42"/>
        <v>76</v>
      </c>
      <c r="G388" t="s">
        <v>14</v>
      </c>
      <c r="H388">
        <v>1068</v>
      </c>
      <c r="I388" s="5">
        <f t="shared" si="43"/>
        <v>96.96</v>
      </c>
      <c r="J388" t="s">
        <v>21</v>
      </c>
      <c r="K388" t="s">
        <v>22</v>
      </c>
      <c r="L388">
        <v>1277528400</v>
      </c>
      <c r="M388" s="10">
        <f t="shared" si="44"/>
        <v>40355.208333333336</v>
      </c>
      <c r="N388" s="9">
        <f t="shared" si="45"/>
        <v>2010</v>
      </c>
      <c r="O388">
        <v>1278565200</v>
      </c>
      <c r="P388" s="10">
        <f t="shared" si="46"/>
        <v>40367.208333333336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42"/>
        <v>39</v>
      </c>
      <c r="G389" t="s">
        <v>14</v>
      </c>
      <c r="H389">
        <v>424</v>
      </c>
      <c r="I389" s="5">
        <f t="shared" si="43"/>
        <v>100.93</v>
      </c>
      <c r="J389" t="s">
        <v>21</v>
      </c>
      <c r="K389" t="s">
        <v>22</v>
      </c>
      <c r="L389">
        <v>1339477200</v>
      </c>
      <c r="M389" s="10">
        <f t="shared" si="44"/>
        <v>41072.208333333336</v>
      </c>
      <c r="N389" s="9">
        <f t="shared" si="45"/>
        <v>2012</v>
      </c>
      <c r="O389">
        <v>1339909200</v>
      </c>
      <c r="P389" s="10">
        <f t="shared" si="46"/>
        <v>41077.208333333336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42"/>
        <v>11</v>
      </c>
      <c r="G390" t="s">
        <v>74</v>
      </c>
      <c r="H390">
        <v>145</v>
      </c>
      <c r="I390" s="5">
        <f t="shared" si="43"/>
        <v>89.23</v>
      </c>
      <c r="J390" t="s">
        <v>98</v>
      </c>
      <c r="K390" t="s">
        <v>99</v>
      </c>
      <c r="L390">
        <v>1325656800</v>
      </c>
      <c r="M390" s="10">
        <f t="shared" si="44"/>
        <v>40912.25</v>
      </c>
      <c r="N390" s="9">
        <f t="shared" si="45"/>
        <v>2012</v>
      </c>
      <c r="O390">
        <v>1325829600</v>
      </c>
      <c r="P390" s="10">
        <f t="shared" si="46"/>
        <v>40914.25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42"/>
        <v>122</v>
      </c>
      <c r="G391" t="s">
        <v>20</v>
      </c>
      <c r="H391">
        <v>1152</v>
      </c>
      <c r="I391" s="5">
        <f t="shared" si="43"/>
        <v>87.98</v>
      </c>
      <c r="J391" t="s">
        <v>21</v>
      </c>
      <c r="K391" t="s">
        <v>22</v>
      </c>
      <c r="L391">
        <v>1288242000</v>
      </c>
      <c r="M391" s="10">
        <f t="shared" si="44"/>
        <v>40479.208333333336</v>
      </c>
      <c r="N391" s="9">
        <f t="shared" si="45"/>
        <v>2010</v>
      </c>
      <c r="O391">
        <v>1290578400</v>
      </c>
      <c r="P391" s="10">
        <f t="shared" si="46"/>
        <v>40506.25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42"/>
        <v>187</v>
      </c>
      <c r="G392" t="s">
        <v>20</v>
      </c>
      <c r="H392">
        <v>50</v>
      </c>
      <c r="I392" s="5">
        <f t="shared" si="43"/>
        <v>89.54</v>
      </c>
      <c r="J392" t="s">
        <v>21</v>
      </c>
      <c r="K392" t="s">
        <v>22</v>
      </c>
      <c r="L392">
        <v>1379048400</v>
      </c>
      <c r="M392" s="10">
        <f t="shared" si="44"/>
        <v>41530.208333333336</v>
      </c>
      <c r="N392" s="9">
        <f t="shared" si="45"/>
        <v>2013</v>
      </c>
      <c r="O392">
        <v>1380344400</v>
      </c>
      <c r="P392" s="10">
        <f t="shared" si="46"/>
        <v>41545.208333333336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42"/>
        <v>7</v>
      </c>
      <c r="G393" t="s">
        <v>14</v>
      </c>
      <c r="H393">
        <v>151</v>
      </c>
      <c r="I393" s="5">
        <f t="shared" si="43"/>
        <v>29.09</v>
      </c>
      <c r="J393" t="s">
        <v>21</v>
      </c>
      <c r="K393" t="s">
        <v>22</v>
      </c>
      <c r="L393">
        <v>1389679200</v>
      </c>
      <c r="M393" s="10">
        <f t="shared" si="44"/>
        <v>41653.25</v>
      </c>
      <c r="N393" s="9">
        <f t="shared" si="45"/>
        <v>2014</v>
      </c>
      <c r="O393">
        <v>1389852000</v>
      </c>
      <c r="P393" s="10">
        <f t="shared" si="46"/>
        <v>41655.25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42"/>
        <v>66</v>
      </c>
      <c r="G394" t="s">
        <v>14</v>
      </c>
      <c r="H394">
        <v>1608</v>
      </c>
      <c r="I394" s="5">
        <f t="shared" si="43"/>
        <v>42.01</v>
      </c>
      <c r="J394" t="s">
        <v>21</v>
      </c>
      <c r="K394" t="s">
        <v>22</v>
      </c>
      <c r="L394">
        <v>1294293600</v>
      </c>
      <c r="M394" s="10">
        <f t="shared" si="44"/>
        <v>40549.25</v>
      </c>
      <c r="N394" s="9">
        <f t="shared" si="45"/>
        <v>2011</v>
      </c>
      <c r="O394">
        <v>1294466400</v>
      </c>
      <c r="P394" s="10">
        <f t="shared" si="46"/>
        <v>40551.25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42"/>
        <v>229</v>
      </c>
      <c r="G395" t="s">
        <v>20</v>
      </c>
      <c r="H395">
        <v>3059</v>
      </c>
      <c r="I395" s="5">
        <f t="shared" si="43"/>
        <v>47</v>
      </c>
      <c r="J395" t="s">
        <v>15</v>
      </c>
      <c r="K395" t="s">
        <v>16</v>
      </c>
      <c r="L395">
        <v>1500267600</v>
      </c>
      <c r="M395" s="10">
        <f t="shared" si="44"/>
        <v>42933.208333333328</v>
      </c>
      <c r="N395" s="9">
        <f t="shared" si="45"/>
        <v>2017</v>
      </c>
      <c r="O395">
        <v>1500354000</v>
      </c>
      <c r="P395" s="10">
        <f t="shared" si="46"/>
        <v>42934.208333333328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42"/>
        <v>469</v>
      </c>
      <c r="G396" t="s">
        <v>20</v>
      </c>
      <c r="H396">
        <v>34</v>
      </c>
      <c r="I396" s="5">
        <f t="shared" si="43"/>
        <v>110.44</v>
      </c>
      <c r="J396" t="s">
        <v>21</v>
      </c>
      <c r="K396" t="s">
        <v>22</v>
      </c>
      <c r="L396">
        <v>1375074000</v>
      </c>
      <c r="M396" s="10">
        <f t="shared" si="44"/>
        <v>41484.208333333336</v>
      </c>
      <c r="N396" s="9">
        <f t="shared" si="45"/>
        <v>2013</v>
      </c>
      <c r="O396">
        <v>1375938000</v>
      </c>
      <c r="P396" s="10">
        <f t="shared" si="46"/>
        <v>41494.208333333336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42"/>
        <v>130</v>
      </c>
      <c r="G397" t="s">
        <v>20</v>
      </c>
      <c r="H397">
        <v>220</v>
      </c>
      <c r="I397" s="5">
        <f t="shared" si="43"/>
        <v>41.99</v>
      </c>
      <c r="J397" t="s">
        <v>21</v>
      </c>
      <c r="K397" t="s">
        <v>22</v>
      </c>
      <c r="L397">
        <v>1323324000</v>
      </c>
      <c r="M397" s="10">
        <f t="shared" si="44"/>
        <v>40885.25</v>
      </c>
      <c r="N397" s="9">
        <f t="shared" si="45"/>
        <v>2011</v>
      </c>
      <c r="O397">
        <v>1323410400</v>
      </c>
      <c r="P397" s="10">
        <f t="shared" si="46"/>
        <v>40886.25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42"/>
        <v>167</v>
      </c>
      <c r="G398" t="s">
        <v>20</v>
      </c>
      <c r="H398">
        <v>1604</v>
      </c>
      <c r="I398" s="5">
        <f t="shared" si="43"/>
        <v>48.01</v>
      </c>
      <c r="J398" t="s">
        <v>26</v>
      </c>
      <c r="K398" t="s">
        <v>27</v>
      </c>
      <c r="L398">
        <v>1538715600</v>
      </c>
      <c r="M398" s="10">
        <f t="shared" si="44"/>
        <v>43378.208333333328</v>
      </c>
      <c r="N398" s="9">
        <f t="shared" si="45"/>
        <v>2018</v>
      </c>
      <c r="O398">
        <v>1539406800</v>
      </c>
      <c r="P398" s="10">
        <f t="shared" si="46"/>
        <v>43386.208333333328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42"/>
        <v>174</v>
      </c>
      <c r="G399" t="s">
        <v>20</v>
      </c>
      <c r="H399">
        <v>454</v>
      </c>
      <c r="I399" s="5">
        <f t="shared" si="43"/>
        <v>31.02</v>
      </c>
      <c r="J399" t="s">
        <v>21</v>
      </c>
      <c r="K399" t="s">
        <v>22</v>
      </c>
      <c r="L399">
        <v>1369285200</v>
      </c>
      <c r="M399" s="10">
        <f t="shared" si="44"/>
        <v>41417.208333333336</v>
      </c>
      <c r="N399" s="9">
        <f t="shared" si="45"/>
        <v>2013</v>
      </c>
      <c r="O399">
        <v>1369803600</v>
      </c>
      <c r="P399" s="10">
        <f t="shared" si="46"/>
        <v>41423.208333333336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42"/>
        <v>718</v>
      </c>
      <c r="G400" t="s">
        <v>20</v>
      </c>
      <c r="H400">
        <v>123</v>
      </c>
      <c r="I400" s="5">
        <f t="shared" si="43"/>
        <v>99.2</v>
      </c>
      <c r="J400" t="s">
        <v>107</v>
      </c>
      <c r="K400" t="s">
        <v>108</v>
      </c>
      <c r="L400">
        <v>1525755600</v>
      </c>
      <c r="M400" s="10">
        <f t="shared" si="44"/>
        <v>43228.208333333328</v>
      </c>
      <c r="N400" s="9">
        <f t="shared" si="45"/>
        <v>2018</v>
      </c>
      <c r="O400">
        <v>1525928400</v>
      </c>
      <c r="P400" s="10">
        <f t="shared" si="46"/>
        <v>43230.208333333328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42"/>
        <v>64</v>
      </c>
      <c r="G401" t="s">
        <v>14</v>
      </c>
      <c r="H401">
        <v>941</v>
      </c>
      <c r="I401" s="5">
        <f t="shared" si="43"/>
        <v>66.02</v>
      </c>
      <c r="J401" t="s">
        <v>21</v>
      </c>
      <c r="K401" t="s">
        <v>22</v>
      </c>
      <c r="L401">
        <v>1296626400</v>
      </c>
      <c r="M401" s="10">
        <f t="shared" si="44"/>
        <v>40576.25</v>
      </c>
      <c r="N401" s="9">
        <f t="shared" si="45"/>
        <v>2011</v>
      </c>
      <c r="O401">
        <v>1297231200</v>
      </c>
      <c r="P401" s="10">
        <f t="shared" si="46"/>
        <v>40583.25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42"/>
        <v>2</v>
      </c>
      <c r="G402" t="s">
        <v>14</v>
      </c>
      <c r="H402">
        <v>1</v>
      </c>
      <c r="I402" s="5">
        <f t="shared" si="43"/>
        <v>2</v>
      </c>
      <c r="J402" t="s">
        <v>21</v>
      </c>
      <c r="K402" t="s">
        <v>22</v>
      </c>
      <c r="L402">
        <v>1376629200</v>
      </c>
      <c r="M402" s="10">
        <f t="shared" si="44"/>
        <v>41502.208333333336</v>
      </c>
      <c r="N402" s="9">
        <f t="shared" si="45"/>
        <v>2013</v>
      </c>
      <c r="O402">
        <v>1378530000</v>
      </c>
      <c r="P402" s="10">
        <f t="shared" si="46"/>
        <v>41524.208333333336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42"/>
        <v>1530</v>
      </c>
      <c r="G403" t="s">
        <v>20</v>
      </c>
      <c r="H403">
        <v>299</v>
      </c>
      <c r="I403" s="5">
        <f t="shared" si="43"/>
        <v>46.06</v>
      </c>
      <c r="J403" t="s">
        <v>21</v>
      </c>
      <c r="K403" t="s">
        <v>22</v>
      </c>
      <c r="L403">
        <v>1572152400</v>
      </c>
      <c r="M403" s="10">
        <f t="shared" si="44"/>
        <v>43765.208333333328</v>
      </c>
      <c r="N403" s="9">
        <f t="shared" si="45"/>
        <v>2019</v>
      </c>
      <c r="O403">
        <v>1572152400</v>
      </c>
      <c r="P403" s="10">
        <f t="shared" si="46"/>
        <v>43765.208333333328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42"/>
        <v>40</v>
      </c>
      <c r="G404" t="s">
        <v>14</v>
      </c>
      <c r="H404">
        <v>40</v>
      </c>
      <c r="I404" s="5">
        <f t="shared" si="43"/>
        <v>73.650000000000006</v>
      </c>
      <c r="J404" t="s">
        <v>21</v>
      </c>
      <c r="K404" t="s">
        <v>22</v>
      </c>
      <c r="L404">
        <v>1325829600</v>
      </c>
      <c r="M404" s="10">
        <f t="shared" si="44"/>
        <v>40914.25</v>
      </c>
      <c r="N404" s="9">
        <f t="shared" si="45"/>
        <v>2012</v>
      </c>
      <c r="O404">
        <v>1329890400</v>
      </c>
      <c r="P404" s="10">
        <f t="shared" si="46"/>
        <v>40961.25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42"/>
        <v>86</v>
      </c>
      <c r="G405" t="s">
        <v>14</v>
      </c>
      <c r="H405">
        <v>3015</v>
      </c>
      <c r="I405" s="5">
        <f t="shared" si="43"/>
        <v>55.99</v>
      </c>
      <c r="J405" t="s">
        <v>15</v>
      </c>
      <c r="K405" t="s">
        <v>16</v>
      </c>
      <c r="L405">
        <v>1273640400</v>
      </c>
      <c r="M405" s="10">
        <f t="shared" si="44"/>
        <v>40310.208333333336</v>
      </c>
      <c r="N405" s="9">
        <f t="shared" si="45"/>
        <v>2010</v>
      </c>
      <c r="O405">
        <v>1276750800</v>
      </c>
      <c r="P405" s="10">
        <f t="shared" si="46"/>
        <v>40346.208333333336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42"/>
        <v>316</v>
      </c>
      <c r="G406" t="s">
        <v>20</v>
      </c>
      <c r="H406">
        <v>2237</v>
      </c>
      <c r="I406" s="5">
        <f t="shared" si="43"/>
        <v>68.989999999999995</v>
      </c>
      <c r="J406" t="s">
        <v>21</v>
      </c>
      <c r="K406" t="s">
        <v>22</v>
      </c>
      <c r="L406">
        <v>1510639200</v>
      </c>
      <c r="M406" s="10">
        <f t="shared" si="44"/>
        <v>43053.25</v>
      </c>
      <c r="N406" s="9">
        <f t="shared" si="45"/>
        <v>2017</v>
      </c>
      <c r="O406">
        <v>1510898400</v>
      </c>
      <c r="P406" s="10">
        <f t="shared" si="46"/>
        <v>43056.25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42"/>
        <v>90</v>
      </c>
      <c r="G407" t="s">
        <v>14</v>
      </c>
      <c r="H407">
        <v>435</v>
      </c>
      <c r="I407" s="5">
        <f t="shared" si="43"/>
        <v>60.98</v>
      </c>
      <c r="J407" t="s">
        <v>21</v>
      </c>
      <c r="K407" t="s">
        <v>22</v>
      </c>
      <c r="L407">
        <v>1528088400</v>
      </c>
      <c r="M407" s="10">
        <f t="shared" si="44"/>
        <v>43255.208333333328</v>
      </c>
      <c r="N407" s="9">
        <f t="shared" si="45"/>
        <v>2018</v>
      </c>
      <c r="O407">
        <v>1532408400</v>
      </c>
      <c r="P407" s="10">
        <f t="shared" si="46"/>
        <v>43305.208333333328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42"/>
        <v>182</v>
      </c>
      <c r="G408" t="s">
        <v>20</v>
      </c>
      <c r="H408">
        <v>645</v>
      </c>
      <c r="I408" s="5">
        <f t="shared" si="43"/>
        <v>110.98</v>
      </c>
      <c r="J408" t="s">
        <v>21</v>
      </c>
      <c r="K408" t="s">
        <v>22</v>
      </c>
      <c r="L408">
        <v>1359525600</v>
      </c>
      <c r="M408" s="10">
        <f t="shared" si="44"/>
        <v>41304.25</v>
      </c>
      <c r="N408" s="9">
        <f t="shared" si="45"/>
        <v>2013</v>
      </c>
      <c r="O408">
        <v>1360562400</v>
      </c>
      <c r="P408" s="10">
        <f t="shared" si="46"/>
        <v>41316.25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42"/>
        <v>356</v>
      </c>
      <c r="G409" t="s">
        <v>20</v>
      </c>
      <c r="H409">
        <v>484</v>
      </c>
      <c r="I409" s="5">
        <f t="shared" si="43"/>
        <v>25</v>
      </c>
      <c r="J409" t="s">
        <v>36</v>
      </c>
      <c r="K409" t="s">
        <v>37</v>
      </c>
      <c r="L409">
        <v>1570942800</v>
      </c>
      <c r="M409" s="10">
        <f t="shared" si="44"/>
        <v>43751.208333333328</v>
      </c>
      <c r="N409" s="9">
        <f t="shared" si="45"/>
        <v>2019</v>
      </c>
      <c r="O409">
        <v>1571547600</v>
      </c>
      <c r="P409" s="10">
        <f t="shared" si="46"/>
        <v>43758.208333333328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42"/>
        <v>132</v>
      </c>
      <c r="G410" t="s">
        <v>20</v>
      </c>
      <c r="H410">
        <v>154</v>
      </c>
      <c r="I410" s="5">
        <f t="shared" si="43"/>
        <v>78.760000000000005</v>
      </c>
      <c r="J410" t="s">
        <v>15</v>
      </c>
      <c r="K410" t="s">
        <v>16</v>
      </c>
      <c r="L410">
        <v>1466398800</v>
      </c>
      <c r="M410" s="10">
        <f t="shared" si="44"/>
        <v>42541.208333333328</v>
      </c>
      <c r="N410" s="9">
        <f t="shared" si="45"/>
        <v>2016</v>
      </c>
      <c r="O410">
        <v>1468126800</v>
      </c>
      <c r="P410" s="10">
        <f t="shared" si="46"/>
        <v>42561.208333333328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42"/>
        <v>46</v>
      </c>
      <c r="G411" t="s">
        <v>14</v>
      </c>
      <c r="H411">
        <v>714</v>
      </c>
      <c r="I411" s="5">
        <f t="shared" si="43"/>
        <v>87.96</v>
      </c>
      <c r="J411" t="s">
        <v>21</v>
      </c>
      <c r="K411" t="s">
        <v>22</v>
      </c>
      <c r="L411">
        <v>1492491600</v>
      </c>
      <c r="M411" s="10">
        <f t="shared" si="44"/>
        <v>42843.208333333328</v>
      </c>
      <c r="N411" s="9">
        <f t="shared" si="45"/>
        <v>2017</v>
      </c>
      <c r="O411">
        <v>1492837200</v>
      </c>
      <c r="P411" s="10">
        <f t="shared" si="46"/>
        <v>42847.208333333328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42"/>
        <v>36</v>
      </c>
      <c r="G412" t="s">
        <v>47</v>
      </c>
      <c r="H412">
        <v>1111</v>
      </c>
      <c r="I412" s="5">
        <f t="shared" si="43"/>
        <v>49.99</v>
      </c>
      <c r="J412" t="s">
        <v>21</v>
      </c>
      <c r="K412" t="s">
        <v>22</v>
      </c>
      <c r="L412">
        <v>1430197200</v>
      </c>
      <c r="M412" s="10">
        <f t="shared" si="44"/>
        <v>42122.208333333328</v>
      </c>
      <c r="N412" s="9">
        <f t="shared" si="45"/>
        <v>2015</v>
      </c>
      <c r="O412">
        <v>1430197200</v>
      </c>
      <c r="P412" s="10">
        <f t="shared" si="46"/>
        <v>42122.208333333328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42"/>
        <v>105</v>
      </c>
      <c r="G413" t="s">
        <v>20</v>
      </c>
      <c r="H413">
        <v>82</v>
      </c>
      <c r="I413" s="5">
        <f t="shared" si="43"/>
        <v>99.52</v>
      </c>
      <c r="J413" t="s">
        <v>21</v>
      </c>
      <c r="K413" t="s">
        <v>22</v>
      </c>
      <c r="L413">
        <v>1496034000</v>
      </c>
      <c r="M413" s="10">
        <f t="shared" si="44"/>
        <v>42884.208333333328</v>
      </c>
      <c r="N413" s="9">
        <f t="shared" si="45"/>
        <v>2017</v>
      </c>
      <c r="O413">
        <v>1496206800</v>
      </c>
      <c r="P413" s="10">
        <f t="shared" si="46"/>
        <v>42886.208333333328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42"/>
        <v>669</v>
      </c>
      <c r="G414" t="s">
        <v>20</v>
      </c>
      <c r="H414">
        <v>134</v>
      </c>
      <c r="I414" s="5">
        <f t="shared" si="43"/>
        <v>104.82</v>
      </c>
      <c r="J414" t="s">
        <v>21</v>
      </c>
      <c r="K414" t="s">
        <v>22</v>
      </c>
      <c r="L414">
        <v>1388728800</v>
      </c>
      <c r="M414" s="10">
        <f t="shared" si="44"/>
        <v>41642.25</v>
      </c>
      <c r="N414" s="9">
        <f t="shared" si="45"/>
        <v>2014</v>
      </c>
      <c r="O414">
        <v>1389592800</v>
      </c>
      <c r="P414" s="10">
        <f t="shared" si="46"/>
        <v>41652.25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42"/>
        <v>62</v>
      </c>
      <c r="G415" t="s">
        <v>47</v>
      </c>
      <c r="H415">
        <v>1089</v>
      </c>
      <c r="I415" s="5">
        <f t="shared" si="43"/>
        <v>108.01</v>
      </c>
      <c r="J415" t="s">
        <v>21</v>
      </c>
      <c r="K415" t="s">
        <v>22</v>
      </c>
      <c r="L415">
        <v>1543298400</v>
      </c>
      <c r="M415" s="10">
        <f t="shared" si="44"/>
        <v>43431.25</v>
      </c>
      <c r="N415" s="9">
        <f t="shared" si="45"/>
        <v>2018</v>
      </c>
      <c r="O415">
        <v>1545631200</v>
      </c>
      <c r="P415" s="10">
        <f t="shared" si="46"/>
        <v>43458.25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42"/>
        <v>85</v>
      </c>
      <c r="G416" t="s">
        <v>14</v>
      </c>
      <c r="H416">
        <v>5497</v>
      </c>
      <c r="I416" s="5">
        <f t="shared" si="43"/>
        <v>29</v>
      </c>
      <c r="J416" t="s">
        <v>21</v>
      </c>
      <c r="K416" t="s">
        <v>22</v>
      </c>
      <c r="L416">
        <v>1271739600</v>
      </c>
      <c r="M416" s="10">
        <f t="shared" si="44"/>
        <v>40288.208333333336</v>
      </c>
      <c r="N416" s="9">
        <f t="shared" si="45"/>
        <v>2010</v>
      </c>
      <c r="O416">
        <v>1272430800</v>
      </c>
      <c r="P416" s="10">
        <f t="shared" si="46"/>
        <v>40296.208333333336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42"/>
        <v>11</v>
      </c>
      <c r="G417" t="s">
        <v>14</v>
      </c>
      <c r="H417">
        <v>418</v>
      </c>
      <c r="I417" s="5">
        <f t="shared" si="43"/>
        <v>30.03</v>
      </c>
      <c r="J417" t="s">
        <v>21</v>
      </c>
      <c r="K417" t="s">
        <v>22</v>
      </c>
      <c r="L417">
        <v>1326434400</v>
      </c>
      <c r="M417" s="10">
        <f t="shared" si="44"/>
        <v>40921.25</v>
      </c>
      <c r="N417" s="9">
        <f t="shared" si="45"/>
        <v>2012</v>
      </c>
      <c r="O417">
        <v>1327903200</v>
      </c>
      <c r="P417" s="10">
        <f t="shared" si="46"/>
        <v>40938.25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42"/>
        <v>44</v>
      </c>
      <c r="G418" t="s">
        <v>14</v>
      </c>
      <c r="H418">
        <v>1439</v>
      </c>
      <c r="I418" s="5">
        <f t="shared" si="43"/>
        <v>41.01</v>
      </c>
      <c r="J418" t="s">
        <v>21</v>
      </c>
      <c r="K418" t="s">
        <v>22</v>
      </c>
      <c r="L418">
        <v>1295244000</v>
      </c>
      <c r="M418" s="10">
        <f t="shared" si="44"/>
        <v>40560.25</v>
      </c>
      <c r="N418" s="9">
        <f t="shared" si="45"/>
        <v>2011</v>
      </c>
      <c r="O418">
        <v>1296021600</v>
      </c>
      <c r="P418" s="10">
        <f t="shared" si="46"/>
        <v>40569.25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42"/>
        <v>55</v>
      </c>
      <c r="G419" t="s">
        <v>14</v>
      </c>
      <c r="H419">
        <v>15</v>
      </c>
      <c r="I419" s="5">
        <f t="shared" si="43"/>
        <v>62.87</v>
      </c>
      <c r="J419" t="s">
        <v>21</v>
      </c>
      <c r="K419" t="s">
        <v>22</v>
      </c>
      <c r="L419">
        <v>1541221200</v>
      </c>
      <c r="M419" s="10">
        <f t="shared" si="44"/>
        <v>43407.208333333328</v>
      </c>
      <c r="N419" s="9">
        <f t="shared" si="45"/>
        <v>2018</v>
      </c>
      <c r="O419">
        <v>1543298400</v>
      </c>
      <c r="P419" s="10">
        <f t="shared" si="46"/>
        <v>43431.25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42"/>
        <v>57</v>
      </c>
      <c r="G420" t="s">
        <v>14</v>
      </c>
      <c r="H420">
        <v>1999</v>
      </c>
      <c r="I420" s="5">
        <f t="shared" si="43"/>
        <v>47.01</v>
      </c>
      <c r="J420" t="s">
        <v>15</v>
      </c>
      <c r="K420" t="s">
        <v>16</v>
      </c>
      <c r="L420">
        <v>1336280400</v>
      </c>
      <c r="M420" s="10">
        <f t="shared" si="44"/>
        <v>41035.208333333336</v>
      </c>
      <c r="N420" s="9">
        <f t="shared" si="45"/>
        <v>2012</v>
      </c>
      <c r="O420">
        <v>1336366800</v>
      </c>
      <c r="P420" s="10">
        <f t="shared" si="46"/>
        <v>41036.208333333336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42"/>
        <v>123</v>
      </c>
      <c r="G421" t="s">
        <v>20</v>
      </c>
      <c r="H421">
        <v>5203</v>
      </c>
      <c r="I421" s="5">
        <f t="shared" si="43"/>
        <v>27</v>
      </c>
      <c r="J421" t="s">
        <v>21</v>
      </c>
      <c r="K421" t="s">
        <v>22</v>
      </c>
      <c r="L421">
        <v>1324533600</v>
      </c>
      <c r="M421" s="10">
        <f t="shared" si="44"/>
        <v>40899.25</v>
      </c>
      <c r="N421" s="9">
        <f t="shared" si="45"/>
        <v>2011</v>
      </c>
      <c r="O421">
        <v>1325052000</v>
      </c>
      <c r="P421" s="10">
        <f t="shared" si="46"/>
        <v>40905.25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42"/>
        <v>128</v>
      </c>
      <c r="G422" t="s">
        <v>20</v>
      </c>
      <c r="H422">
        <v>94</v>
      </c>
      <c r="I422" s="5">
        <f t="shared" si="43"/>
        <v>68.33</v>
      </c>
      <c r="J422" t="s">
        <v>21</v>
      </c>
      <c r="K422" t="s">
        <v>22</v>
      </c>
      <c r="L422">
        <v>1498366800</v>
      </c>
      <c r="M422" s="10">
        <f t="shared" si="44"/>
        <v>42911.208333333328</v>
      </c>
      <c r="N422" s="9">
        <f t="shared" si="45"/>
        <v>2017</v>
      </c>
      <c r="O422">
        <v>1499576400</v>
      </c>
      <c r="P422" s="10">
        <f t="shared" si="46"/>
        <v>42925.208333333328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42"/>
        <v>64</v>
      </c>
      <c r="G423" t="s">
        <v>14</v>
      </c>
      <c r="H423">
        <v>118</v>
      </c>
      <c r="I423" s="5">
        <f t="shared" si="43"/>
        <v>50.97</v>
      </c>
      <c r="J423" t="s">
        <v>21</v>
      </c>
      <c r="K423" t="s">
        <v>22</v>
      </c>
      <c r="L423">
        <v>1498712400</v>
      </c>
      <c r="M423" s="10">
        <f t="shared" si="44"/>
        <v>42915.208333333328</v>
      </c>
      <c r="N423" s="9">
        <f t="shared" si="45"/>
        <v>2017</v>
      </c>
      <c r="O423">
        <v>1501304400</v>
      </c>
      <c r="P423" s="10">
        <f t="shared" si="46"/>
        <v>42945.208333333328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42"/>
        <v>127</v>
      </c>
      <c r="G424" t="s">
        <v>20</v>
      </c>
      <c r="H424">
        <v>205</v>
      </c>
      <c r="I424" s="5">
        <f t="shared" si="43"/>
        <v>54.02</v>
      </c>
      <c r="J424" t="s">
        <v>21</v>
      </c>
      <c r="K424" t="s">
        <v>22</v>
      </c>
      <c r="L424">
        <v>1271480400</v>
      </c>
      <c r="M424" s="10">
        <f t="shared" si="44"/>
        <v>40285.208333333336</v>
      </c>
      <c r="N424" s="9">
        <f t="shared" si="45"/>
        <v>2010</v>
      </c>
      <c r="O424">
        <v>1273208400</v>
      </c>
      <c r="P424" s="10">
        <f t="shared" si="46"/>
        <v>40305.208333333336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42"/>
        <v>11</v>
      </c>
      <c r="G425" t="s">
        <v>14</v>
      </c>
      <c r="H425">
        <v>162</v>
      </c>
      <c r="I425" s="5">
        <f t="shared" si="43"/>
        <v>97.06</v>
      </c>
      <c r="J425" t="s">
        <v>21</v>
      </c>
      <c r="K425" t="s">
        <v>22</v>
      </c>
      <c r="L425">
        <v>1316667600</v>
      </c>
      <c r="M425" s="10">
        <f t="shared" si="44"/>
        <v>40808.208333333336</v>
      </c>
      <c r="N425" s="9">
        <f t="shared" si="45"/>
        <v>2011</v>
      </c>
      <c r="O425">
        <v>1316840400</v>
      </c>
      <c r="P425" s="10">
        <f t="shared" si="46"/>
        <v>40810.208333333336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42"/>
        <v>40</v>
      </c>
      <c r="G426" t="s">
        <v>14</v>
      </c>
      <c r="H426">
        <v>83</v>
      </c>
      <c r="I426" s="5">
        <f t="shared" si="43"/>
        <v>24.87</v>
      </c>
      <c r="J426" t="s">
        <v>21</v>
      </c>
      <c r="K426" t="s">
        <v>22</v>
      </c>
      <c r="L426">
        <v>1524027600</v>
      </c>
      <c r="M426" s="10">
        <f t="shared" si="44"/>
        <v>43208.208333333328</v>
      </c>
      <c r="N426" s="9">
        <f t="shared" si="45"/>
        <v>2018</v>
      </c>
      <c r="O426">
        <v>1524546000</v>
      </c>
      <c r="P426" s="10">
        <f t="shared" si="46"/>
        <v>43214.208333333328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42"/>
        <v>288</v>
      </c>
      <c r="G427" t="s">
        <v>20</v>
      </c>
      <c r="H427">
        <v>92</v>
      </c>
      <c r="I427" s="5">
        <f t="shared" si="43"/>
        <v>84.42</v>
      </c>
      <c r="J427" t="s">
        <v>21</v>
      </c>
      <c r="K427" t="s">
        <v>22</v>
      </c>
      <c r="L427">
        <v>1438059600</v>
      </c>
      <c r="M427" s="10">
        <f t="shared" si="44"/>
        <v>42213.208333333328</v>
      </c>
      <c r="N427" s="9">
        <f t="shared" si="45"/>
        <v>2015</v>
      </c>
      <c r="O427">
        <v>1438578000</v>
      </c>
      <c r="P427" s="10">
        <f t="shared" si="46"/>
        <v>42219.208333333328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42"/>
        <v>573</v>
      </c>
      <c r="G428" t="s">
        <v>20</v>
      </c>
      <c r="H428">
        <v>219</v>
      </c>
      <c r="I428" s="5">
        <f t="shared" si="43"/>
        <v>47.09</v>
      </c>
      <c r="J428" t="s">
        <v>21</v>
      </c>
      <c r="K428" t="s">
        <v>22</v>
      </c>
      <c r="L428">
        <v>1361944800</v>
      </c>
      <c r="M428" s="10">
        <f t="shared" si="44"/>
        <v>41332.25</v>
      </c>
      <c r="N428" s="9">
        <f t="shared" si="45"/>
        <v>2013</v>
      </c>
      <c r="O428">
        <v>1362549600</v>
      </c>
      <c r="P428" s="10">
        <f t="shared" si="46"/>
        <v>41339.25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42"/>
        <v>113</v>
      </c>
      <c r="G429" t="s">
        <v>20</v>
      </c>
      <c r="H429">
        <v>2526</v>
      </c>
      <c r="I429" s="5">
        <f t="shared" si="43"/>
        <v>78</v>
      </c>
      <c r="J429" t="s">
        <v>21</v>
      </c>
      <c r="K429" t="s">
        <v>22</v>
      </c>
      <c r="L429">
        <v>1410584400</v>
      </c>
      <c r="M429" s="10">
        <f t="shared" si="44"/>
        <v>41895.208333333336</v>
      </c>
      <c r="N429" s="9">
        <f t="shared" si="45"/>
        <v>2014</v>
      </c>
      <c r="O429">
        <v>1413349200</v>
      </c>
      <c r="P429" s="10">
        <f t="shared" si="46"/>
        <v>41927.208333333336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42"/>
        <v>46</v>
      </c>
      <c r="G430" t="s">
        <v>14</v>
      </c>
      <c r="H430">
        <v>747</v>
      </c>
      <c r="I430" s="5">
        <f t="shared" si="43"/>
        <v>62.97</v>
      </c>
      <c r="J430" t="s">
        <v>21</v>
      </c>
      <c r="K430" t="s">
        <v>22</v>
      </c>
      <c r="L430">
        <v>1297404000</v>
      </c>
      <c r="M430" s="10">
        <f t="shared" si="44"/>
        <v>40585.25</v>
      </c>
      <c r="N430" s="9">
        <f t="shared" si="45"/>
        <v>2011</v>
      </c>
      <c r="O430">
        <v>1298008800</v>
      </c>
      <c r="P430" s="10">
        <f t="shared" si="46"/>
        <v>40592.25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42"/>
        <v>91</v>
      </c>
      <c r="G431" t="s">
        <v>74</v>
      </c>
      <c r="H431">
        <v>2138</v>
      </c>
      <c r="I431" s="5">
        <f t="shared" si="43"/>
        <v>81.010000000000005</v>
      </c>
      <c r="J431" t="s">
        <v>21</v>
      </c>
      <c r="K431" t="s">
        <v>22</v>
      </c>
      <c r="L431">
        <v>1392012000</v>
      </c>
      <c r="M431" s="10">
        <f t="shared" si="44"/>
        <v>41680.25</v>
      </c>
      <c r="N431" s="9">
        <f t="shared" si="45"/>
        <v>2014</v>
      </c>
      <c r="O431">
        <v>1394427600</v>
      </c>
      <c r="P431" s="10">
        <f t="shared" si="46"/>
        <v>41708.208333333336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42"/>
        <v>68</v>
      </c>
      <c r="G432" t="s">
        <v>14</v>
      </c>
      <c r="H432">
        <v>84</v>
      </c>
      <c r="I432" s="5">
        <f t="shared" si="43"/>
        <v>65.319999999999993</v>
      </c>
      <c r="J432" t="s">
        <v>21</v>
      </c>
      <c r="K432" t="s">
        <v>22</v>
      </c>
      <c r="L432">
        <v>1569733200</v>
      </c>
      <c r="M432" s="10">
        <f t="shared" si="44"/>
        <v>43737.208333333328</v>
      </c>
      <c r="N432" s="9">
        <f t="shared" si="45"/>
        <v>2019</v>
      </c>
      <c r="O432">
        <v>1572670800</v>
      </c>
      <c r="P432" s="10">
        <f t="shared" si="46"/>
        <v>43771.208333333328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42"/>
        <v>192</v>
      </c>
      <c r="G433" t="s">
        <v>20</v>
      </c>
      <c r="H433">
        <v>94</v>
      </c>
      <c r="I433" s="5">
        <f t="shared" si="43"/>
        <v>104.44</v>
      </c>
      <c r="J433" t="s">
        <v>21</v>
      </c>
      <c r="K433" t="s">
        <v>22</v>
      </c>
      <c r="L433">
        <v>1529643600</v>
      </c>
      <c r="M433" s="10">
        <f t="shared" si="44"/>
        <v>43273.208333333328</v>
      </c>
      <c r="N433" s="9">
        <f t="shared" si="45"/>
        <v>2018</v>
      </c>
      <c r="O433">
        <v>1531112400</v>
      </c>
      <c r="P433" s="10">
        <f t="shared" si="46"/>
        <v>43290.208333333328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42"/>
        <v>83</v>
      </c>
      <c r="G434" t="s">
        <v>14</v>
      </c>
      <c r="H434">
        <v>91</v>
      </c>
      <c r="I434" s="5">
        <f t="shared" si="43"/>
        <v>69.989999999999995</v>
      </c>
      <c r="J434" t="s">
        <v>21</v>
      </c>
      <c r="K434" t="s">
        <v>22</v>
      </c>
      <c r="L434">
        <v>1399006800</v>
      </c>
      <c r="M434" s="10">
        <f t="shared" si="44"/>
        <v>41761.208333333336</v>
      </c>
      <c r="N434" s="9">
        <f t="shared" si="45"/>
        <v>2014</v>
      </c>
      <c r="O434">
        <v>1400734800</v>
      </c>
      <c r="P434" s="10">
        <f t="shared" si="46"/>
        <v>41781.208333333336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42"/>
        <v>54</v>
      </c>
      <c r="G435" t="s">
        <v>14</v>
      </c>
      <c r="H435">
        <v>792</v>
      </c>
      <c r="I435" s="5">
        <f t="shared" si="43"/>
        <v>83.02</v>
      </c>
      <c r="J435" t="s">
        <v>21</v>
      </c>
      <c r="K435" t="s">
        <v>22</v>
      </c>
      <c r="L435">
        <v>1385359200</v>
      </c>
      <c r="M435" s="10">
        <f t="shared" si="44"/>
        <v>41603.25</v>
      </c>
      <c r="N435" s="9">
        <f t="shared" si="45"/>
        <v>2013</v>
      </c>
      <c r="O435">
        <v>1386741600</v>
      </c>
      <c r="P435" s="10">
        <f t="shared" si="46"/>
        <v>41619.25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42"/>
        <v>17</v>
      </c>
      <c r="G436" t="s">
        <v>74</v>
      </c>
      <c r="H436">
        <v>10</v>
      </c>
      <c r="I436" s="5">
        <f t="shared" si="43"/>
        <v>90.3</v>
      </c>
      <c r="J436" t="s">
        <v>15</v>
      </c>
      <c r="K436" t="s">
        <v>16</v>
      </c>
      <c r="L436">
        <v>1480572000</v>
      </c>
      <c r="M436" s="10">
        <f t="shared" si="44"/>
        <v>42705.25</v>
      </c>
      <c r="N436" s="9">
        <f t="shared" si="45"/>
        <v>2016</v>
      </c>
      <c r="O436">
        <v>1481781600</v>
      </c>
      <c r="P436" s="10">
        <f t="shared" si="46"/>
        <v>42719.25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42"/>
        <v>117</v>
      </c>
      <c r="G437" t="s">
        <v>20</v>
      </c>
      <c r="H437">
        <v>1713</v>
      </c>
      <c r="I437" s="5">
        <f t="shared" si="43"/>
        <v>103.98</v>
      </c>
      <c r="J437" t="s">
        <v>107</v>
      </c>
      <c r="K437" t="s">
        <v>108</v>
      </c>
      <c r="L437">
        <v>1418623200</v>
      </c>
      <c r="M437" s="10">
        <f t="shared" si="44"/>
        <v>41988.25</v>
      </c>
      <c r="N437" s="9">
        <f t="shared" si="45"/>
        <v>2014</v>
      </c>
      <c r="O437">
        <v>1419660000</v>
      </c>
      <c r="P437" s="10">
        <f t="shared" si="46"/>
        <v>42000.25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42"/>
        <v>1052</v>
      </c>
      <c r="G438" t="s">
        <v>20</v>
      </c>
      <c r="H438">
        <v>249</v>
      </c>
      <c r="I438" s="5">
        <f t="shared" si="43"/>
        <v>54.93</v>
      </c>
      <c r="J438" t="s">
        <v>21</v>
      </c>
      <c r="K438" t="s">
        <v>22</v>
      </c>
      <c r="L438">
        <v>1555736400</v>
      </c>
      <c r="M438" s="10">
        <f t="shared" si="44"/>
        <v>43575.208333333328</v>
      </c>
      <c r="N438" s="9">
        <f t="shared" si="45"/>
        <v>2019</v>
      </c>
      <c r="O438">
        <v>1555822800</v>
      </c>
      <c r="P438" s="10">
        <f t="shared" si="46"/>
        <v>43576.208333333328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42"/>
        <v>123</v>
      </c>
      <c r="G439" t="s">
        <v>20</v>
      </c>
      <c r="H439">
        <v>192</v>
      </c>
      <c r="I439" s="5">
        <f t="shared" si="43"/>
        <v>51.92</v>
      </c>
      <c r="J439" t="s">
        <v>21</v>
      </c>
      <c r="K439" t="s">
        <v>22</v>
      </c>
      <c r="L439">
        <v>1442120400</v>
      </c>
      <c r="M439" s="10">
        <f t="shared" si="44"/>
        <v>42260.208333333328</v>
      </c>
      <c r="N439" s="9">
        <f t="shared" si="45"/>
        <v>2015</v>
      </c>
      <c r="O439">
        <v>1442379600</v>
      </c>
      <c r="P439" s="10">
        <f t="shared" si="46"/>
        <v>42263.208333333328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42"/>
        <v>179</v>
      </c>
      <c r="G440" t="s">
        <v>20</v>
      </c>
      <c r="H440">
        <v>247</v>
      </c>
      <c r="I440" s="5">
        <f t="shared" si="43"/>
        <v>60.03</v>
      </c>
      <c r="J440" t="s">
        <v>21</v>
      </c>
      <c r="K440" t="s">
        <v>22</v>
      </c>
      <c r="L440">
        <v>1362376800</v>
      </c>
      <c r="M440" s="10">
        <f t="shared" si="44"/>
        <v>41337.25</v>
      </c>
      <c r="N440" s="9">
        <f t="shared" si="45"/>
        <v>2013</v>
      </c>
      <c r="O440">
        <v>1364965200</v>
      </c>
      <c r="P440" s="10">
        <f t="shared" si="46"/>
        <v>41367.208333333336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42"/>
        <v>355</v>
      </c>
      <c r="G441" t="s">
        <v>20</v>
      </c>
      <c r="H441">
        <v>2293</v>
      </c>
      <c r="I441" s="5">
        <f t="shared" si="43"/>
        <v>44</v>
      </c>
      <c r="J441" t="s">
        <v>21</v>
      </c>
      <c r="K441" t="s">
        <v>22</v>
      </c>
      <c r="L441">
        <v>1478408400</v>
      </c>
      <c r="M441" s="10">
        <f t="shared" si="44"/>
        <v>42680.208333333328</v>
      </c>
      <c r="N441" s="9">
        <f t="shared" si="45"/>
        <v>2016</v>
      </c>
      <c r="O441">
        <v>1479016800</v>
      </c>
      <c r="P441" s="10">
        <f t="shared" si="46"/>
        <v>42687.25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42"/>
        <v>162</v>
      </c>
      <c r="G442" t="s">
        <v>20</v>
      </c>
      <c r="H442">
        <v>3131</v>
      </c>
      <c r="I442" s="5">
        <f t="shared" si="43"/>
        <v>53</v>
      </c>
      <c r="J442" t="s">
        <v>21</v>
      </c>
      <c r="K442" t="s">
        <v>22</v>
      </c>
      <c r="L442">
        <v>1498798800</v>
      </c>
      <c r="M442" s="10">
        <f t="shared" si="44"/>
        <v>42916.208333333328</v>
      </c>
      <c r="N442" s="9">
        <f t="shared" si="45"/>
        <v>2017</v>
      </c>
      <c r="O442">
        <v>1499662800</v>
      </c>
      <c r="P442" s="10">
        <f t="shared" si="46"/>
        <v>42926.208333333328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42"/>
        <v>25</v>
      </c>
      <c r="G443" t="s">
        <v>14</v>
      </c>
      <c r="H443">
        <v>32</v>
      </c>
      <c r="I443" s="5">
        <f t="shared" si="43"/>
        <v>54.5</v>
      </c>
      <c r="J443" t="s">
        <v>21</v>
      </c>
      <c r="K443" t="s">
        <v>22</v>
      </c>
      <c r="L443">
        <v>1335416400</v>
      </c>
      <c r="M443" s="10">
        <f t="shared" si="44"/>
        <v>41025.208333333336</v>
      </c>
      <c r="N443" s="9">
        <f t="shared" si="45"/>
        <v>2012</v>
      </c>
      <c r="O443">
        <v>1337835600</v>
      </c>
      <c r="P443" s="10">
        <f t="shared" si="46"/>
        <v>41053.208333333336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42"/>
        <v>199</v>
      </c>
      <c r="G444" t="s">
        <v>20</v>
      </c>
      <c r="H444">
        <v>143</v>
      </c>
      <c r="I444" s="5">
        <f t="shared" si="43"/>
        <v>75.040000000000006</v>
      </c>
      <c r="J444" t="s">
        <v>107</v>
      </c>
      <c r="K444" t="s">
        <v>108</v>
      </c>
      <c r="L444">
        <v>1504328400</v>
      </c>
      <c r="M444" s="10">
        <f t="shared" si="44"/>
        <v>42980.208333333328</v>
      </c>
      <c r="N444" s="9">
        <f t="shared" si="45"/>
        <v>2017</v>
      </c>
      <c r="O444">
        <v>1505710800</v>
      </c>
      <c r="P444" s="10">
        <f t="shared" si="46"/>
        <v>42996.208333333328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42"/>
        <v>35</v>
      </c>
      <c r="G445" t="s">
        <v>74</v>
      </c>
      <c r="H445">
        <v>90</v>
      </c>
      <c r="I445" s="5">
        <f t="shared" si="43"/>
        <v>35.909999999999997</v>
      </c>
      <c r="J445" t="s">
        <v>21</v>
      </c>
      <c r="K445" t="s">
        <v>22</v>
      </c>
      <c r="L445">
        <v>1285822800</v>
      </c>
      <c r="M445" s="10">
        <f t="shared" si="44"/>
        <v>40451.208333333336</v>
      </c>
      <c r="N445" s="9">
        <f t="shared" si="45"/>
        <v>2010</v>
      </c>
      <c r="O445">
        <v>1287464400</v>
      </c>
      <c r="P445" s="10">
        <f t="shared" si="46"/>
        <v>40470.208333333336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42"/>
        <v>176</v>
      </c>
      <c r="G446" t="s">
        <v>20</v>
      </c>
      <c r="H446">
        <v>296</v>
      </c>
      <c r="I446" s="5">
        <f t="shared" si="43"/>
        <v>36.950000000000003</v>
      </c>
      <c r="J446" t="s">
        <v>21</v>
      </c>
      <c r="K446" t="s">
        <v>22</v>
      </c>
      <c r="L446">
        <v>1311483600</v>
      </c>
      <c r="M446" s="10">
        <f t="shared" si="44"/>
        <v>40748.208333333336</v>
      </c>
      <c r="N446" s="9">
        <f t="shared" si="45"/>
        <v>2011</v>
      </c>
      <c r="O446">
        <v>1311656400</v>
      </c>
      <c r="P446" s="10">
        <f t="shared" si="46"/>
        <v>40750.208333333336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42"/>
        <v>511</v>
      </c>
      <c r="G447" t="s">
        <v>20</v>
      </c>
      <c r="H447">
        <v>170</v>
      </c>
      <c r="I447" s="5">
        <f t="shared" si="43"/>
        <v>63.17</v>
      </c>
      <c r="J447" t="s">
        <v>21</v>
      </c>
      <c r="K447" t="s">
        <v>22</v>
      </c>
      <c r="L447">
        <v>1291356000</v>
      </c>
      <c r="M447" s="10">
        <f t="shared" si="44"/>
        <v>40515.25</v>
      </c>
      <c r="N447" s="9">
        <f t="shared" si="45"/>
        <v>2010</v>
      </c>
      <c r="O447">
        <v>1293170400</v>
      </c>
      <c r="P447" s="10">
        <f t="shared" si="46"/>
        <v>40536.25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42"/>
        <v>82</v>
      </c>
      <c r="G448" t="s">
        <v>14</v>
      </c>
      <c r="H448">
        <v>186</v>
      </c>
      <c r="I448" s="5">
        <f t="shared" si="43"/>
        <v>29.99</v>
      </c>
      <c r="J448" t="s">
        <v>21</v>
      </c>
      <c r="K448" t="s">
        <v>22</v>
      </c>
      <c r="L448">
        <v>1355810400</v>
      </c>
      <c r="M448" s="10">
        <f t="shared" si="44"/>
        <v>41261.25</v>
      </c>
      <c r="N448" s="9">
        <f t="shared" si="45"/>
        <v>2012</v>
      </c>
      <c r="O448">
        <v>1355983200</v>
      </c>
      <c r="P448" s="10">
        <f t="shared" si="46"/>
        <v>41263.25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42"/>
        <v>24</v>
      </c>
      <c r="G449" t="s">
        <v>74</v>
      </c>
      <c r="H449">
        <v>439</v>
      </c>
      <c r="I449" s="5">
        <f t="shared" si="43"/>
        <v>86</v>
      </c>
      <c r="J449" t="s">
        <v>40</v>
      </c>
      <c r="K449" t="s">
        <v>41</v>
      </c>
      <c r="L449">
        <v>1513663200</v>
      </c>
      <c r="M449" s="10">
        <f t="shared" si="44"/>
        <v>43088.25</v>
      </c>
      <c r="N449" s="9">
        <f t="shared" si="45"/>
        <v>2017</v>
      </c>
      <c r="O449">
        <v>1515045600</v>
      </c>
      <c r="P449" s="10">
        <f t="shared" si="46"/>
        <v>43104.25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ref="F450:F513" si="49">ROUND((E450/D450)*100,0)</f>
        <v>50</v>
      </c>
      <c r="G450" t="s">
        <v>14</v>
      </c>
      <c r="H450">
        <v>605</v>
      </c>
      <c r="I450" s="5">
        <f t="shared" ref="I450:I513" si="50">IF(H450=0,0,ROUND(E450/H450,2))</f>
        <v>75.010000000000005</v>
      </c>
      <c r="J450" t="s">
        <v>21</v>
      </c>
      <c r="K450" t="s">
        <v>22</v>
      </c>
      <c r="L450">
        <v>1365915600</v>
      </c>
      <c r="M450" s="10">
        <f t="shared" si="44"/>
        <v>41378.208333333336</v>
      </c>
      <c r="N450" s="9">
        <f t="shared" si="45"/>
        <v>2013</v>
      </c>
      <c r="O450">
        <v>1366088400</v>
      </c>
      <c r="P450" s="10">
        <f t="shared" si="46"/>
        <v>41380.208333333336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49"/>
        <v>967</v>
      </c>
      <c r="G451" t="s">
        <v>20</v>
      </c>
      <c r="H451">
        <v>86</v>
      </c>
      <c r="I451" s="5">
        <f t="shared" si="50"/>
        <v>101.2</v>
      </c>
      <c r="J451" t="s">
        <v>36</v>
      </c>
      <c r="K451" t="s">
        <v>37</v>
      </c>
      <c r="L451">
        <v>1551852000</v>
      </c>
      <c r="M451" s="10">
        <f t="shared" ref="M451:M514" si="51">(((L451/60)/60)/24)+DATE(1970,1,1)</f>
        <v>43530.25</v>
      </c>
      <c r="N451" s="9">
        <f t="shared" ref="N451:N514" si="52">YEAR(M451)</f>
        <v>2019</v>
      </c>
      <c r="O451">
        <v>1553317200</v>
      </c>
      <c r="P451" s="10">
        <f t="shared" ref="P451:P514" si="53">(((O451/60)/60)/24)+DATE(1970,1,1)</f>
        <v>43547.208333333328</v>
      </c>
      <c r="Q451" t="b">
        <v>0</v>
      </c>
      <c r="R451" t="b">
        <v>0</v>
      </c>
      <c r="S451" t="s">
        <v>89</v>
      </c>
      <c r="T451" t="str">
        <f t="shared" ref="T451:T514" si="54">LEFT(S451,SEARCH("/",S451)-1)</f>
        <v>games</v>
      </c>
      <c r="U451" t="str">
        <f t="shared" ref="U451:U514" si="55">RIGHT(S451,LEN(S451)-SEARCH("/",S451))</f>
        <v>video games</v>
      </c>
    </row>
    <row r="452" spans="1:21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49"/>
        <v>4</v>
      </c>
      <c r="G452" t="s">
        <v>14</v>
      </c>
      <c r="H452">
        <v>1</v>
      </c>
      <c r="I452" s="5">
        <f t="shared" si="50"/>
        <v>4</v>
      </c>
      <c r="J452" t="s">
        <v>15</v>
      </c>
      <c r="K452" t="s">
        <v>16</v>
      </c>
      <c r="L452">
        <v>1540098000</v>
      </c>
      <c r="M452" s="10">
        <f t="shared" si="51"/>
        <v>43394.208333333328</v>
      </c>
      <c r="N452" s="9">
        <f t="shared" si="52"/>
        <v>2018</v>
      </c>
      <c r="O452">
        <v>1542088800</v>
      </c>
      <c r="P452" s="10">
        <f t="shared" si="53"/>
        <v>43417.25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49"/>
        <v>123</v>
      </c>
      <c r="G453" t="s">
        <v>20</v>
      </c>
      <c r="H453">
        <v>6286</v>
      </c>
      <c r="I453" s="5">
        <f t="shared" si="50"/>
        <v>29</v>
      </c>
      <c r="J453" t="s">
        <v>21</v>
      </c>
      <c r="K453" t="s">
        <v>22</v>
      </c>
      <c r="L453">
        <v>1500440400</v>
      </c>
      <c r="M453" s="10">
        <f t="shared" si="51"/>
        <v>42935.208333333328</v>
      </c>
      <c r="N453" s="9">
        <f t="shared" si="52"/>
        <v>2017</v>
      </c>
      <c r="O453">
        <v>1503118800</v>
      </c>
      <c r="P453" s="10">
        <f t="shared" si="53"/>
        <v>42966.208333333328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49"/>
        <v>63</v>
      </c>
      <c r="G454" t="s">
        <v>14</v>
      </c>
      <c r="H454">
        <v>31</v>
      </c>
      <c r="I454" s="5">
        <f t="shared" si="50"/>
        <v>98.23</v>
      </c>
      <c r="J454" t="s">
        <v>21</v>
      </c>
      <c r="K454" t="s">
        <v>22</v>
      </c>
      <c r="L454">
        <v>1278392400</v>
      </c>
      <c r="M454" s="10">
        <f t="shared" si="51"/>
        <v>40365.208333333336</v>
      </c>
      <c r="N454" s="9">
        <f t="shared" si="52"/>
        <v>2010</v>
      </c>
      <c r="O454">
        <v>1278478800</v>
      </c>
      <c r="P454" s="10">
        <f t="shared" si="53"/>
        <v>40366.208333333336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49"/>
        <v>56</v>
      </c>
      <c r="G455" t="s">
        <v>14</v>
      </c>
      <c r="H455">
        <v>1181</v>
      </c>
      <c r="I455" s="5">
        <f t="shared" si="50"/>
        <v>87</v>
      </c>
      <c r="J455" t="s">
        <v>21</v>
      </c>
      <c r="K455" t="s">
        <v>22</v>
      </c>
      <c r="L455">
        <v>1480572000</v>
      </c>
      <c r="M455" s="10">
        <f t="shared" si="51"/>
        <v>42705.25</v>
      </c>
      <c r="N455" s="9">
        <f t="shared" si="52"/>
        <v>2016</v>
      </c>
      <c r="O455">
        <v>1484114400</v>
      </c>
      <c r="P455" s="10">
        <f t="shared" si="53"/>
        <v>42746.25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49"/>
        <v>44</v>
      </c>
      <c r="G456" t="s">
        <v>14</v>
      </c>
      <c r="H456">
        <v>39</v>
      </c>
      <c r="I456" s="5">
        <f t="shared" si="50"/>
        <v>45.21</v>
      </c>
      <c r="J456" t="s">
        <v>21</v>
      </c>
      <c r="K456" t="s">
        <v>22</v>
      </c>
      <c r="L456">
        <v>1382331600</v>
      </c>
      <c r="M456" s="10">
        <f t="shared" si="51"/>
        <v>41568.208333333336</v>
      </c>
      <c r="N456" s="9">
        <f t="shared" si="52"/>
        <v>2013</v>
      </c>
      <c r="O456">
        <v>1385445600</v>
      </c>
      <c r="P456" s="10">
        <f t="shared" si="53"/>
        <v>41604.25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49"/>
        <v>118</v>
      </c>
      <c r="G457" t="s">
        <v>20</v>
      </c>
      <c r="H457">
        <v>3727</v>
      </c>
      <c r="I457" s="5">
        <f t="shared" si="50"/>
        <v>37</v>
      </c>
      <c r="J457" t="s">
        <v>21</v>
      </c>
      <c r="K457" t="s">
        <v>22</v>
      </c>
      <c r="L457">
        <v>1316754000</v>
      </c>
      <c r="M457" s="10">
        <f t="shared" si="51"/>
        <v>40809.208333333336</v>
      </c>
      <c r="N457" s="9">
        <f t="shared" si="52"/>
        <v>2011</v>
      </c>
      <c r="O457">
        <v>1318741200</v>
      </c>
      <c r="P457" s="10">
        <f t="shared" si="53"/>
        <v>40832.208333333336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49"/>
        <v>104</v>
      </c>
      <c r="G458" t="s">
        <v>20</v>
      </c>
      <c r="H458">
        <v>1605</v>
      </c>
      <c r="I458" s="5">
        <f t="shared" si="50"/>
        <v>94.98</v>
      </c>
      <c r="J458" t="s">
        <v>21</v>
      </c>
      <c r="K458" t="s">
        <v>22</v>
      </c>
      <c r="L458">
        <v>1518242400</v>
      </c>
      <c r="M458" s="10">
        <f t="shared" si="51"/>
        <v>43141.25</v>
      </c>
      <c r="N458" s="9">
        <f t="shared" si="52"/>
        <v>2018</v>
      </c>
      <c r="O458">
        <v>1518242400</v>
      </c>
      <c r="P458" s="10">
        <f t="shared" si="53"/>
        <v>43141.25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49"/>
        <v>27</v>
      </c>
      <c r="G459" t="s">
        <v>14</v>
      </c>
      <c r="H459">
        <v>46</v>
      </c>
      <c r="I459" s="5">
        <f t="shared" si="50"/>
        <v>28.96</v>
      </c>
      <c r="J459" t="s">
        <v>21</v>
      </c>
      <c r="K459" t="s">
        <v>22</v>
      </c>
      <c r="L459">
        <v>1476421200</v>
      </c>
      <c r="M459" s="10">
        <f t="shared" si="51"/>
        <v>42657.208333333328</v>
      </c>
      <c r="N459" s="9">
        <f t="shared" si="52"/>
        <v>2016</v>
      </c>
      <c r="O459">
        <v>1476594000</v>
      </c>
      <c r="P459" s="10">
        <f t="shared" si="53"/>
        <v>42659.208333333328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49"/>
        <v>351</v>
      </c>
      <c r="G460" t="s">
        <v>20</v>
      </c>
      <c r="H460">
        <v>2120</v>
      </c>
      <c r="I460" s="5">
        <f t="shared" si="50"/>
        <v>55.99</v>
      </c>
      <c r="J460" t="s">
        <v>21</v>
      </c>
      <c r="K460" t="s">
        <v>22</v>
      </c>
      <c r="L460">
        <v>1269752400</v>
      </c>
      <c r="M460" s="10">
        <f t="shared" si="51"/>
        <v>40265.208333333336</v>
      </c>
      <c r="N460" s="9">
        <f t="shared" si="52"/>
        <v>2010</v>
      </c>
      <c r="O460">
        <v>1273554000</v>
      </c>
      <c r="P460" s="10">
        <f t="shared" si="53"/>
        <v>40309.208333333336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49"/>
        <v>90</v>
      </c>
      <c r="G461" t="s">
        <v>14</v>
      </c>
      <c r="H461">
        <v>105</v>
      </c>
      <c r="I461" s="5">
        <f t="shared" si="50"/>
        <v>54.04</v>
      </c>
      <c r="J461" t="s">
        <v>21</v>
      </c>
      <c r="K461" t="s">
        <v>22</v>
      </c>
      <c r="L461">
        <v>1419746400</v>
      </c>
      <c r="M461" s="10">
        <f t="shared" si="51"/>
        <v>42001.25</v>
      </c>
      <c r="N461" s="9">
        <f t="shared" si="52"/>
        <v>2014</v>
      </c>
      <c r="O461">
        <v>1421906400</v>
      </c>
      <c r="P461" s="10">
        <f t="shared" si="53"/>
        <v>42026.25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49"/>
        <v>172</v>
      </c>
      <c r="G462" t="s">
        <v>20</v>
      </c>
      <c r="H462">
        <v>50</v>
      </c>
      <c r="I462" s="5">
        <f t="shared" si="50"/>
        <v>82.38</v>
      </c>
      <c r="J462" t="s">
        <v>21</v>
      </c>
      <c r="K462" t="s">
        <v>22</v>
      </c>
      <c r="L462">
        <v>1281330000</v>
      </c>
      <c r="M462" s="10">
        <f t="shared" si="51"/>
        <v>40399.208333333336</v>
      </c>
      <c r="N462" s="9">
        <f t="shared" si="52"/>
        <v>2010</v>
      </c>
      <c r="O462">
        <v>1281589200</v>
      </c>
      <c r="P462" s="10">
        <f t="shared" si="53"/>
        <v>40402.208333333336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49"/>
        <v>141</v>
      </c>
      <c r="G463" t="s">
        <v>20</v>
      </c>
      <c r="H463">
        <v>2080</v>
      </c>
      <c r="I463" s="5">
        <f t="shared" si="50"/>
        <v>67</v>
      </c>
      <c r="J463" t="s">
        <v>21</v>
      </c>
      <c r="K463" t="s">
        <v>22</v>
      </c>
      <c r="L463">
        <v>1398661200</v>
      </c>
      <c r="M463" s="10">
        <f t="shared" si="51"/>
        <v>41757.208333333336</v>
      </c>
      <c r="N463" s="9">
        <f t="shared" si="52"/>
        <v>2014</v>
      </c>
      <c r="O463">
        <v>1400389200</v>
      </c>
      <c r="P463" s="10">
        <f t="shared" si="53"/>
        <v>41777.208333333336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49"/>
        <v>31</v>
      </c>
      <c r="G464" t="s">
        <v>14</v>
      </c>
      <c r="H464">
        <v>535</v>
      </c>
      <c r="I464" s="5">
        <f t="shared" si="50"/>
        <v>107.91</v>
      </c>
      <c r="J464" t="s">
        <v>21</v>
      </c>
      <c r="K464" t="s">
        <v>22</v>
      </c>
      <c r="L464">
        <v>1359525600</v>
      </c>
      <c r="M464" s="10">
        <f t="shared" si="51"/>
        <v>41304.25</v>
      </c>
      <c r="N464" s="9">
        <f t="shared" si="52"/>
        <v>2013</v>
      </c>
      <c r="O464">
        <v>1362808800</v>
      </c>
      <c r="P464" s="10">
        <f t="shared" si="53"/>
        <v>41342.25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49"/>
        <v>108</v>
      </c>
      <c r="G465" t="s">
        <v>20</v>
      </c>
      <c r="H465">
        <v>2105</v>
      </c>
      <c r="I465" s="5">
        <f t="shared" si="50"/>
        <v>69.010000000000005</v>
      </c>
      <c r="J465" t="s">
        <v>21</v>
      </c>
      <c r="K465" t="s">
        <v>22</v>
      </c>
      <c r="L465">
        <v>1388469600</v>
      </c>
      <c r="M465" s="10">
        <f t="shared" si="51"/>
        <v>41639.25</v>
      </c>
      <c r="N465" s="9">
        <f t="shared" si="52"/>
        <v>2013</v>
      </c>
      <c r="O465">
        <v>1388815200</v>
      </c>
      <c r="P465" s="10">
        <f t="shared" si="53"/>
        <v>41643.25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49"/>
        <v>133</v>
      </c>
      <c r="G466" t="s">
        <v>20</v>
      </c>
      <c r="H466">
        <v>2436</v>
      </c>
      <c r="I466" s="5">
        <f t="shared" si="50"/>
        <v>39.01</v>
      </c>
      <c r="J466" t="s">
        <v>21</v>
      </c>
      <c r="K466" t="s">
        <v>22</v>
      </c>
      <c r="L466">
        <v>1518328800</v>
      </c>
      <c r="M466" s="10">
        <f t="shared" si="51"/>
        <v>43142.25</v>
      </c>
      <c r="N466" s="9">
        <f t="shared" si="52"/>
        <v>2018</v>
      </c>
      <c r="O466">
        <v>1519538400</v>
      </c>
      <c r="P466" s="10">
        <f t="shared" si="53"/>
        <v>43156.25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49"/>
        <v>188</v>
      </c>
      <c r="G467" t="s">
        <v>20</v>
      </c>
      <c r="H467">
        <v>80</v>
      </c>
      <c r="I467" s="5">
        <f t="shared" si="50"/>
        <v>110.36</v>
      </c>
      <c r="J467" t="s">
        <v>21</v>
      </c>
      <c r="K467" t="s">
        <v>22</v>
      </c>
      <c r="L467">
        <v>1517032800</v>
      </c>
      <c r="M467" s="10">
        <f t="shared" si="51"/>
        <v>43127.25</v>
      </c>
      <c r="N467" s="9">
        <f t="shared" si="52"/>
        <v>2018</v>
      </c>
      <c r="O467">
        <v>1517810400</v>
      </c>
      <c r="P467" s="10">
        <f t="shared" si="53"/>
        <v>43136.25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49"/>
        <v>332</v>
      </c>
      <c r="G468" t="s">
        <v>20</v>
      </c>
      <c r="H468">
        <v>42</v>
      </c>
      <c r="I468" s="5">
        <f t="shared" si="50"/>
        <v>94.86</v>
      </c>
      <c r="J468" t="s">
        <v>21</v>
      </c>
      <c r="K468" t="s">
        <v>22</v>
      </c>
      <c r="L468">
        <v>1368594000</v>
      </c>
      <c r="M468" s="10">
        <f t="shared" si="51"/>
        <v>41409.208333333336</v>
      </c>
      <c r="N468" s="9">
        <f t="shared" si="52"/>
        <v>2013</v>
      </c>
      <c r="O468">
        <v>1370581200</v>
      </c>
      <c r="P468" s="10">
        <f t="shared" si="53"/>
        <v>41432.208333333336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49"/>
        <v>575</v>
      </c>
      <c r="G469" t="s">
        <v>20</v>
      </c>
      <c r="H469">
        <v>139</v>
      </c>
      <c r="I469" s="5">
        <f t="shared" si="50"/>
        <v>57.94</v>
      </c>
      <c r="J469" t="s">
        <v>15</v>
      </c>
      <c r="K469" t="s">
        <v>16</v>
      </c>
      <c r="L469">
        <v>1448258400</v>
      </c>
      <c r="M469" s="10">
        <f t="shared" si="51"/>
        <v>42331.25</v>
      </c>
      <c r="N469" s="9">
        <f t="shared" si="52"/>
        <v>2015</v>
      </c>
      <c r="O469">
        <v>1448863200</v>
      </c>
      <c r="P469" s="10">
        <f t="shared" si="53"/>
        <v>42338.25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49"/>
        <v>41</v>
      </c>
      <c r="G470" t="s">
        <v>14</v>
      </c>
      <c r="H470">
        <v>16</v>
      </c>
      <c r="I470" s="5">
        <f t="shared" si="50"/>
        <v>101.25</v>
      </c>
      <c r="J470" t="s">
        <v>21</v>
      </c>
      <c r="K470" t="s">
        <v>22</v>
      </c>
      <c r="L470">
        <v>1555218000</v>
      </c>
      <c r="M470" s="10">
        <f t="shared" si="51"/>
        <v>43569.208333333328</v>
      </c>
      <c r="N470" s="9">
        <f t="shared" si="52"/>
        <v>2019</v>
      </c>
      <c r="O470">
        <v>1556600400</v>
      </c>
      <c r="P470" s="10">
        <f t="shared" si="53"/>
        <v>43585.208333333328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49"/>
        <v>184</v>
      </c>
      <c r="G471" t="s">
        <v>20</v>
      </c>
      <c r="H471">
        <v>159</v>
      </c>
      <c r="I471" s="5">
        <f t="shared" si="50"/>
        <v>64.959999999999994</v>
      </c>
      <c r="J471" t="s">
        <v>21</v>
      </c>
      <c r="K471" t="s">
        <v>22</v>
      </c>
      <c r="L471">
        <v>1431925200</v>
      </c>
      <c r="M471" s="10">
        <f t="shared" si="51"/>
        <v>42142.208333333328</v>
      </c>
      <c r="N471" s="9">
        <f t="shared" si="52"/>
        <v>2015</v>
      </c>
      <c r="O471">
        <v>1432098000</v>
      </c>
      <c r="P471" s="10">
        <f t="shared" si="53"/>
        <v>42144.208333333328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49"/>
        <v>286</v>
      </c>
      <c r="G472" t="s">
        <v>20</v>
      </c>
      <c r="H472">
        <v>381</v>
      </c>
      <c r="I472" s="5">
        <f t="shared" si="50"/>
        <v>27.01</v>
      </c>
      <c r="J472" t="s">
        <v>21</v>
      </c>
      <c r="K472" t="s">
        <v>22</v>
      </c>
      <c r="L472">
        <v>1481522400</v>
      </c>
      <c r="M472" s="10">
        <f t="shared" si="51"/>
        <v>42716.25</v>
      </c>
      <c r="N472" s="9">
        <f t="shared" si="52"/>
        <v>2016</v>
      </c>
      <c r="O472">
        <v>1482127200</v>
      </c>
      <c r="P472" s="10">
        <f t="shared" si="53"/>
        <v>42723.25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49"/>
        <v>319</v>
      </c>
      <c r="G473" t="s">
        <v>20</v>
      </c>
      <c r="H473">
        <v>194</v>
      </c>
      <c r="I473" s="5">
        <f t="shared" si="50"/>
        <v>50.97</v>
      </c>
      <c r="J473" t="s">
        <v>40</v>
      </c>
      <c r="K473" t="s">
        <v>41</v>
      </c>
      <c r="L473">
        <v>1335934800</v>
      </c>
      <c r="M473" s="10">
        <f t="shared" si="51"/>
        <v>41031.208333333336</v>
      </c>
      <c r="N473" s="9">
        <f t="shared" si="52"/>
        <v>2012</v>
      </c>
      <c r="O473">
        <v>1335934800</v>
      </c>
      <c r="P473" s="10">
        <f t="shared" si="53"/>
        <v>41031.208333333336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49"/>
        <v>39</v>
      </c>
      <c r="G474" t="s">
        <v>14</v>
      </c>
      <c r="H474">
        <v>575</v>
      </c>
      <c r="I474" s="5">
        <f t="shared" si="50"/>
        <v>104.94</v>
      </c>
      <c r="J474" t="s">
        <v>21</v>
      </c>
      <c r="K474" t="s">
        <v>22</v>
      </c>
      <c r="L474">
        <v>1552280400</v>
      </c>
      <c r="M474" s="10">
        <f t="shared" si="51"/>
        <v>43535.208333333328</v>
      </c>
      <c r="N474" s="9">
        <f t="shared" si="52"/>
        <v>2019</v>
      </c>
      <c r="O474">
        <v>1556946000</v>
      </c>
      <c r="P474" s="10">
        <f t="shared" si="53"/>
        <v>43589.208333333328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49"/>
        <v>178</v>
      </c>
      <c r="G475" t="s">
        <v>20</v>
      </c>
      <c r="H475">
        <v>106</v>
      </c>
      <c r="I475" s="5">
        <f t="shared" si="50"/>
        <v>84.03</v>
      </c>
      <c r="J475" t="s">
        <v>21</v>
      </c>
      <c r="K475" t="s">
        <v>22</v>
      </c>
      <c r="L475">
        <v>1529989200</v>
      </c>
      <c r="M475" s="10">
        <f t="shared" si="51"/>
        <v>43277.208333333328</v>
      </c>
      <c r="N475" s="9">
        <f t="shared" si="52"/>
        <v>2018</v>
      </c>
      <c r="O475">
        <v>1530075600</v>
      </c>
      <c r="P475" s="10">
        <f t="shared" si="53"/>
        <v>43278.208333333328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49"/>
        <v>365</v>
      </c>
      <c r="G476" t="s">
        <v>20</v>
      </c>
      <c r="H476">
        <v>142</v>
      </c>
      <c r="I476" s="5">
        <f t="shared" si="50"/>
        <v>102.86</v>
      </c>
      <c r="J476" t="s">
        <v>21</v>
      </c>
      <c r="K476" t="s">
        <v>22</v>
      </c>
      <c r="L476">
        <v>1418709600</v>
      </c>
      <c r="M476" s="10">
        <f t="shared" si="51"/>
        <v>41989.25</v>
      </c>
      <c r="N476" s="9">
        <f t="shared" si="52"/>
        <v>2014</v>
      </c>
      <c r="O476">
        <v>1418796000</v>
      </c>
      <c r="P476" s="10">
        <f t="shared" si="53"/>
        <v>41990.25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49"/>
        <v>114</v>
      </c>
      <c r="G477" t="s">
        <v>20</v>
      </c>
      <c r="H477">
        <v>211</v>
      </c>
      <c r="I477" s="5">
        <f t="shared" si="50"/>
        <v>39.96</v>
      </c>
      <c r="J477" t="s">
        <v>21</v>
      </c>
      <c r="K477" t="s">
        <v>22</v>
      </c>
      <c r="L477">
        <v>1372136400</v>
      </c>
      <c r="M477" s="10">
        <f t="shared" si="51"/>
        <v>41450.208333333336</v>
      </c>
      <c r="N477" s="9">
        <f t="shared" si="52"/>
        <v>2013</v>
      </c>
      <c r="O477">
        <v>1372482000</v>
      </c>
      <c r="P477" s="10">
        <f t="shared" si="53"/>
        <v>41454.208333333336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49"/>
        <v>30</v>
      </c>
      <c r="G478" t="s">
        <v>14</v>
      </c>
      <c r="H478">
        <v>1120</v>
      </c>
      <c r="I478" s="5">
        <f t="shared" si="50"/>
        <v>51</v>
      </c>
      <c r="J478" t="s">
        <v>21</v>
      </c>
      <c r="K478" t="s">
        <v>22</v>
      </c>
      <c r="L478">
        <v>1533877200</v>
      </c>
      <c r="M478" s="10">
        <f t="shared" si="51"/>
        <v>43322.208333333328</v>
      </c>
      <c r="N478" s="9">
        <f t="shared" si="52"/>
        <v>2018</v>
      </c>
      <c r="O478">
        <v>1534395600</v>
      </c>
      <c r="P478" s="10">
        <f t="shared" si="53"/>
        <v>43328.208333333328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49"/>
        <v>54</v>
      </c>
      <c r="G479" t="s">
        <v>14</v>
      </c>
      <c r="H479">
        <v>113</v>
      </c>
      <c r="I479" s="5">
        <f t="shared" si="50"/>
        <v>40.82</v>
      </c>
      <c r="J479" t="s">
        <v>21</v>
      </c>
      <c r="K479" t="s">
        <v>22</v>
      </c>
      <c r="L479">
        <v>1309064400</v>
      </c>
      <c r="M479" s="10">
        <f t="shared" si="51"/>
        <v>40720.208333333336</v>
      </c>
      <c r="N479" s="9">
        <f t="shared" si="52"/>
        <v>2011</v>
      </c>
      <c r="O479">
        <v>1311397200</v>
      </c>
      <c r="P479" s="10">
        <f t="shared" si="53"/>
        <v>40747.208333333336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49"/>
        <v>236</v>
      </c>
      <c r="G480" t="s">
        <v>20</v>
      </c>
      <c r="H480">
        <v>2756</v>
      </c>
      <c r="I480" s="5">
        <f t="shared" si="50"/>
        <v>59</v>
      </c>
      <c r="J480" t="s">
        <v>21</v>
      </c>
      <c r="K480" t="s">
        <v>22</v>
      </c>
      <c r="L480">
        <v>1425877200</v>
      </c>
      <c r="M480" s="10">
        <f t="shared" si="51"/>
        <v>42072.208333333328</v>
      </c>
      <c r="N480" s="9">
        <f t="shared" si="52"/>
        <v>2015</v>
      </c>
      <c r="O480">
        <v>1426914000</v>
      </c>
      <c r="P480" s="10">
        <f t="shared" si="53"/>
        <v>42084.208333333328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49"/>
        <v>513</v>
      </c>
      <c r="G481" t="s">
        <v>20</v>
      </c>
      <c r="H481">
        <v>173</v>
      </c>
      <c r="I481" s="5">
        <f t="shared" si="50"/>
        <v>71.16</v>
      </c>
      <c r="J481" t="s">
        <v>40</v>
      </c>
      <c r="K481" t="s">
        <v>41</v>
      </c>
      <c r="L481">
        <v>1501304400</v>
      </c>
      <c r="M481" s="10">
        <f t="shared" si="51"/>
        <v>42945.208333333328</v>
      </c>
      <c r="N481" s="9">
        <f t="shared" si="52"/>
        <v>2017</v>
      </c>
      <c r="O481">
        <v>1501477200</v>
      </c>
      <c r="P481" s="10">
        <f t="shared" si="53"/>
        <v>42947.208333333328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49"/>
        <v>101</v>
      </c>
      <c r="G482" t="s">
        <v>20</v>
      </c>
      <c r="H482">
        <v>87</v>
      </c>
      <c r="I482" s="5">
        <f t="shared" si="50"/>
        <v>99.49</v>
      </c>
      <c r="J482" t="s">
        <v>21</v>
      </c>
      <c r="K482" t="s">
        <v>22</v>
      </c>
      <c r="L482">
        <v>1268287200</v>
      </c>
      <c r="M482" s="10">
        <f t="shared" si="51"/>
        <v>40248.25</v>
      </c>
      <c r="N482" s="9">
        <f t="shared" si="52"/>
        <v>2010</v>
      </c>
      <c r="O482">
        <v>1269061200</v>
      </c>
      <c r="P482" s="10">
        <f t="shared" si="53"/>
        <v>40257.208333333336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49"/>
        <v>81</v>
      </c>
      <c r="G483" t="s">
        <v>14</v>
      </c>
      <c r="H483">
        <v>1538</v>
      </c>
      <c r="I483" s="5">
        <f t="shared" si="50"/>
        <v>103.99</v>
      </c>
      <c r="J483" t="s">
        <v>21</v>
      </c>
      <c r="K483" t="s">
        <v>22</v>
      </c>
      <c r="L483">
        <v>1412139600</v>
      </c>
      <c r="M483" s="10">
        <f t="shared" si="51"/>
        <v>41913.208333333336</v>
      </c>
      <c r="N483" s="9">
        <f t="shared" si="52"/>
        <v>2014</v>
      </c>
      <c r="O483">
        <v>1415772000</v>
      </c>
      <c r="P483" s="10">
        <f t="shared" si="53"/>
        <v>41955.25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49"/>
        <v>16</v>
      </c>
      <c r="G484" t="s">
        <v>14</v>
      </c>
      <c r="H484">
        <v>9</v>
      </c>
      <c r="I484" s="5">
        <f t="shared" si="50"/>
        <v>76.56</v>
      </c>
      <c r="J484" t="s">
        <v>21</v>
      </c>
      <c r="K484" t="s">
        <v>22</v>
      </c>
      <c r="L484">
        <v>1330063200</v>
      </c>
      <c r="M484" s="10">
        <f t="shared" si="51"/>
        <v>40963.25</v>
      </c>
      <c r="N484" s="9">
        <f t="shared" si="52"/>
        <v>2012</v>
      </c>
      <c r="O484">
        <v>1331013600</v>
      </c>
      <c r="P484" s="10">
        <f t="shared" si="53"/>
        <v>40974.25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49"/>
        <v>53</v>
      </c>
      <c r="G485" t="s">
        <v>14</v>
      </c>
      <c r="H485">
        <v>554</v>
      </c>
      <c r="I485" s="5">
        <f t="shared" si="50"/>
        <v>87.07</v>
      </c>
      <c r="J485" t="s">
        <v>21</v>
      </c>
      <c r="K485" t="s">
        <v>22</v>
      </c>
      <c r="L485">
        <v>1576130400</v>
      </c>
      <c r="M485" s="10">
        <f t="shared" si="51"/>
        <v>43811.25</v>
      </c>
      <c r="N485" s="9">
        <f t="shared" si="52"/>
        <v>2019</v>
      </c>
      <c r="O485">
        <v>1576735200</v>
      </c>
      <c r="P485" s="10">
        <f t="shared" si="53"/>
        <v>43818.25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49"/>
        <v>260</v>
      </c>
      <c r="G486" t="s">
        <v>20</v>
      </c>
      <c r="H486">
        <v>1572</v>
      </c>
      <c r="I486" s="5">
        <f t="shared" si="50"/>
        <v>49</v>
      </c>
      <c r="J486" t="s">
        <v>40</v>
      </c>
      <c r="K486" t="s">
        <v>41</v>
      </c>
      <c r="L486">
        <v>1407128400</v>
      </c>
      <c r="M486" s="10">
        <f t="shared" si="51"/>
        <v>41855.208333333336</v>
      </c>
      <c r="N486" s="9">
        <f t="shared" si="52"/>
        <v>2014</v>
      </c>
      <c r="O486">
        <v>1411362000</v>
      </c>
      <c r="P486" s="10">
        <f t="shared" si="53"/>
        <v>41904.208333333336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49"/>
        <v>31</v>
      </c>
      <c r="G487" t="s">
        <v>14</v>
      </c>
      <c r="H487">
        <v>648</v>
      </c>
      <c r="I487" s="5">
        <f t="shared" si="50"/>
        <v>42.97</v>
      </c>
      <c r="J487" t="s">
        <v>40</v>
      </c>
      <c r="K487" t="s">
        <v>41</v>
      </c>
      <c r="L487">
        <v>1560142800</v>
      </c>
      <c r="M487" s="10">
        <f t="shared" si="51"/>
        <v>43626.208333333328</v>
      </c>
      <c r="N487" s="9">
        <f t="shared" si="52"/>
        <v>2019</v>
      </c>
      <c r="O487">
        <v>1563685200</v>
      </c>
      <c r="P487" s="10">
        <f t="shared" si="53"/>
        <v>43667.208333333328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49"/>
        <v>14</v>
      </c>
      <c r="G488" t="s">
        <v>14</v>
      </c>
      <c r="H488">
        <v>21</v>
      </c>
      <c r="I488" s="5">
        <f t="shared" si="50"/>
        <v>33.43</v>
      </c>
      <c r="J488" t="s">
        <v>40</v>
      </c>
      <c r="K488" t="s">
        <v>41</v>
      </c>
      <c r="L488">
        <v>1520575200</v>
      </c>
      <c r="M488" s="10">
        <f t="shared" si="51"/>
        <v>43168.25</v>
      </c>
      <c r="N488" s="9">
        <f t="shared" si="52"/>
        <v>2018</v>
      </c>
      <c r="O488">
        <v>1521867600</v>
      </c>
      <c r="P488" s="10">
        <f t="shared" si="53"/>
        <v>43183.208333333328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49"/>
        <v>179</v>
      </c>
      <c r="G489" t="s">
        <v>20</v>
      </c>
      <c r="H489">
        <v>2346</v>
      </c>
      <c r="I489" s="5">
        <f t="shared" si="50"/>
        <v>83.98</v>
      </c>
      <c r="J489" t="s">
        <v>21</v>
      </c>
      <c r="K489" t="s">
        <v>22</v>
      </c>
      <c r="L489">
        <v>1492664400</v>
      </c>
      <c r="M489" s="10">
        <f t="shared" si="51"/>
        <v>42845.208333333328</v>
      </c>
      <c r="N489" s="9">
        <f t="shared" si="52"/>
        <v>2017</v>
      </c>
      <c r="O489">
        <v>1495515600</v>
      </c>
      <c r="P489" s="10">
        <f t="shared" si="53"/>
        <v>42878.208333333328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49"/>
        <v>220</v>
      </c>
      <c r="G490" t="s">
        <v>20</v>
      </c>
      <c r="H490">
        <v>115</v>
      </c>
      <c r="I490" s="5">
        <f t="shared" si="50"/>
        <v>101.42</v>
      </c>
      <c r="J490" t="s">
        <v>21</v>
      </c>
      <c r="K490" t="s">
        <v>22</v>
      </c>
      <c r="L490">
        <v>1454479200</v>
      </c>
      <c r="M490" s="10">
        <f t="shared" si="51"/>
        <v>42403.25</v>
      </c>
      <c r="N490" s="9">
        <f t="shared" si="52"/>
        <v>2016</v>
      </c>
      <c r="O490">
        <v>1455948000</v>
      </c>
      <c r="P490" s="10">
        <f t="shared" si="53"/>
        <v>42420.25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49"/>
        <v>102</v>
      </c>
      <c r="G491" t="s">
        <v>20</v>
      </c>
      <c r="H491">
        <v>85</v>
      </c>
      <c r="I491" s="5">
        <f t="shared" si="50"/>
        <v>109.87</v>
      </c>
      <c r="J491" t="s">
        <v>107</v>
      </c>
      <c r="K491" t="s">
        <v>108</v>
      </c>
      <c r="L491">
        <v>1281934800</v>
      </c>
      <c r="M491" s="10">
        <f t="shared" si="51"/>
        <v>40406.208333333336</v>
      </c>
      <c r="N491" s="9">
        <f t="shared" si="52"/>
        <v>2010</v>
      </c>
      <c r="O491">
        <v>1282366800</v>
      </c>
      <c r="P491" s="10">
        <f t="shared" si="53"/>
        <v>40411.208333333336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49"/>
        <v>192</v>
      </c>
      <c r="G492" t="s">
        <v>20</v>
      </c>
      <c r="H492">
        <v>144</v>
      </c>
      <c r="I492" s="5">
        <f t="shared" si="50"/>
        <v>31.92</v>
      </c>
      <c r="J492" t="s">
        <v>21</v>
      </c>
      <c r="K492" t="s">
        <v>22</v>
      </c>
      <c r="L492">
        <v>1573970400</v>
      </c>
      <c r="M492" s="10">
        <f t="shared" si="51"/>
        <v>43786.25</v>
      </c>
      <c r="N492" s="9">
        <f t="shared" si="52"/>
        <v>2019</v>
      </c>
      <c r="O492">
        <v>1574575200</v>
      </c>
      <c r="P492" s="10">
        <f t="shared" si="53"/>
        <v>43793.25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49"/>
        <v>305</v>
      </c>
      <c r="G493" t="s">
        <v>20</v>
      </c>
      <c r="H493">
        <v>2443</v>
      </c>
      <c r="I493" s="5">
        <f t="shared" si="50"/>
        <v>70.989999999999995</v>
      </c>
      <c r="J493" t="s">
        <v>21</v>
      </c>
      <c r="K493" t="s">
        <v>22</v>
      </c>
      <c r="L493">
        <v>1372654800</v>
      </c>
      <c r="M493" s="10">
        <f t="shared" si="51"/>
        <v>41456.208333333336</v>
      </c>
      <c r="N493" s="9">
        <f t="shared" si="52"/>
        <v>2013</v>
      </c>
      <c r="O493">
        <v>1374901200</v>
      </c>
      <c r="P493" s="10">
        <f t="shared" si="53"/>
        <v>41482.208333333336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49"/>
        <v>24</v>
      </c>
      <c r="G494" t="s">
        <v>74</v>
      </c>
      <c r="H494">
        <v>595</v>
      </c>
      <c r="I494" s="5">
        <f t="shared" si="50"/>
        <v>77.03</v>
      </c>
      <c r="J494" t="s">
        <v>21</v>
      </c>
      <c r="K494" t="s">
        <v>22</v>
      </c>
      <c r="L494">
        <v>1275886800</v>
      </c>
      <c r="M494" s="10">
        <f t="shared" si="51"/>
        <v>40336.208333333336</v>
      </c>
      <c r="N494" s="9">
        <f t="shared" si="52"/>
        <v>2010</v>
      </c>
      <c r="O494">
        <v>1278910800</v>
      </c>
      <c r="P494" s="10">
        <f t="shared" si="53"/>
        <v>40371.208333333336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49"/>
        <v>724</v>
      </c>
      <c r="G495" t="s">
        <v>20</v>
      </c>
      <c r="H495">
        <v>64</v>
      </c>
      <c r="I495" s="5">
        <f t="shared" si="50"/>
        <v>101.78</v>
      </c>
      <c r="J495" t="s">
        <v>21</v>
      </c>
      <c r="K495" t="s">
        <v>22</v>
      </c>
      <c r="L495">
        <v>1561784400</v>
      </c>
      <c r="M495" s="10">
        <f t="shared" si="51"/>
        <v>43645.208333333328</v>
      </c>
      <c r="N495" s="9">
        <f t="shared" si="52"/>
        <v>2019</v>
      </c>
      <c r="O495">
        <v>1562907600</v>
      </c>
      <c r="P495" s="10">
        <f t="shared" si="53"/>
        <v>43658.208333333328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49"/>
        <v>547</v>
      </c>
      <c r="G496" t="s">
        <v>20</v>
      </c>
      <c r="H496">
        <v>268</v>
      </c>
      <c r="I496" s="5">
        <f t="shared" si="50"/>
        <v>51.06</v>
      </c>
      <c r="J496" t="s">
        <v>21</v>
      </c>
      <c r="K496" t="s">
        <v>22</v>
      </c>
      <c r="L496">
        <v>1332392400</v>
      </c>
      <c r="M496" s="10">
        <f t="shared" si="51"/>
        <v>40990.208333333336</v>
      </c>
      <c r="N496" s="9">
        <f t="shared" si="52"/>
        <v>2012</v>
      </c>
      <c r="O496">
        <v>1332478800</v>
      </c>
      <c r="P496" s="10">
        <f t="shared" si="53"/>
        <v>40991.208333333336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49"/>
        <v>415</v>
      </c>
      <c r="G497" t="s">
        <v>20</v>
      </c>
      <c r="H497">
        <v>195</v>
      </c>
      <c r="I497" s="5">
        <f t="shared" si="50"/>
        <v>68.02</v>
      </c>
      <c r="J497" t="s">
        <v>36</v>
      </c>
      <c r="K497" t="s">
        <v>37</v>
      </c>
      <c r="L497">
        <v>1402376400</v>
      </c>
      <c r="M497" s="10">
        <f t="shared" si="51"/>
        <v>41800.208333333336</v>
      </c>
      <c r="N497" s="9">
        <f t="shared" si="52"/>
        <v>2014</v>
      </c>
      <c r="O497">
        <v>1402722000</v>
      </c>
      <c r="P497" s="10">
        <f t="shared" si="53"/>
        <v>41804.208333333336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49"/>
        <v>1</v>
      </c>
      <c r="G498" t="s">
        <v>14</v>
      </c>
      <c r="H498">
        <v>54</v>
      </c>
      <c r="I498" s="5">
        <f t="shared" si="50"/>
        <v>30.87</v>
      </c>
      <c r="J498" t="s">
        <v>21</v>
      </c>
      <c r="K498" t="s">
        <v>22</v>
      </c>
      <c r="L498">
        <v>1495342800</v>
      </c>
      <c r="M498" s="10">
        <f t="shared" si="51"/>
        <v>42876.208333333328</v>
      </c>
      <c r="N498" s="9">
        <f t="shared" si="52"/>
        <v>2017</v>
      </c>
      <c r="O498">
        <v>1496811600</v>
      </c>
      <c r="P498" s="10">
        <f t="shared" si="53"/>
        <v>42893.208333333328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49"/>
        <v>34</v>
      </c>
      <c r="G499" t="s">
        <v>14</v>
      </c>
      <c r="H499">
        <v>120</v>
      </c>
      <c r="I499" s="5">
        <f t="shared" si="50"/>
        <v>27.91</v>
      </c>
      <c r="J499" t="s">
        <v>21</v>
      </c>
      <c r="K499" t="s">
        <v>22</v>
      </c>
      <c r="L499">
        <v>1482213600</v>
      </c>
      <c r="M499" s="10">
        <f t="shared" si="51"/>
        <v>42724.25</v>
      </c>
      <c r="N499" s="9">
        <f t="shared" si="52"/>
        <v>2016</v>
      </c>
      <c r="O499">
        <v>1482213600</v>
      </c>
      <c r="P499" s="10">
        <f t="shared" si="53"/>
        <v>42724.25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49"/>
        <v>24</v>
      </c>
      <c r="G500" t="s">
        <v>14</v>
      </c>
      <c r="H500">
        <v>579</v>
      </c>
      <c r="I500" s="5">
        <f t="shared" si="50"/>
        <v>79.989999999999995</v>
      </c>
      <c r="J500" t="s">
        <v>36</v>
      </c>
      <c r="K500" t="s">
        <v>37</v>
      </c>
      <c r="L500">
        <v>1420092000</v>
      </c>
      <c r="M500" s="10">
        <f t="shared" si="51"/>
        <v>42005.25</v>
      </c>
      <c r="N500" s="9">
        <f t="shared" si="52"/>
        <v>2015</v>
      </c>
      <c r="O500">
        <v>1420264800</v>
      </c>
      <c r="P500" s="10">
        <f t="shared" si="53"/>
        <v>42007.25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49"/>
        <v>48</v>
      </c>
      <c r="G501" t="s">
        <v>14</v>
      </c>
      <c r="H501">
        <v>2072</v>
      </c>
      <c r="I501" s="5">
        <f t="shared" si="50"/>
        <v>38</v>
      </c>
      <c r="J501" t="s">
        <v>21</v>
      </c>
      <c r="K501" t="s">
        <v>22</v>
      </c>
      <c r="L501">
        <v>1458018000</v>
      </c>
      <c r="M501" s="10">
        <f t="shared" si="51"/>
        <v>42444.208333333328</v>
      </c>
      <c r="N501" s="9">
        <f t="shared" si="52"/>
        <v>2016</v>
      </c>
      <c r="O501">
        <v>1458450000</v>
      </c>
      <c r="P501" s="10">
        <f t="shared" si="53"/>
        <v>42449.208333333328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49"/>
        <v>0</v>
      </c>
      <c r="G502" t="s">
        <v>14</v>
      </c>
      <c r="H502">
        <v>0</v>
      </c>
      <c r="I502" s="5">
        <f t="shared" si="50"/>
        <v>0</v>
      </c>
      <c r="J502" t="s">
        <v>21</v>
      </c>
      <c r="K502" t="s">
        <v>22</v>
      </c>
      <c r="L502">
        <v>1367384400</v>
      </c>
      <c r="M502" s="10">
        <f t="shared" si="51"/>
        <v>41395.208333333336</v>
      </c>
      <c r="N502" s="9">
        <f t="shared" si="52"/>
        <v>2013</v>
      </c>
      <c r="O502">
        <v>1369803600</v>
      </c>
      <c r="P502" s="10">
        <f t="shared" si="53"/>
        <v>41423.208333333336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49"/>
        <v>70</v>
      </c>
      <c r="G503" t="s">
        <v>14</v>
      </c>
      <c r="H503">
        <v>1796</v>
      </c>
      <c r="I503" s="5">
        <f t="shared" si="50"/>
        <v>59.99</v>
      </c>
      <c r="J503" t="s">
        <v>21</v>
      </c>
      <c r="K503" t="s">
        <v>22</v>
      </c>
      <c r="L503">
        <v>1363064400</v>
      </c>
      <c r="M503" s="10">
        <f t="shared" si="51"/>
        <v>41345.208333333336</v>
      </c>
      <c r="N503" s="9">
        <f t="shared" si="52"/>
        <v>2013</v>
      </c>
      <c r="O503">
        <v>1363237200</v>
      </c>
      <c r="P503" s="10">
        <f t="shared" si="53"/>
        <v>41347.208333333336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49"/>
        <v>530</v>
      </c>
      <c r="G504" t="s">
        <v>20</v>
      </c>
      <c r="H504">
        <v>186</v>
      </c>
      <c r="I504" s="5">
        <f t="shared" si="50"/>
        <v>37.04</v>
      </c>
      <c r="J504" t="s">
        <v>26</v>
      </c>
      <c r="K504" t="s">
        <v>27</v>
      </c>
      <c r="L504">
        <v>1343365200</v>
      </c>
      <c r="M504" s="10">
        <f t="shared" si="51"/>
        <v>41117.208333333336</v>
      </c>
      <c r="N504" s="9">
        <f t="shared" si="52"/>
        <v>2012</v>
      </c>
      <c r="O504">
        <v>1345870800</v>
      </c>
      <c r="P504" s="10">
        <f t="shared" si="53"/>
        <v>41146.208333333336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49"/>
        <v>180</v>
      </c>
      <c r="G505" t="s">
        <v>20</v>
      </c>
      <c r="H505">
        <v>460</v>
      </c>
      <c r="I505" s="5">
        <f t="shared" si="50"/>
        <v>99.96</v>
      </c>
      <c r="J505" t="s">
        <v>21</v>
      </c>
      <c r="K505" t="s">
        <v>22</v>
      </c>
      <c r="L505">
        <v>1435726800</v>
      </c>
      <c r="M505" s="10">
        <f t="shared" si="51"/>
        <v>42186.208333333328</v>
      </c>
      <c r="N505" s="9">
        <f t="shared" si="52"/>
        <v>2015</v>
      </c>
      <c r="O505">
        <v>1437454800</v>
      </c>
      <c r="P505" s="10">
        <f t="shared" si="53"/>
        <v>42206.208333333328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49"/>
        <v>92</v>
      </c>
      <c r="G506" t="s">
        <v>14</v>
      </c>
      <c r="H506">
        <v>62</v>
      </c>
      <c r="I506" s="5">
        <f t="shared" si="50"/>
        <v>111.68</v>
      </c>
      <c r="J506" t="s">
        <v>107</v>
      </c>
      <c r="K506" t="s">
        <v>108</v>
      </c>
      <c r="L506">
        <v>1431925200</v>
      </c>
      <c r="M506" s="10">
        <f t="shared" si="51"/>
        <v>42142.208333333328</v>
      </c>
      <c r="N506" s="9">
        <f t="shared" si="52"/>
        <v>2015</v>
      </c>
      <c r="O506">
        <v>1432011600</v>
      </c>
      <c r="P506" s="10">
        <f t="shared" si="53"/>
        <v>42143.208333333328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49"/>
        <v>14</v>
      </c>
      <c r="G507" t="s">
        <v>14</v>
      </c>
      <c r="H507">
        <v>347</v>
      </c>
      <c r="I507" s="5">
        <f t="shared" si="50"/>
        <v>36.01</v>
      </c>
      <c r="J507" t="s">
        <v>21</v>
      </c>
      <c r="K507" t="s">
        <v>22</v>
      </c>
      <c r="L507">
        <v>1362722400</v>
      </c>
      <c r="M507" s="10">
        <f t="shared" si="51"/>
        <v>41341.25</v>
      </c>
      <c r="N507" s="9">
        <f t="shared" si="52"/>
        <v>2013</v>
      </c>
      <c r="O507">
        <v>1366347600</v>
      </c>
      <c r="P507" s="10">
        <f t="shared" si="53"/>
        <v>41383.208333333336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49"/>
        <v>927</v>
      </c>
      <c r="G508" t="s">
        <v>20</v>
      </c>
      <c r="H508">
        <v>2528</v>
      </c>
      <c r="I508" s="5">
        <f t="shared" si="50"/>
        <v>66.010000000000005</v>
      </c>
      <c r="J508" t="s">
        <v>21</v>
      </c>
      <c r="K508" t="s">
        <v>22</v>
      </c>
      <c r="L508">
        <v>1511416800</v>
      </c>
      <c r="M508" s="10">
        <f t="shared" si="51"/>
        <v>43062.25</v>
      </c>
      <c r="N508" s="9">
        <f t="shared" si="52"/>
        <v>2017</v>
      </c>
      <c r="O508">
        <v>1512885600</v>
      </c>
      <c r="P508" s="10">
        <f t="shared" si="53"/>
        <v>43079.25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49"/>
        <v>40</v>
      </c>
      <c r="G509" t="s">
        <v>14</v>
      </c>
      <c r="H509">
        <v>19</v>
      </c>
      <c r="I509" s="5">
        <f t="shared" si="50"/>
        <v>44.05</v>
      </c>
      <c r="J509" t="s">
        <v>21</v>
      </c>
      <c r="K509" t="s">
        <v>22</v>
      </c>
      <c r="L509">
        <v>1365483600</v>
      </c>
      <c r="M509" s="10">
        <f t="shared" si="51"/>
        <v>41373.208333333336</v>
      </c>
      <c r="N509" s="9">
        <f t="shared" si="52"/>
        <v>2013</v>
      </c>
      <c r="O509">
        <v>1369717200</v>
      </c>
      <c r="P509" s="10">
        <f t="shared" si="53"/>
        <v>41422.208333333336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49"/>
        <v>112</v>
      </c>
      <c r="G510" t="s">
        <v>20</v>
      </c>
      <c r="H510">
        <v>3657</v>
      </c>
      <c r="I510" s="5">
        <f t="shared" si="50"/>
        <v>53</v>
      </c>
      <c r="J510" t="s">
        <v>21</v>
      </c>
      <c r="K510" t="s">
        <v>22</v>
      </c>
      <c r="L510">
        <v>1532840400</v>
      </c>
      <c r="M510" s="10">
        <f t="shared" si="51"/>
        <v>43310.208333333328</v>
      </c>
      <c r="N510" s="9">
        <f t="shared" si="52"/>
        <v>2018</v>
      </c>
      <c r="O510">
        <v>1534654800</v>
      </c>
      <c r="P510" s="10">
        <f t="shared" si="53"/>
        <v>43331.208333333328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49"/>
        <v>71</v>
      </c>
      <c r="G511" t="s">
        <v>14</v>
      </c>
      <c r="H511">
        <v>1258</v>
      </c>
      <c r="I511" s="5">
        <f t="shared" si="50"/>
        <v>95</v>
      </c>
      <c r="J511" t="s">
        <v>21</v>
      </c>
      <c r="K511" t="s">
        <v>22</v>
      </c>
      <c r="L511">
        <v>1336194000</v>
      </c>
      <c r="M511" s="10">
        <f t="shared" si="51"/>
        <v>41034.208333333336</v>
      </c>
      <c r="N511" s="9">
        <f t="shared" si="52"/>
        <v>2012</v>
      </c>
      <c r="O511">
        <v>1337058000</v>
      </c>
      <c r="P511" s="10">
        <f t="shared" si="53"/>
        <v>41044.208333333336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49"/>
        <v>119</v>
      </c>
      <c r="G512" t="s">
        <v>20</v>
      </c>
      <c r="H512">
        <v>131</v>
      </c>
      <c r="I512" s="5">
        <f t="shared" si="50"/>
        <v>70.91</v>
      </c>
      <c r="J512" t="s">
        <v>26</v>
      </c>
      <c r="K512" t="s">
        <v>27</v>
      </c>
      <c r="L512">
        <v>1527742800</v>
      </c>
      <c r="M512" s="10">
        <f t="shared" si="51"/>
        <v>43251.208333333328</v>
      </c>
      <c r="N512" s="9">
        <f t="shared" si="52"/>
        <v>2018</v>
      </c>
      <c r="O512">
        <v>1529816400</v>
      </c>
      <c r="P512" s="10">
        <f t="shared" si="53"/>
        <v>43275.208333333328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49"/>
        <v>24</v>
      </c>
      <c r="G513" t="s">
        <v>14</v>
      </c>
      <c r="H513">
        <v>362</v>
      </c>
      <c r="I513" s="5">
        <f t="shared" si="50"/>
        <v>98.06</v>
      </c>
      <c r="J513" t="s">
        <v>21</v>
      </c>
      <c r="K513" t="s">
        <v>22</v>
      </c>
      <c r="L513">
        <v>1564030800</v>
      </c>
      <c r="M513" s="10">
        <f t="shared" si="51"/>
        <v>43671.208333333328</v>
      </c>
      <c r="N513" s="9">
        <f t="shared" si="52"/>
        <v>2019</v>
      </c>
      <c r="O513">
        <v>1564894800</v>
      </c>
      <c r="P513" s="10">
        <f t="shared" si="53"/>
        <v>43681.208333333328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ref="F514:F577" si="56">ROUND((E514/D514)*100,0)</f>
        <v>139</v>
      </c>
      <c r="G514" t="s">
        <v>20</v>
      </c>
      <c r="H514">
        <v>239</v>
      </c>
      <c r="I514" s="5">
        <f t="shared" ref="I514:I577" si="57">IF(H514=0,0,ROUND(E514/H514,2))</f>
        <v>53.05</v>
      </c>
      <c r="J514" t="s">
        <v>21</v>
      </c>
      <c r="K514" t="s">
        <v>22</v>
      </c>
      <c r="L514">
        <v>1404536400</v>
      </c>
      <c r="M514" s="10">
        <f t="shared" si="51"/>
        <v>41825.208333333336</v>
      </c>
      <c r="N514" s="9">
        <f t="shared" si="52"/>
        <v>2014</v>
      </c>
      <c r="O514">
        <v>1404622800</v>
      </c>
      <c r="P514" s="10">
        <f t="shared" si="53"/>
        <v>41826.208333333336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56"/>
        <v>39</v>
      </c>
      <c r="G515" t="s">
        <v>74</v>
      </c>
      <c r="H515">
        <v>35</v>
      </c>
      <c r="I515" s="5">
        <f t="shared" si="57"/>
        <v>93.14</v>
      </c>
      <c r="J515" t="s">
        <v>21</v>
      </c>
      <c r="K515" t="s">
        <v>22</v>
      </c>
      <c r="L515">
        <v>1284008400</v>
      </c>
      <c r="M515" s="10">
        <f t="shared" ref="M515:M578" si="58">(((L515/60)/60)/24)+DATE(1970,1,1)</f>
        <v>40430.208333333336</v>
      </c>
      <c r="N515" s="9">
        <f t="shared" ref="N515:N578" si="59">YEAR(M515)</f>
        <v>2010</v>
      </c>
      <c r="O515">
        <v>1284181200</v>
      </c>
      <c r="P515" s="10">
        <f t="shared" ref="P515:P578" si="60">(((O515/60)/60)/24)+DATE(1970,1,1)</f>
        <v>40432.208333333336</v>
      </c>
      <c r="Q515" t="b">
        <v>0</v>
      </c>
      <c r="R515" t="b">
        <v>0</v>
      </c>
      <c r="S515" t="s">
        <v>269</v>
      </c>
      <c r="T515" t="str">
        <f t="shared" ref="T515:T578" si="61">LEFT(S515,SEARCH("/",S515)-1)</f>
        <v>film &amp; video</v>
      </c>
      <c r="U515" t="str">
        <f t="shared" ref="U515:U578" si="62">RIGHT(S515,LEN(S515)-SEARCH("/",S515))</f>
        <v>television</v>
      </c>
    </row>
    <row r="516" spans="1:21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56"/>
        <v>22</v>
      </c>
      <c r="G516" t="s">
        <v>74</v>
      </c>
      <c r="H516">
        <v>528</v>
      </c>
      <c r="I516" s="5">
        <f t="shared" si="57"/>
        <v>58.95</v>
      </c>
      <c r="J516" t="s">
        <v>98</v>
      </c>
      <c r="K516" t="s">
        <v>99</v>
      </c>
      <c r="L516">
        <v>1386309600</v>
      </c>
      <c r="M516" s="10">
        <f t="shared" si="58"/>
        <v>41614.25</v>
      </c>
      <c r="N516" s="9">
        <f t="shared" si="59"/>
        <v>2013</v>
      </c>
      <c r="O516">
        <v>1386741600</v>
      </c>
      <c r="P516" s="10">
        <f t="shared" si="60"/>
        <v>41619.25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56"/>
        <v>56</v>
      </c>
      <c r="G517" t="s">
        <v>14</v>
      </c>
      <c r="H517">
        <v>133</v>
      </c>
      <c r="I517" s="5">
        <f t="shared" si="57"/>
        <v>36.07</v>
      </c>
      <c r="J517" t="s">
        <v>15</v>
      </c>
      <c r="K517" t="s">
        <v>16</v>
      </c>
      <c r="L517">
        <v>1324620000</v>
      </c>
      <c r="M517" s="10">
        <f t="shared" si="58"/>
        <v>40900.25</v>
      </c>
      <c r="N517" s="9">
        <f t="shared" si="59"/>
        <v>2011</v>
      </c>
      <c r="O517">
        <v>1324792800</v>
      </c>
      <c r="P517" s="10">
        <f t="shared" si="60"/>
        <v>40902.25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56"/>
        <v>43</v>
      </c>
      <c r="G518" t="s">
        <v>14</v>
      </c>
      <c r="H518">
        <v>846</v>
      </c>
      <c r="I518" s="5">
        <f t="shared" si="57"/>
        <v>63.03</v>
      </c>
      <c r="J518" t="s">
        <v>21</v>
      </c>
      <c r="K518" t="s">
        <v>22</v>
      </c>
      <c r="L518">
        <v>1281070800</v>
      </c>
      <c r="M518" s="10">
        <f t="shared" si="58"/>
        <v>40396.208333333336</v>
      </c>
      <c r="N518" s="9">
        <f t="shared" si="59"/>
        <v>2010</v>
      </c>
      <c r="O518">
        <v>1284354000</v>
      </c>
      <c r="P518" s="10">
        <f t="shared" si="60"/>
        <v>40434.208333333336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56"/>
        <v>112</v>
      </c>
      <c r="G519" t="s">
        <v>20</v>
      </c>
      <c r="H519">
        <v>78</v>
      </c>
      <c r="I519" s="5">
        <f t="shared" si="57"/>
        <v>84.72</v>
      </c>
      <c r="J519" t="s">
        <v>21</v>
      </c>
      <c r="K519" t="s">
        <v>22</v>
      </c>
      <c r="L519">
        <v>1493960400</v>
      </c>
      <c r="M519" s="10">
        <f t="shared" si="58"/>
        <v>42860.208333333328</v>
      </c>
      <c r="N519" s="9">
        <f t="shared" si="59"/>
        <v>2017</v>
      </c>
      <c r="O519">
        <v>1494392400</v>
      </c>
      <c r="P519" s="10">
        <f t="shared" si="60"/>
        <v>42865.208333333328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56"/>
        <v>7</v>
      </c>
      <c r="G520" t="s">
        <v>14</v>
      </c>
      <c r="H520">
        <v>10</v>
      </c>
      <c r="I520" s="5">
        <f t="shared" si="57"/>
        <v>62.2</v>
      </c>
      <c r="J520" t="s">
        <v>21</v>
      </c>
      <c r="K520" t="s">
        <v>22</v>
      </c>
      <c r="L520">
        <v>1519365600</v>
      </c>
      <c r="M520" s="10">
        <f t="shared" si="58"/>
        <v>43154.25</v>
      </c>
      <c r="N520" s="9">
        <f t="shared" si="59"/>
        <v>2018</v>
      </c>
      <c r="O520">
        <v>1519538400</v>
      </c>
      <c r="P520" s="10">
        <f t="shared" si="60"/>
        <v>43156.25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56"/>
        <v>102</v>
      </c>
      <c r="G521" t="s">
        <v>20</v>
      </c>
      <c r="H521">
        <v>1773</v>
      </c>
      <c r="I521" s="5">
        <f t="shared" si="57"/>
        <v>101.98</v>
      </c>
      <c r="J521" t="s">
        <v>21</v>
      </c>
      <c r="K521" t="s">
        <v>22</v>
      </c>
      <c r="L521">
        <v>1420696800</v>
      </c>
      <c r="M521" s="10">
        <f t="shared" si="58"/>
        <v>42012.25</v>
      </c>
      <c r="N521" s="9">
        <f t="shared" si="59"/>
        <v>2015</v>
      </c>
      <c r="O521">
        <v>1421906400</v>
      </c>
      <c r="P521" s="10">
        <f t="shared" si="60"/>
        <v>42026.25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56"/>
        <v>426</v>
      </c>
      <c r="G522" t="s">
        <v>20</v>
      </c>
      <c r="H522">
        <v>32</v>
      </c>
      <c r="I522" s="5">
        <f t="shared" si="57"/>
        <v>106.44</v>
      </c>
      <c r="J522" t="s">
        <v>21</v>
      </c>
      <c r="K522" t="s">
        <v>22</v>
      </c>
      <c r="L522">
        <v>1555650000</v>
      </c>
      <c r="M522" s="10">
        <f t="shared" si="58"/>
        <v>43574.208333333328</v>
      </c>
      <c r="N522" s="9">
        <f t="shared" si="59"/>
        <v>2019</v>
      </c>
      <c r="O522">
        <v>1555909200</v>
      </c>
      <c r="P522" s="10">
        <f t="shared" si="60"/>
        <v>43577.208333333328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56"/>
        <v>146</v>
      </c>
      <c r="G523" t="s">
        <v>20</v>
      </c>
      <c r="H523">
        <v>369</v>
      </c>
      <c r="I523" s="5">
        <f t="shared" si="57"/>
        <v>29.98</v>
      </c>
      <c r="J523" t="s">
        <v>21</v>
      </c>
      <c r="K523" t="s">
        <v>22</v>
      </c>
      <c r="L523">
        <v>1471928400</v>
      </c>
      <c r="M523" s="10">
        <f t="shared" si="58"/>
        <v>42605.208333333328</v>
      </c>
      <c r="N523" s="9">
        <f t="shared" si="59"/>
        <v>2016</v>
      </c>
      <c r="O523">
        <v>1472446800</v>
      </c>
      <c r="P523" s="10">
        <f t="shared" si="60"/>
        <v>42611.208333333328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56"/>
        <v>32</v>
      </c>
      <c r="G524" t="s">
        <v>14</v>
      </c>
      <c r="H524">
        <v>191</v>
      </c>
      <c r="I524" s="5">
        <f t="shared" si="57"/>
        <v>85.81</v>
      </c>
      <c r="J524" t="s">
        <v>21</v>
      </c>
      <c r="K524" t="s">
        <v>22</v>
      </c>
      <c r="L524">
        <v>1341291600</v>
      </c>
      <c r="M524" s="10">
        <f t="shared" si="58"/>
        <v>41093.208333333336</v>
      </c>
      <c r="N524" s="9">
        <f t="shared" si="59"/>
        <v>2012</v>
      </c>
      <c r="O524">
        <v>1342328400</v>
      </c>
      <c r="P524" s="10">
        <f t="shared" si="60"/>
        <v>41105.208333333336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56"/>
        <v>700</v>
      </c>
      <c r="G525" t="s">
        <v>20</v>
      </c>
      <c r="H525">
        <v>89</v>
      </c>
      <c r="I525" s="5">
        <f t="shared" si="57"/>
        <v>70.819999999999993</v>
      </c>
      <c r="J525" t="s">
        <v>21</v>
      </c>
      <c r="K525" t="s">
        <v>22</v>
      </c>
      <c r="L525">
        <v>1267682400</v>
      </c>
      <c r="M525" s="10">
        <f t="shared" si="58"/>
        <v>40241.25</v>
      </c>
      <c r="N525" s="9">
        <f t="shared" si="59"/>
        <v>2010</v>
      </c>
      <c r="O525">
        <v>1268114400</v>
      </c>
      <c r="P525" s="10">
        <f t="shared" si="60"/>
        <v>40246.25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56"/>
        <v>84</v>
      </c>
      <c r="G526" t="s">
        <v>14</v>
      </c>
      <c r="H526">
        <v>1979</v>
      </c>
      <c r="I526" s="5">
        <f t="shared" si="57"/>
        <v>41</v>
      </c>
      <c r="J526" t="s">
        <v>21</v>
      </c>
      <c r="K526" t="s">
        <v>22</v>
      </c>
      <c r="L526">
        <v>1272258000</v>
      </c>
      <c r="M526" s="10">
        <f t="shared" si="58"/>
        <v>40294.208333333336</v>
      </c>
      <c r="N526" s="9">
        <f t="shared" si="59"/>
        <v>2010</v>
      </c>
      <c r="O526">
        <v>1273381200</v>
      </c>
      <c r="P526" s="10">
        <f t="shared" si="60"/>
        <v>40307.208333333336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56"/>
        <v>84</v>
      </c>
      <c r="G527" t="s">
        <v>14</v>
      </c>
      <c r="H527">
        <v>63</v>
      </c>
      <c r="I527" s="5">
        <f t="shared" si="57"/>
        <v>28.06</v>
      </c>
      <c r="J527" t="s">
        <v>21</v>
      </c>
      <c r="K527" t="s">
        <v>22</v>
      </c>
      <c r="L527">
        <v>1290492000</v>
      </c>
      <c r="M527" s="10">
        <f t="shared" si="58"/>
        <v>40505.25</v>
      </c>
      <c r="N527" s="9">
        <f t="shared" si="59"/>
        <v>2010</v>
      </c>
      <c r="O527">
        <v>1290837600</v>
      </c>
      <c r="P527" s="10">
        <f t="shared" si="60"/>
        <v>40509.25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56"/>
        <v>156</v>
      </c>
      <c r="G528" t="s">
        <v>20</v>
      </c>
      <c r="H528">
        <v>147</v>
      </c>
      <c r="I528" s="5">
        <f t="shared" si="57"/>
        <v>88.05</v>
      </c>
      <c r="J528" t="s">
        <v>21</v>
      </c>
      <c r="K528" t="s">
        <v>22</v>
      </c>
      <c r="L528">
        <v>1451109600</v>
      </c>
      <c r="M528" s="10">
        <f t="shared" si="58"/>
        <v>42364.25</v>
      </c>
      <c r="N528" s="9">
        <f t="shared" si="59"/>
        <v>2015</v>
      </c>
      <c r="O528">
        <v>1454306400</v>
      </c>
      <c r="P528" s="10">
        <f t="shared" si="60"/>
        <v>42401.25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56"/>
        <v>100</v>
      </c>
      <c r="G529" t="s">
        <v>14</v>
      </c>
      <c r="H529">
        <v>6080</v>
      </c>
      <c r="I529" s="5">
        <f t="shared" si="57"/>
        <v>31</v>
      </c>
      <c r="J529" t="s">
        <v>15</v>
      </c>
      <c r="K529" t="s">
        <v>16</v>
      </c>
      <c r="L529">
        <v>1454652000</v>
      </c>
      <c r="M529" s="10">
        <f t="shared" si="58"/>
        <v>42405.25</v>
      </c>
      <c r="N529" s="9">
        <f t="shared" si="59"/>
        <v>2016</v>
      </c>
      <c r="O529">
        <v>1457762400</v>
      </c>
      <c r="P529" s="10">
        <f t="shared" si="60"/>
        <v>42441.25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56"/>
        <v>80</v>
      </c>
      <c r="G530" t="s">
        <v>14</v>
      </c>
      <c r="H530">
        <v>80</v>
      </c>
      <c r="I530" s="5">
        <f t="shared" si="57"/>
        <v>90.34</v>
      </c>
      <c r="J530" t="s">
        <v>40</v>
      </c>
      <c r="K530" t="s">
        <v>41</v>
      </c>
      <c r="L530">
        <v>1385186400</v>
      </c>
      <c r="M530" s="10">
        <f t="shared" si="58"/>
        <v>41601.25</v>
      </c>
      <c r="N530" s="9">
        <f t="shared" si="59"/>
        <v>2013</v>
      </c>
      <c r="O530">
        <v>1389074400</v>
      </c>
      <c r="P530" s="10">
        <f t="shared" si="60"/>
        <v>41646.25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56"/>
        <v>11</v>
      </c>
      <c r="G531" t="s">
        <v>14</v>
      </c>
      <c r="H531">
        <v>9</v>
      </c>
      <c r="I531" s="5">
        <f t="shared" si="57"/>
        <v>63.78</v>
      </c>
      <c r="J531" t="s">
        <v>21</v>
      </c>
      <c r="K531" t="s">
        <v>22</v>
      </c>
      <c r="L531">
        <v>1399698000</v>
      </c>
      <c r="M531" s="10">
        <f t="shared" si="58"/>
        <v>41769.208333333336</v>
      </c>
      <c r="N531" s="9">
        <f t="shared" si="59"/>
        <v>2014</v>
      </c>
      <c r="O531">
        <v>1402117200</v>
      </c>
      <c r="P531" s="10">
        <f t="shared" si="60"/>
        <v>41797.208333333336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56"/>
        <v>92</v>
      </c>
      <c r="G532" t="s">
        <v>14</v>
      </c>
      <c r="H532">
        <v>1784</v>
      </c>
      <c r="I532" s="5">
        <f t="shared" si="57"/>
        <v>54</v>
      </c>
      <c r="J532" t="s">
        <v>21</v>
      </c>
      <c r="K532" t="s">
        <v>22</v>
      </c>
      <c r="L532">
        <v>1283230800</v>
      </c>
      <c r="M532" s="10">
        <f t="shared" si="58"/>
        <v>40421.208333333336</v>
      </c>
      <c r="N532" s="9">
        <f t="shared" si="59"/>
        <v>2010</v>
      </c>
      <c r="O532">
        <v>1284440400</v>
      </c>
      <c r="P532" s="10">
        <f t="shared" si="60"/>
        <v>40435.208333333336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56"/>
        <v>96</v>
      </c>
      <c r="G533" t="s">
        <v>47</v>
      </c>
      <c r="H533">
        <v>3640</v>
      </c>
      <c r="I533" s="5">
        <f t="shared" si="57"/>
        <v>48.99</v>
      </c>
      <c r="J533" t="s">
        <v>98</v>
      </c>
      <c r="K533" t="s">
        <v>99</v>
      </c>
      <c r="L533">
        <v>1384149600</v>
      </c>
      <c r="M533" s="10">
        <f t="shared" si="58"/>
        <v>41589.25</v>
      </c>
      <c r="N533" s="9">
        <f t="shared" si="59"/>
        <v>2013</v>
      </c>
      <c r="O533">
        <v>1388988000</v>
      </c>
      <c r="P533" s="10">
        <f t="shared" si="60"/>
        <v>41645.25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56"/>
        <v>503</v>
      </c>
      <c r="G534" t="s">
        <v>20</v>
      </c>
      <c r="H534">
        <v>126</v>
      </c>
      <c r="I534" s="5">
        <f t="shared" si="57"/>
        <v>63.86</v>
      </c>
      <c r="J534" t="s">
        <v>15</v>
      </c>
      <c r="K534" t="s">
        <v>16</v>
      </c>
      <c r="L534">
        <v>1516860000</v>
      </c>
      <c r="M534" s="10">
        <f t="shared" si="58"/>
        <v>43125.25</v>
      </c>
      <c r="N534" s="9">
        <f t="shared" si="59"/>
        <v>2018</v>
      </c>
      <c r="O534">
        <v>1516946400</v>
      </c>
      <c r="P534" s="10">
        <f t="shared" si="60"/>
        <v>43126.25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56"/>
        <v>159</v>
      </c>
      <c r="G535" t="s">
        <v>20</v>
      </c>
      <c r="H535">
        <v>2218</v>
      </c>
      <c r="I535" s="5">
        <f t="shared" si="57"/>
        <v>83</v>
      </c>
      <c r="J535" t="s">
        <v>40</v>
      </c>
      <c r="K535" t="s">
        <v>41</v>
      </c>
      <c r="L535">
        <v>1374642000</v>
      </c>
      <c r="M535" s="10">
        <f t="shared" si="58"/>
        <v>41479.208333333336</v>
      </c>
      <c r="N535" s="9">
        <f t="shared" si="59"/>
        <v>2013</v>
      </c>
      <c r="O535">
        <v>1377752400</v>
      </c>
      <c r="P535" s="10">
        <f t="shared" si="60"/>
        <v>41515.208333333336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56"/>
        <v>15</v>
      </c>
      <c r="G536" t="s">
        <v>14</v>
      </c>
      <c r="H536">
        <v>243</v>
      </c>
      <c r="I536" s="5">
        <f t="shared" si="57"/>
        <v>55.08</v>
      </c>
      <c r="J536" t="s">
        <v>21</v>
      </c>
      <c r="K536" t="s">
        <v>22</v>
      </c>
      <c r="L536">
        <v>1534482000</v>
      </c>
      <c r="M536" s="10">
        <f t="shared" si="58"/>
        <v>43329.208333333328</v>
      </c>
      <c r="N536" s="9">
        <f t="shared" si="59"/>
        <v>2018</v>
      </c>
      <c r="O536">
        <v>1534568400</v>
      </c>
      <c r="P536" s="10">
        <f t="shared" si="60"/>
        <v>43330.208333333328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56"/>
        <v>482</v>
      </c>
      <c r="G537" t="s">
        <v>20</v>
      </c>
      <c r="H537">
        <v>202</v>
      </c>
      <c r="I537" s="5">
        <f t="shared" si="57"/>
        <v>62.04</v>
      </c>
      <c r="J537" t="s">
        <v>107</v>
      </c>
      <c r="K537" t="s">
        <v>108</v>
      </c>
      <c r="L537">
        <v>1528434000</v>
      </c>
      <c r="M537" s="10">
        <f t="shared" si="58"/>
        <v>43259.208333333328</v>
      </c>
      <c r="N537" s="9">
        <f t="shared" si="59"/>
        <v>2018</v>
      </c>
      <c r="O537">
        <v>1528606800</v>
      </c>
      <c r="P537" s="10">
        <f t="shared" si="60"/>
        <v>43261.208333333328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56"/>
        <v>150</v>
      </c>
      <c r="G538" t="s">
        <v>20</v>
      </c>
      <c r="H538">
        <v>140</v>
      </c>
      <c r="I538" s="5">
        <f t="shared" si="57"/>
        <v>104.98</v>
      </c>
      <c r="J538" t="s">
        <v>107</v>
      </c>
      <c r="K538" t="s">
        <v>108</v>
      </c>
      <c r="L538">
        <v>1282626000</v>
      </c>
      <c r="M538" s="10">
        <f t="shared" si="58"/>
        <v>40414.208333333336</v>
      </c>
      <c r="N538" s="9">
        <f t="shared" si="59"/>
        <v>2010</v>
      </c>
      <c r="O538">
        <v>1284872400</v>
      </c>
      <c r="P538" s="10">
        <f t="shared" si="60"/>
        <v>40440.208333333336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56"/>
        <v>117</v>
      </c>
      <c r="G539" t="s">
        <v>20</v>
      </c>
      <c r="H539">
        <v>1052</v>
      </c>
      <c r="I539" s="5">
        <f t="shared" si="57"/>
        <v>94.04</v>
      </c>
      <c r="J539" t="s">
        <v>36</v>
      </c>
      <c r="K539" t="s">
        <v>37</v>
      </c>
      <c r="L539">
        <v>1535605200</v>
      </c>
      <c r="M539" s="10">
        <f t="shared" si="58"/>
        <v>43342.208333333328</v>
      </c>
      <c r="N539" s="9">
        <f t="shared" si="59"/>
        <v>2018</v>
      </c>
      <c r="O539">
        <v>1537592400</v>
      </c>
      <c r="P539" s="10">
        <f t="shared" si="60"/>
        <v>43365.208333333328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56"/>
        <v>38</v>
      </c>
      <c r="G540" t="s">
        <v>14</v>
      </c>
      <c r="H540">
        <v>1296</v>
      </c>
      <c r="I540" s="5">
        <f t="shared" si="57"/>
        <v>44.01</v>
      </c>
      <c r="J540" t="s">
        <v>21</v>
      </c>
      <c r="K540" t="s">
        <v>22</v>
      </c>
      <c r="L540">
        <v>1379826000</v>
      </c>
      <c r="M540" s="10">
        <f t="shared" si="58"/>
        <v>41539.208333333336</v>
      </c>
      <c r="N540" s="9">
        <f t="shared" si="59"/>
        <v>2013</v>
      </c>
      <c r="O540">
        <v>1381208400</v>
      </c>
      <c r="P540" s="10">
        <f t="shared" si="60"/>
        <v>41555.208333333336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56"/>
        <v>73</v>
      </c>
      <c r="G541" t="s">
        <v>14</v>
      </c>
      <c r="H541">
        <v>77</v>
      </c>
      <c r="I541" s="5">
        <f t="shared" si="57"/>
        <v>92.47</v>
      </c>
      <c r="J541" t="s">
        <v>21</v>
      </c>
      <c r="K541" t="s">
        <v>22</v>
      </c>
      <c r="L541">
        <v>1561957200</v>
      </c>
      <c r="M541" s="10">
        <f t="shared" si="58"/>
        <v>43647.208333333328</v>
      </c>
      <c r="N541" s="9">
        <f t="shared" si="59"/>
        <v>2019</v>
      </c>
      <c r="O541">
        <v>1562475600</v>
      </c>
      <c r="P541" s="10">
        <f t="shared" si="60"/>
        <v>43653.208333333328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56"/>
        <v>266</v>
      </c>
      <c r="G542" t="s">
        <v>20</v>
      </c>
      <c r="H542">
        <v>247</v>
      </c>
      <c r="I542" s="5">
        <f t="shared" si="57"/>
        <v>57.07</v>
      </c>
      <c r="J542" t="s">
        <v>21</v>
      </c>
      <c r="K542" t="s">
        <v>22</v>
      </c>
      <c r="L542">
        <v>1525496400</v>
      </c>
      <c r="M542" s="10">
        <f t="shared" si="58"/>
        <v>43225.208333333328</v>
      </c>
      <c r="N542" s="9">
        <f t="shared" si="59"/>
        <v>2018</v>
      </c>
      <c r="O542">
        <v>1527397200</v>
      </c>
      <c r="P542" s="10">
        <f t="shared" si="60"/>
        <v>43247.208333333328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56"/>
        <v>24</v>
      </c>
      <c r="G543" t="s">
        <v>14</v>
      </c>
      <c r="H543">
        <v>395</v>
      </c>
      <c r="I543" s="5">
        <f t="shared" si="57"/>
        <v>109.08</v>
      </c>
      <c r="J543" t="s">
        <v>107</v>
      </c>
      <c r="K543" t="s">
        <v>108</v>
      </c>
      <c r="L543">
        <v>1433912400</v>
      </c>
      <c r="M543" s="10">
        <f t="shared" si="58"/>
        <v>42165.208333333328</v>
      </c>
      <c r="N543" s="9">
        <f t="shared" si="59"/>
        <v>2015</v>
      </c>
      <c r="O543">
        <v>1436158800</v>
      </c>
      <c r="P543" s="10">
        <f t="shared" si="60"/>
        <v>42191.208333333328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56"/>
        <v>3</v>
      </c>
      <c r="G544" t="s">
        <v>14</v>
      </c>
      <c r="H544">
        <v>49</v>
      </c>
      <c r="I544" s="5">
        <f t="shared" si="57"/>
        <v>39.39</v>
      </c>
      <c r="J544" t="s">
        <v>40</v>
      </c>
      <c r="K544" t="s">
        <v>41</v>
      </c>
      <c r="L544">
        <v>1453442400</v>
      </c>
      <c r="M544" s="10">
        <f t="shared" si="58"/>
        <v>42391.25</v>
      </c>
      <c r="N544" s="9">
        <f t="shared" si="59"/>
        <v>2016</v>
      </c>
      <c r="O544">
        <v>1456034400</v>
      </c>
      <c r="P544" s="10">
        <f t="shared" si="60"/>
        <v>42421.25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56"/>
        <v>16</v>
      </c>
      <c r="G545" t="s">
        <v>14</v>
      </c>
      <c r="H545">
        <v>180</v>
      </c>
      <c r="I545" s="5">
        <f t="shared" si="57"/>
        <v>77.02</v>
      </c>
      <c r="J545" t="s">
        <v>21</v>
      </c>
      <c r="K545" t="s">
        <v>22</v>
      </c>
      <c r="L545">
        <v>1378875600</v>
      </c>
      <c r="M545" s="10">
        <f t="shared" si="58"/>
        <v>41528.208333333336</v>
      </c>
      <c r="N545" s="9">
        <f t="shared" si="59"/>
        <v>2013</v>
      </c>
      <c r="O545">
        <v>1380171600</v>
      </c>
      <c r="P545" s="10">
        <f t="shared" si="60"/>
        <v>41543.208333333336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56"/>
        <v>277</v>
      </c>
      <c r="G546" t="s">
        <v>20</v>
      </c>
      <c r="H546">
        <v>84</v>
      </c>
      <c r="I546" s="5">
        <f t="shared" si="57"/>
        <v>92.17</v>
      </c>
      <c r="J546" t="s">
        <v>21</v>
      </c>
      <c r="K546" t="s">
        <v>22</v>
      </c>
      <c r="L546">
        <v>1452232800</v>
      </c>
      <c r="M546" s="10">
        <f t="shared" si="58"/>
        <v>42377.25</v>
      </c>
      <c r="N546" s="9">
        <f t="shared" si="59"/>
        <v>2016</v>
      </c>
      <c r="O546">
        <v>1453356000</v>
      </c>
      <c r="P546" s="10">
        <f t="shared" si="60"/>
        <v>42390.25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56"/>
        <v>89</v>
      </c>
      <c r="G547" t="s">
        <v>14</v>
      </c>
      <c r="H547">
        <v>2690</v>
      </c>
      <c r="I547" s="5">
        <f t="shared" si="57"/>
        <v>61.01</v>
      </c>
      <c r="J547" t="s">
        <v>21</v>
      </c>
      <c r="K547" t="s">
        <v>22</v>
      </c>
      <c r="L547">
        <v>1577253600</v>
      </c>
      <c r="M547" s="10">
        <f t="shared" si="58"/>
        <v>43824.25</v>
      </c>
      <c r="N547" s="9">
        <f t="shared" si="59"/>
        <v>2019</v>
      </c>
      <c r="O547">
        <v>1578981600</v>
      </c>
      <c r="P547" s="10">
        <f t="shared" si="60"/>
        <v>43844.25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56"/>
        <v>164</v>
      </c>
      <c r="G548" t="s">
        <v>20</v>
      </c>
      <c r="H548">
        <v>88</v>
      </c>
      <c r="I548" s="5">
        <f t="shared" si="57"/>
        <v>78.069999999999993</v>
      </c>
      <c r="J548" t="s">
        <v>21</v>
      </c>
      <c r="K548" t="s">
        <v>22</v>
      </c>
      <c r="L548">
        <v>1537160400</v>
      </c>
      <c r="M548" s="10">
        <f t="shared" si="58"/>
        <v>43360.208333333328</v>
      </c>
      <c r="N548" s="9">
        <f t="shared" si="59"/>
        <v>2018</v>
      </c>
      <c r="O548">
        <v>1537419600</v>
      </c>
      <c r="P548" s="10">
        <f t="shared" si="60"/>
        <v>43363.208333333328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56"/>
        <v>969</v>
      </c>
      <c r="G549" t="s">
        <v>20</v>
      </c>
      <c r="H549">
        <v>156</v>
      </c>
      <c r="I549" s="5">
        <f t="shared" si="57"/>
        <v>80.75</v>
      </c>
      <c r="J549" t="s">
        <v>21</v>
      </c>
      <c r="K549" t="s">
        <v>22</v>
      </c>
      <c r="L549">
        <v>1422165600</v>
      </c>
      <c r="M549" s="10">
        <f t="shared" si="58"/>
        <v>42029.25</v>
      </c>
      <c r="N549" s="9">
        <f t="shared" si="59"/>
        <v>2015</v>
      </c>
      <c r="O549">
        <v>1423202400</v>
      </c>
      <c r="P549" s="10">
        <f t="shared" si="60"/>
        <v>42041.25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56"/>
        <v>271</v>
      </c>
      <c r="G550" t="s">
        <v>20</v>
      </c>
      <c r="H550">
        <v>2985</v>
      </c>
      <c r="I550" s="5">
        <f t="shared" si="57"/>
        <v>59.99</v>
      </c>
      <c r="J550" t="s">
        <v>21</v>
      </c>
      <c r="K550" t="s">
        <v>22</v>
      </c>
      <c r="L550">
        <v>1459486800</v>
      </c>
      <c r="M550" s="10">
        <f t="shared" si="58"/>
        <v>42461.208333333328</v>
      </c>
      <c r="N550" s="9">
        <f t="shared" si="59"/>
        <v>2016</v>
      </c>
      <c r="O550">
        <v>1460610000</v>
      </c>
      <c r="P550" s="10">
        <f t="shared" si="60"/>
        <v>42474.208333333328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56"/>
        <v>284</v>
      </c>
      <c r="G551" t="s">
        <v>20</v>
      </c>
      <c r="H551">
        <v>762</v>
      </c>
      <c r="I551" s="5">
        <f t="shared" si="57"/>
        <v>110.03</v>
      </c>
      <c r="J551" t="s">
        <v>21</v>
      </c>
      <c r="K551" t="s">
        <v>22</v>
      </c>
      <c r="L551">
        <v>1369717200</v>
      </c>
      <c r="M551" s="10">
        <f t="shared" si="58"/>
        <v>41422.208333333336</v>
      </c>
      <c r="N551" s="9">
        <f t="shared" si="59"/>
        <v>2013</v>
      </c>
      <c r="O551">
        <v>1370494800</v>
      </c>
      <c r="P551" s="10">
        <f t="shared" si="60"/>
        <v>41431.208333333336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56"/>
        <v>4</v>
      </c>
      <c r="G552" t="s">
        <v>74</v>
      </c>
      <c r="H552">
        <v>1</v>
      </c>
      <c r="I552" s="5">
        <f t="shared" si="57"/>
        <v>4</v>
      </c>
      <c r="J552" t="s">
        <v>98</v>
      </c>
      <c r="K552" t="s">
        <v>99</v>
      </c>
      <c r="L552">
        <v>1330495200</v>
      </c>
      <c r="M552" s="10">
        <f t="shared" si="58"/>
        <v>40968.25</v>
      </c>
      <c r="N552" s="9">
        <f t="shared" si="59"/>
        <v>2012</v>
      </c>
      <c r="O552">
        <v>1332306000</v>
      </c>
      <c r="P552" s="10">
        <f t="shared" si="60"/>
        <v>40989.208333333336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56"/>
        <v>59</v>
      </c>
      <c r="G553" t="s">
        <v>14</v>
      </c>
      <c r="H553">
        <v>2779</v>
      </c>
      <c r="I553" s="5">
        <f t="shared" si="57"/>
        <v>38</v>
      </c>
      <c r="J553" t="s">
        <v>26</v>
      </c>
      <c r="K553" t="s">
        <v>27</v>
      </c>
      <c r="L553">
        <v>1419055200</v>
      </c>
      <c r="M553" s="10">
        <f t="shared" si="58"/>
        <v>41993.25</v>
      </c>
      <c r="N553" s="9">
        <f t="shared" si="59"/>
        <v>2014</v>
      </c>
      <c r="O553">
        <v>1422511200</v>
      </c>
      <c r="P553" s="10">
        <f t="shared" si="60"/>
        <v>42033.25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56"/>
        <v>99</v>
      </c>
      <c r="G554" t="s">
        <v>14</v>
      </c>
      <c r="H554">
        <v>92</v>
      </c>
      <c r="I554" s="5">
        <f t="shared" si="57"/>
        <v>96.37</v>
      </c>
      <c r="J554" t="s">
        <v>21</v>
      </c>
      <c r="K554" t="s">
        <v>22</v>
      </c>
      <c r="L554">
        <v>1480140000</v>
      </c>
      <c r="M554" s="10">
        <f t="shared" si="58"/>
        <v>42700.25</v>
      </c>
      <c r="N554" s="9">
        <f t="shared" si="59"/>
        <v>2016</v>
      </c>
      <c r="O554">
        <v>1480312800</v>
      </c>
      <c r="P554" s="10">
        <f t="shared" si="60"/>
        <v>42702.25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56"/>
        <v>44</v>
      </c>
      <c r="G555" t="s">
        <v>14</v>
      </c>
      <c r="H555">
        <v>1028</v>
      </c>
      <c r="I555" s="5">
        <f t="shared" si="57"/>
        <v>72.98</v>
      </c>
      <c r="J555" t="s">
        <v>21</v>
      </c>
      <c r="K555" t="s">
        <v>22</v>
      </c>
      <c r="L555">
        <v>1293948000</v>
      </c>
      <c r="M555" s="10">
        <f t="shared" si="58"/>
        <v>40545.25</v>
      </c>
      <c r="N555" s="9">
        <f t="shared" si="59"/>
        <v>2011</v>
      </c>
      <c r="O555">
        <v>1294034400</v>
      </c>
      <c r="P555" s="10">
        <f t="shared" si="60"/>
        <v>40546.25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56"/>
        <v>152</v>
      </c>
      <c r="G556" t="s">
        <v>20</v>
      </c>
      <c r="H556">
        <v>554</v>
      </c>
      <c r="I556" s="5">
        <f t="shared" si="57"/>
        <v>26.01</v>
      </c>
      <c r="J556" t="s">
        <v>15</v>
      </c>
      <c r="K556" t="s">
        <v>16</v>
      </c>
      <c r="L556">
        <v>1482127200</v>
      </c>
      <c r="M556" s="10">
        <f t="shared" si="58"/>
        <v>42723.25</v>
      </c>
      <c r="N556" s="9">
        <f t="shared" si="59"/>
        <v>2016</v>
      </c>
      <c r="O556">
        <v>1482645600</v>
      </c>
      <c r="P556" s="10">
        <f t="shared" si="60"/>
        <v>42729.25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56"/>
        <v>224</v>
      </c>
      <c r="G557" t="s">
        <v>20</v>
      </c>
      <c r="H557">
        <v>135</v>
      </c>
      <c r="I557" s="5">
        <f t="shared" si="57"/>
        <v>104.36</v>
      </c>
      <c r="J557" t="s">
        <v>36</v>
      </c>
      <c r="K557" t="s">
        <v>37</v>
      </c>
      <c r="L557">
        <v>1396414800</v>
      </c>
      <c r="M557" s="10">
        <f t="shared" si="58"/>
        <v>41731.208333333336</v>
      </c>
      <c r="N557" s="9">
        <f t="shared" si="59"/>
        <v>2014</v>
      </c>
      <c r="O557">
        <v>1399093200</v>
      </c>
      <c r="P557" s="10">
        <f t="shared" si="60"/>
        <v>41762.208333333336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56"/>
        <v>240</v>
      </c>
      <c r="G558" t="s">
        <v>20</v>
      </c>
      <c r="H558">
        <v>122</v>
      </c>
      <c r="I558" s="5">
        <f t="shared" si="57"/>
        <v>102.19</v>
      </c>
      <c r="J558" t="s">
        <v>21</v>
      </c>
      <c r="K558" t="s">
        <v>22</v>
      </c>
      <c r="L558">
        <v>1315285200</v>
      </c>
      <c r="M558" s="10">
        <f t="shared" si="58"/>
        <v>40792.208333333336</v>
      </c>
      <c r="N558" s="9">
        <f t="shared" si="59"/>
        <v>2011</v>
      </c>
      <c r="O558">
        <v>1315890000</v>
      </c>
      <c r="P558" s="10">
        <f t="shared" si="60"/>
        <v>40799.208333333336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56"/>
        <v>199</v>
      </c>
      <c r="G559" t="s">
        <v>20</v>
      </c>
      <c r="H559">
        <v>221</v>
      </c>
      <c r="I559" s="5">
        <f t="shared" si="57"/>
        <v>54.12</v>
      </c>
      <c r="J559" t="s">
        <v>21</v>
      </c>
      <c r="K559" t="s">
        <v>22</v>
      </c>
      <c r="L559">
        <v>1443762000</v>
      </c>
      <c r="M559" s="10">
        <f t="shared" si="58"/>
        <v>42279.208333333328</v>
      </c>
      <c r="N559" s="9">
        <f t="shared" si="59"/>
        <v>2015</v>
      </c>
      <c r="O559">
        <v>1444021200</v>
      </c>
      <c r="P559" s="10">
        <f t="shared" si="60"/>
        <v>42282.208333333328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56"/>
        <v>137</v>
      </c>
      <c r="G560" t="s">
        <v>20</v>
      </c>
      <c r="H560">
        <v>126</v>
      </c>
      <c r="I560" s="5">
        <f t="shared" si="57"/>
        <v>63.22</v>
      </c>
      <c r="J560" t="s">
        <v>21</v>
      </c>
      <c r="K560" t="s">
        <v>22</v>
      </c>
      <c r="L560">
        <v>1456293600</v>
      </c>
      <c r="M560" s="10">
        <f t="shared" si="58"/>
        <v>42424.25</v>
      </c>
      <c r="N560" s="9">
        <f t="shared" si="59"/>
        <v>2016</v>
      </c>
      <c r="O560">
        <v>1460005200</v>
      </c>
      <c r="P560" s="10">
        <f t="shared" si="60"/>
        <v>42467.208333333328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56"/>
        <v>101</v>
      </c>
      <c r="G561" t="s">
        <v>20</v>
      </c>
      <c r="H561">
        <v>1022</v>
      </c>
      <c r="I561" s="5">
        <f t="shared" si="57"/>
        <v>104.03</v>
      </c>
      <c r="J561" t="s">
        <v>21</v>
      </c>
      <c r="K561" t="s">
        <v>22</v>
      </c>
      <c r="L561">
        <v>1470114000</v>
      </c>
      <c r="M561" s="10">
        <f t="shared" si="58"/>
        <v>42584.208333333328</v>
      </c>
      <c r="N561" s="9">
        <f t="shared" si="59"/>
        <v>2016</v>
      </c>
      <c r="O561">
        <v>1470718800</v>
      </c>
      <c r="P561" s="10">
        <f t="shared" si="60"/>
        <v>42591.208333333328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56"/>
        <v>794</v>
      </c>
      <c r="G562" t="s">
        <v>20</v>
      </c>
      <c r="H562">
        <v>3177</v>
      </c>
      <c r="I562" s="5">
        <f t="shared" si="57"/>
        <v>49.99</v>
      </c>
      <c r="J562" t="s">
        <v>21</v>
      </c>
      <c r="K562" t="s">
        <v>22</v>
      </c>
      <c r="L562">
        <v>1321596000</v>
      </c>
      <c r="M562" s="10">
        <f t="shared" si="58"/>
        <v>40865.25</v>
      </c>
      <c r="N562" s="9">
        <f t="shared" si="59"/>
        <v>2011</v>
      </c>
      <c r="O562">
        <v>1325052000</v>
      </c>
      <c r="P562" s="10">
        <f t="shared" si="60"/>
        <v>40905.25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56"/>
        <v>370</v>
      </c>
      <c r="G563" t="s">
        <v>20</v>
      </c>
      <c r="H563">
        <v>198</v>
      </c>
      <c r="I563" s="5">
        <f t="shared" si="57"/>
        <v>56.02</v>
      </c>
      <c r="J563" t="s">
        <v>98</v>
      </c>
      <c r="K563" t="s">
        <v>99</v>
      </c>
      <c r="L563">
        <v>1318827600</v>
      </c>
      <c r="M563" s="10">
        <f t="shared" si="58"/>
        <v>40833.208333333336</v>
      </c>
      <c r="N563" s="9">
        <f t="shared" si="59"/>
        <v>2011</v>
      </c>
      <c r="O563">
        <v>1319000400</v>
      </c>
      <c r="P563" s="10">
        <f t="shared" si="60"/>
        <v>40835.208333333336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56"/>
        <v>13</v>
      </c>
      <c r="G564" t="s">
        <v>14</v>
      </c>
      <c r="H564">
        <v>26</v>
      </c>
      <c r="I564" s="5">
        <f t="shared" si="57"/>
        <v>48.81</v>
      </c>
      <c r="J564" t="s">
        <v>98</v>
      </c>
      <c r="K564" t="s">
        <v>99</v>
      </c>
      <c r="L564">
        <v>1552366800</v>
      </c>
      <c r="M564" s="10">
        <f t="shared" si="58"/>
        <v>43536.208333333328</v>
      </c>
      <c r="N564" s="9">
        <f t="shared" si="59"/>
        <v>2019</v>
      </c>
      <c r="O564">
        <v>1552539600</v>
      </c>
      <c r="P564" s="10">
        <f t="shared" si="60"/>
        <v>43538.208333333328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56"/>
        <v>138</v>
      </c>
      <c r="G565" t="s">
        <v>20</v>
      </c>
      <c r="H565">
        <v>85</v>
      </c>
      <c r="I565" s="5">
        <f t="shared" si="57"/>
        <v>60.08</v>
      </c>
      <c r="J565" t="s">
        <v>26</v>
      </c>
      <c r="K565" t="s">
        <v>27</v>
      </c>
      <c r="L565">
        <v>1542088800</v>
      </c>
      <c r="M565" s="10">
        <f t="shared" si="58"/>
        <v>43417.25</v>
      </c>
      <c r="N565" s="9">
        <f t="shared" si="59"/>
        <v>2018</v>
      </c>
      <c r="O565">
        <v>1543816800</v>
      </c>
      <c r="P565" s="10">
        <f t="shared" si="60"/>
        <v>43437.25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56"/>
        <v>84</v>
      </c>
      <c r="G566" t="s">
        <v>14</v>
      </c>
      <c r="H566">
        <v>1790</v>
      </c>
      <c r="I566" s="5">
        <f t="shared" si="57"/>
        <v>78.989999999999995</v>
      </c>
      <c r="J566" t="s">
        <v>21</v>
      </c>
      <c r="K566" t="s">
        <v>22</v>
      </c>
      <c r="L566">
        <v>1426395600</v>
      </c>
      <c r="M566" s="10">
        <f t="shared" si="58"/>
        <v>42078.208333333328</v>
      </c>
      <c r="N566" s="9">
        <f t="shared" si="59"/>
        <v>2015</v>
      </c>
      <c r="O566">
        <v>1427086800</v>
      </c>
      <c r="P566" s="10">
        <f t="shared" si="60"/>
        <v>42086.208333333328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56"/>
        <v>205</v>
      </c>
      <c r="G567" t="s">
        <v>20</v>
      </c>
      <c r="H567">
        <v>3596</v>
      </c>
      <c r="I567" s="5">
        <f t="shared" si="57"/>
        <v>53.99</v>
      </c>
      <c r="J567" t="s">
        <v>21</v>
      </c>
      <c r="K567" t="s">
        <v>22</v>
      </c>
      <c r="L567">
        <v>1321336800</v>
      </c>
      <c r="M567" s="10">
        <f t="shared" si="58"/>
        <v>40862.25</v>
      </c>
      <c r="N567" s="9">
        <f t="shared" si="59"/>
        <v>2011</v>
      </c>
      <c r="O567">
        <v>1323064800</v>
      </c>
      <c r="P567" s="10">
        <f t="shared" si="60"/>
        <v>40882.25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56"/>
        <v>44</v>
      </c>
      <c r="G568" t="s">
        <v>14</v>
      </c>
      <c r="H568">
        <v>37</v>
      </c>
      <c r="I568" s="5">
        <f t="shared" si="57"/>
        <v>111.46</v>
      </c>
      <c r="J568" t="s">
        <v>21</v>
      </c>
      <c r="K568" t="s">
        <v>22</v>
      </c>
      <c r="L568">
        <v>1456293600</v>
      </c>
      <c r="M568" s="10">
        <f t="shared" si="58"/>
        <v>42424.25</v>
      </c>
      <c r="N568" s="9">
        <f t="shared" si="59"/>
        <v>2016</v>
      </c>
      <c r="O568">
        <v>1458277200</v>
      </c>
      <c r="P568" s="10">
        <f t="shared" si="60"/>
        <v>42447.208333333328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56"/>
        <v>219</v>
      </c>
      <c r="G569" t="s">
        <v>20</v>
      </c>
      <c r="H569">
        <v>244</v>
      </c>
      <c r="I569" s="5">
        <f t="shared" si="57"/>
        <v>60.92</v>
      </c>
      <c r="J569" t="s">
        <v>21</v>
      </c>
      <c r="K569" t="s">
        <v>22</v>
      </c>
      <c r="L569">
        <v>1404968400</v>
      </c>
      <c r="M569" s="10">
        <f t="shared" si="58"/>
        <v>41830.208333333336</v>
      </c>
      <c r="N569" s="9">
        <f t="shared" si="59"/>
        <v>2014</v>
      </c>
      <c r="O569">
        <v>1405141200</v>
      </c>
      <c r="P569" s="10">
        <f t="shared" si="60"/>
        <v>41832.208333333336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56"/>
        <v>186</v>
      </c>
      <c r="G570" t="s">
        <v>20</v>
      </c>
      <c r="H570">
        <v>5180</v>
      </c>
      <c r="I570" s="5">
        <f t="shared" si="57"/>
        <v>26</v>
      </c>
      <c r="J570" t="s">
        <v>21</v>
      </c>
      <c r="K570" t="s">
        <v>22</v>
      </c>
      <c r="L570">
        <v>1279170000</v>
      </c>
      <c r="M570" s="10">
        <f t="shared" si="58"/>
        <v>40374.208333333336</v>
      </c>
      <c r="N570" s="9">
        <f t="shared" si="59"/>
        <v>2010</v>
      </c>
      <c r="O570">
        <v>1283058000</v>
      </c>
      <c r="P570" s="10">
        <f t="shared" si="60"/>
        <v>40419.208333333336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56"/>
        <v>237</v>
      </c>
      <c r="G571" t="s">
        <v>20</v>
      </c>
      <c r="H571">
        <v>589</v>
      </c>
      <c r="I571" s="5">
        <f t="shared" si="57"/>
        <v>80.989999999999995</v>
      </c>
      <c r="J571" t="s">
        <v>107</v>
      </c>
      <c r="K571" t="s">
        <v>108</v>
      </c>
      <c r="L571">
        <v>1294725600</v>
      </c>
      <c r="M571" s="10">
        <f t="shared" si="58"/>
        <v>40554.25</v>
      </c>
      <c r="N571" s="9">
        <f t="shared" si="59"/>
        <v>2011</v>
      </c>
      <c r="O571">
        <v>1295762400</v>
      </c>
      <c r="P571" s="10">
        <f t="shared" si="60"/>
        <v>40566.25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56"/>
        <v>306</v>
      </c>
      <c r="G572" t="s">
        <v>20</v>
      </c>
      <c r="H572">
        <v>2725</v>
      </c>
      <c r="I572" s="5">
        <f t="shared" si="57"/>
        <v>35</v>
      </c>
      <c r="J572" t="s">
        <v>21</v>
      </c>
      <c r="K572" t="s">
        <v>22</v>
      </c>
      <c r="L572">
        <v>1419055200</v>
      </c>
      <c r="M572" s="10">
        <f t="shared" si="58"/>
        <v>41993.25</v>
      </c>
      <c r="N572" s="9">
        <f t="shared" si="59"/>
        <v>2014</v>
      </c>
      <c r="O572">
        <v>1419573600</v>
      </c>
      <c r="P572" s="10">
        <f t="shared" si="60"/>
        <v>41999.25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56"/>
        <v>94</v>
      </c>
      <c r="G573" t="s">
        <v>14</v>
      </c>
      <c r="H573">
        <v>35</v>
      </c>
      <c r="I573" s="5">
        <f t="shared" si="57"/>
        <v>94.14</v>
      </c>
      <c r="J573" t="s">
        <v>107</v>
      </c>
      <c r="K573" t="s">
        <v>108</v>
      </c>
      <c r="L573">
        <v>1434690000</v>
      </c>
      <c r="M573" s="10">
        <f t="shared" si="58"/>
        <v>42174.208333333328</v>
      </c>
      <c r="N573" s="9">
        <f t="shared" si="59"/>
        <v>2015</v>
      </c>
      <c r="O573">
        <v>1438750800</v>
      </c>
      <c r="P573" s="10">
        <f t="shared" si="60"/>
        <v>42221.208333333328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56"/>
        <v>54</v>
      </c>
      <c r="G574" t="s">
        <v>74</v>
      </c>
      <c r="H574">
        <v>94</v>
      </c>
      <c r="I574" s="5">
        <f t="shared" si="57"/>
        <v>52.09</v>
      </c>
      <c r="J574" t="s">
        <v>21</v>
      </c>
      <c r="K574" t="s">
        <v>22</v>
      </c>
      <c r="L574">
        <v>1443416400</v>
      </c>
      <c r="M574" s="10">
        <f t="shared" si="58"/>
        <v>42275.208333333328</v>
      </c>
      <c r="N574" s="9">
        <f t="shared" si="59"/>
        <v>2015</v>
      </c>
      <c r="O574">
        <v>1444798800</v>
      </c>
      <c r="P574" s="10">
        <f t="shared" si="60"/>
        <v>42291.208333333328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56"/>
        <v>112</v>
      </c>
      <c r="G575" t="s">
        <v>20</v>
      </c>
      <c r="H575">
        <v>300</v>
      </c>
      <c r="I575" s="5">
        <f t="shared" si="57"/>
        <v>24.99</v>
      </c>
      <c r="J575" t="s">
        <v>21</v>
      </c>
      <c r="K575" t="s">
        <v>22</v>
      </c>
      <c r="L575">
        <v>1399006800</v>
      </c>
      <c r="M575" s="10">
        <f t="shared" si="58"/>
        <v>41761.208333333336</v>
      </c>
      <c r="N575" s="9">
        <f t="shared" si="59"/>
        <v>2014</v>
      </c>
      <c r="O575">
        <v>1399179600</v>
      </c>
      <c r="P575" s="10">
        <f t="shared" si="60"/>
        <v>41763.208333333336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56"/>
        <v>369</v>
      </c>
      <c r="G576" t="s">
        <v>20</v>
      </c>
      <c r="H576">
        <v>144</v>
      </c>
      <c r="I576" s="5">
        <f t="shared" si="57"/>
        <v>69.22</v>
      </c>
      <c r="J576" t="s">
        <v>21</v>
      </c>
      <c r="K576" t="s">
        <v>22</v>
      </c>
      <c r="L576">
        <v>1575698400</v>
      </c>
      <c r="M576" s="10">
        <f t="shared" si="58"/>
        <v>43806.25</v>
      </c>
      <c r="N576" s="9">
        <f t="shared" si="59"/>
        <v>2019</v>
      </c>
      <c r="O576">
        <v>1576562400</v>
      </c>
      <c r="P576" s="10">
        <f t="shared" si="60"/>
        <v>43816.25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56"/>
        <v>63</v>
      </c>
      <c r="G577" t="s">
        <v>14</v>
      </c>
      <c r="H577">
        <v>558</v>
      </c>
      <c r="I577" s="5">
        <f t="shared" si="57"/>
        <v>93.94</v>
      </c>
      <c r="J577" t="s">
        <v>21</v>
      </c>
      <c r="K577" t="s">
        <v>22</v>
      </c>
      <c r="L577">
        <v>1400562000</v>
      </c>
      <c r="M577" s="10">
        <f t="shared" si="58"/>
        <v>41779.208333333336</v>
      </c>
      <c r="N577" s="9">
        <f t="shared" si="59"/>
        <v>2014</v>
      </c>
      <c r="O577">
        <v>1400821200</v>
      </c>
      <c r="P577" s="10">
        <f t="shared" si="60"/>
        <v>41782.208333333336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ref="F578:F641" si="63">ROUND((E578/D578)*100,0)</f>
        <v>65</v>
      </c>
      <c r="G578" t="s">
        <v>14</v>
      </c>
      <c r="H578">
        <v>64</v>
      </c>
      <c r="I578" s="5">
        <f t="shared" ref="I578:I641" si="64">IF(H578=0,0,ROUND(E578/H578,2))</f>
        <v>98.41</v>
      </c>
      <c r="J578" t="s">
        <v>21</v>
      </c>
      <c r="K578" t="s">
        <v>22</v>
      </c>
      <c r="L578">
        <v>1509512400</v>
      </c>
      <c r="M578" s="10">
        <f t="shared" si="58"/>
        <v>43040.208333333328</v>
      </c>
      <c r="N578" s="9">
        <f t="shared" si="59"/>
        <v>2017</v>
      </c>
      <c r="O578">
        <v>1510984800</v>
      </c>
      <c r="P578" s="10">
        <f t="shared" si="60"/>
        <v>43057.25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63"/>
        <v>19</v>
      </c>
      <c r="G579" t="s">
        <v>74</v>
      </c>
      <c r="H579">
        <v>37</v>
      </c>
      <c r="I579" s="5">
        <f t="shared" si="64"/>
        <v>41.78</v>
      </c>
      <c r="J579" t="s">
        <v>21</v>
      </c>
      <c r="K579" t="s">
        <v>22</v>
      </c>
      <c r="L579">
        <v>1299823200</v>
      </c>
      <c r="M579" s="10">
        <f t="shared" ref="M579:M642" si="65">(((L579/60)/60)/24)+DATE(1970,1,1)</f>
        <v>40613.25</v>
      </c>
      <c r="N579" s="9">
        <f t="shared" ref="N579:N642" si="66">YEAR(M579)</f>
        <v>2011</v>
      </c>
      <c r="O579">
        <v>1302066000</v>
      </c>
      <c r="P579" s="10">
        <f t="shared" ref="P579:P642" si="67">(((O579/60)/60)/24)+DATE(1970,1,1)</f>
        <v>40639.208333333336</v>
      </c>
      <c r="Q579" t="b">
        <v>0</v>
      </c>
      <c r="R579" t="b">
        <v>0</v>
      </c>
      <c r="S579" t="s">
        <v>159</v>
      </c>
      <c r="T579" t="str">
        <f t="shared" ref="T579:T642" si="68">LEFT(S579,SEARCH("/",S579)-1)</f>
        <v>music</v>
      </c>
      <c r="U579" t="str">
        <f t="shared" ref="U579:U642" si="69">RIGHT(S579,LEN(S579)-SEARCH("/",S579))</f>
        <v>jazz</v>
      </c>
    </row>
    <row r="580" spans="1:21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63"/>
        <v>17</v>
      </c>
      <c r="G580" t="s">
        <v>14</v>
      </c>
      <c r="H580">
        <v>245</v>
      </c>
      <c r="I580" s="5">
        <f t="shared" si="64"/>
        <v>65.989999999999995</v>
      </c>
      <c r="J580" t="s">
        <v>21</v>
      </c>
      <c r="K580" t="s">
        <v>22</v>
      </c>
      <c r="L580">
        <v>1322719200</v>
      </c>
      <c r="M580" s="10">
        <f t="shared" si="65"/>
        <v>40878.25</v>
      </c>
      <c r="N580" s="9">
        <f t="shared" si="66"/>
        <v>2011</v>
      </c>
      <c r="O580">
        <v>1322978400</v>
      </c>
      <c r="P580" s="10">
        <f t="shared" si="67"/>
        <v>40881.25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63"/>
        <v>101</v>
      </c>
      <c r="G581" t="s">
        <v>20</v>
      </c>
      <c r="H581">
        <v>87</v>
      </c>
      <c r="I581" s="5">
        <f t="shared" si="64"/>
        <v>72.06</v>
      </c>
      <c r="J581" t="s">
        <v>21</v>
      </c>
      <c r="K581" t="s">
        <v>22</v>
      </c>
      <c r="L581">
        <v>1312693200</v>
      </c>
      <c r="M581" s="10">
        <f t="shared" si="65"/>
        <v>40762.208333333336</v>
      </c>
      <c r="N581" s="9">
        <f t="shared" si="66"/>
        <v>2011</v>
      </c>
      <c r="O581">
        <v>1313730000</v>
      </c>
      <c r="P581" s="10">
        <f t="shared" si="67"/>
        <v>40774.208333333336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63"/>
        <v>342</v>
      </c>
      <c r="G582" t="s">
        <v>20</v>
      </c>
      <c r="H582">
        <v>3116</v>
      </c>
      <c r="I582" s="5">
        <f t="shared" si="64"/>
        <v>48</v>
      </c>
      <c r="J582" t="s">
        <v>21</v>
      </c>
      <c r="K582" t="s">
        <v>22</v>
      </c>
      <c r="L582">
        <v>1393394400</v>
      </c>
      <c r="M582" s="10">
        <f t="shared" si="65"/>
        <v>41696.25</v>
      </c>
      <c r="N582" s="9">
        <f t="shared" si="66"/>
        <v>2014</v>
      </c>
      <c r="O582">
        <v>1394085600</v>
      </c>
      <c r="P582" s="10">
        <f t="shared" si="67"/>
        <v>41704.25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63"/>
        <v>64</v>
      </c>
      <c r="G583" t="s">
        <v>14</v>
      </c>
      <c r="H583">
        <v>71</v>
      </c>
      <c r="I583" s="5">
        <f t="shared" si="64"/>
        <v>54.1</v>
      </c>
      <c r="J583" t="s">
        <v>21</v>
      </c>
      <c r="K583" t="s">
        <v>22</v>
      </c>
      <c r="L583">
        <v>1304053200</v>
      </c>
      <c r="M583" s="10">
        <f t="shared" si="65"/>
        <v>40662.208333333336</v>
      </c>
      <c r="N583" s="9">
        <f t="shared" si="66"/>
        <v>2011</v>
      </c>
      <c r="O583">
        <v>1305349200</v>
      </c>
      <c r="P583" s="10">
        <f t="shared" si="67"/>
        <v>40677.208333333336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63"/>
        <v>52</v>
      </c>
      <c r="G584" t="s">
        <v>14</v>
      </c>
      <c r="H584">
        <v>42</v>
      </c>
      <c r="I584" s="5">
        <f t="shared" si="64"/>
        <v>107.88</v>
      </c>
      <c r="J584" t="s">
        <v>21</v>
      </c>
      <c r="K584" t="s">
        <v>22</v>
      </c>
      <c r="L584">
        <v>1433912400</v>
      </c>
      <c r="M584" s="10">
        <f t="shared" si="65"/>
        <v>42165.208333333328</v>
      </c>
      <c r="N584" s="9">
        <f t="shared" si="66"/>
        <v>2015</v>
      </c>
      <c r="O584">
        <v>1434344400</v>
      </c>
      <c r="P584" s="10">
        <f t="shared" si="67"/>
        <v>42170.208333333328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63"/>
        <v>322</v>
      </c>
      <c r="G585" t="s">
        <v>20</v>
      </c>
      <c r="H585">
        <v>909</v>
      </c>
      <c r="I585" s="5">
        <f t="shared" si="64"/>
        <v>67.03</v>
      </c>
      <c r="J585" t="s">
        <v>21</v>
      </c>
      <c r="K585" t="s">
        <v>22</v>
      </c>
      <c r="L585">
        <v>1329717600</v>
      </c>
      <c r="M585" s="10">
        <f t="shared" si="65"/>
        <v>40959.25</v>
      </c>
      <c r="N585" s="9">
        <f t="shared" si="66"/>
        <v>2012</v>
      </c>
      <c r="O585">
        <v>1331186400</v>
      </c>
      <c r="P585" s="10">
        <f t="shared" si="67"/>
        <v>40976.25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63"/>
        <v>120</v>
      </c>
      <c r="G586" t="s">
        <v>20</v>
      </c>
      <c r="H586">
        <v>1613</v>
      </c>
      <c r="I586" s="5">
        <f t="shared" si="64"/>
        <v>64.010000000000005</v>
      </c>
      <c r="J586" t="s">
        <v>21</v>
      </c>
      <c r="K586" t="s">
        <v>22</v>
      </c>
      <c r="L586">
        <v>1335330000</v>
      </c>
      <c r="M586" s="10">
        <f t="shared" si="65"/>
        <v>41024.208333333336</v>
      </c>
      <c r="N586" s="9">
        <f t="shared" si="66"/>
        <v>2012</v>
      </c>
      <c r="O586">
        <v>1336539600</v>
      </c>
      <c r="P586" s="10">
        <f t="shared" si="67"/>
        <v>41038.208333333336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63"/>
        <v>147</v>
      </c>
      <c r="G587" t="s">
        <v>20</v>
      </c>
      <c r="H587">
        <v>136</v>
      </c>
      <c r="I587" s="5">
        <f t="shared" si="64"/>
        <v>96.07</v>
      </c>
      <c r="J587" t="s">
        <v>21</v>
      </c>
      <c r="K587" t="s">
        <v>22</v>
      </c>
      <c r="L587">
        <v>1268888400</v>
      </c>
      <c r="M587" s="10">
        <f t="shared" si="65"/>
        <v>40255.208333333336</v>
      </c>
      <c r="N587" s="9">
        <f t="shared" si="66"/>
        <v>2010</v>
      </c>
      <c r="O587">
        <v>1269752400</v>
      </c>
      <c r="P587" s="10">
        <f t="shared" si="67"/>
        <v>40265.208333333336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63"/>
        <v>951</v>
      </c>
      <c r="G588" t="s">
        <v>20</v>
      </c>
      <c r="H588">
        <v>130</v>
      </c>
      <c r="I588" s="5">
        <f t="shared" si="64"/>
        <v>51.18</v>
      </c>
      <c r="J588" t="s">
        <v>21</v>
      </c>
      <c r="K588" t="s">
        <v>22</v>
      </c>
      <c r="L588">
        <v>1289973600</v>
      </c>
      <c r="M588" s="10">
        <f t="shared" si="65"/>
        <v>40499.25</v>
      </c>
      <c r="N588" s="9">
        <f t="shared" si="66"/>
        <v>2010</v>
      </c>
      <c r="O588">
        <v>1291615200</v>
      </c>
      <c r="P588" s="10">
        <f t="shared" si="67"/>
        <v>40518.25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63"/>
        <v>73</v>
      </c>
      <c r="G589" t="s">
        <v>14</v>
      </c>
      <c r="H589">
        <v>156</v>
      </c>
      <c r="I589" s="5">
        <f t="shared" si="64"/>
        <v>43.92</v>
      </c>
      <c r="J589" t="s">
        <v>15</v>
      </c>
      <c r="K589" t="s">
        <v>16</v>
      </c>
      <c r="L589">
        <v>1547877600</v>
      </c>
      <c r="M589" s="10">
        <f t="shared" si="65"/>
        <v>43484.25</v>
      </c>
      <c r="N589" s="9">
        <f t="shared" si="66"/>
        <v>2019</v>
      </c>
      <c r="O589">
        <v>1552366800</v>
      </c>
      <c r="P589" s="10">
        <f t="shared" si="67"/>
        <v>43536.208333333328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63"/>
        <v>79</v>
      </c>
      <c r="G590" t="s">
        <v>14</v>
      </c>
      <c r="H590">
        <v>1368</v>
      </c>
      <c r="I590" s="5">
        <f t="shared" si="64"/>
        <v>91.02</v>
      </c>
      <c r="J590" t="s">
        <v>40</v>
      </c>
      <c r="K590" t="s">
        <v>41</v>
      </c>
      <c r="L590">
        <v>1269493200</v>
      </c>
      <c r="M590" s="10">
        <f t="shared" si="65"/>
        <v>40262.208333333336</v>
      </c>
      <c r="N590" s="9">
        <f t="shared" si="66"/>
        <v>2010</v>
      </c>
      <c r="O590">
        <v>1272171600</v>
      </c>
      <c r="P590" s="10">
        <f t="shared" si="67"/>
        <v>40293.208333333336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63"/>
        <v>65</v>
      </c>
      <c r="G591" t="s">
        <v>14</v>
      </c>
      <c r="H591">
        <v>102</v>
      </c>
      <c r="I591" s="5">
        <f t="shared" si="64"/>
        <v>50.13</v>
      </c>
      <c r="J591" t="s">
        <v>21</v>
      </c>
      <c r="K591" t="s">
        <v>22</v>
      </c>
      <c r="L591">
        <v>1436072400</v>
      </c>
      <c r="M591" s="10">
        <f t="shared" si="65"/>
        <v>42190.208333333328</v>
      </c>
      <c r="N591" s="9">
        <f t="shared" si="66"/>
        <v>2015</v>
      </c>
      <c r="O591">
        <v>1436677200</v>
      </c>
      <c r="P591" s="10">
        <f t="shared" si="67"/>
        <v>42197.208333333328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63"/>
        <v>82</v>
      </c>
      <c r="G592" t="s">
        <v>14</v>
      </c>
      <c r="H592">
        <v>86</v>
      </c>
      <c r="I592" s="5">
        <f t="shared" si="64"/>
        <v>67.72</v>
      </c>
      <c r="J592" t="s">
        <v>26</v>
      </c>
      <c r="K592" t="s">
        <v>27</v>
      </c>
      <c r="L592">
        <v>1419141600</v>
      </c>
      <c r="M592" s="10">
        <f t="shared" si="65"/>
        <v>41994.25</v>
      </c>
      <c r="N592" s="9">
        <f t="shared" si="66"/>
        <v>2014</v>
      </c>
      <c r="O592">
        <v>1420092000</v>
      </c>
      <c r="P592" s="10">
        <f t="shared" si="67"/>
        <v>42005.25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63"/>
        <v>1038</v>
      </c>
      <c r="G593" t="s">
        <v>20</v>
      </c>
      <c r="H593">
        <v>102</v>
      </c>
      <c r="I593" s="5">
        <f t="shared" si="64"/>
        <v>61.04</v>
      </c>
      <c r="J593" t="s">
        <v>21</v>
      </c>
      <c r="K593" t="s">
        <v>22</v>
      </c>
      <c r="L593">
        <v>1279083600</v>
      </c>
      <c r="M593" s="10">
        <f t="shared" si="65"/>
        <v>40373.208333333336</v>
      </c>
      <c r="N593" s="9">
        <f t="shared" si="66"/>
        <v>2010</v>
      </c>
      <c r="O593">
        <v>1279947600</v>
      </c>
      <c r="P593" s="10">
        <f t="shared" si="67"/>
        <v>40383.208333333336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63"/>
        <v>13</v>
      </c>
      <c r="G594" t="s">
        <v>14</v>
      </c>
      <c r="H594">
        <v>253</v>
      </c>
      <c r="I594" s="5">
        <f t="shared" si="64"/>
        <v>80.010000000000005</v>
      </c>
      <c r="J594" t="s">
        <v>21</v>
      </c>
      <c r="K594" t="s">
        <v>22</v>
      </c>
      <c r="L594">
        <v>1401426000</v>
      </c>
      <c r="M594" s="10">
        <f t="shared" si="65"/>
        <v>41789.208333333336</v>
      </c>
      <c r="N594" s="9">
        <f t="shared" si="66"/>
        <v>2014</v>
      </c>
      <c r="O594">
        <v>1402203600</v>
      </c>
      <c r="P594" s="10">
        <f t="shared" si="67"/>
        <v>41798.208333333336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63"/>
        <v>155</v>
      </c>
      <c r="G595" t="s">
        <v>20</v>
      </c>
      <c r="H595">
        <v>4006</v>
      </c>
      <c r="I595" s="5">
        <f t="shared" si="64"/>
        <v>47</v>
      </c>
      <c r="J595" t="s">
        <v>21</v>
      </c>
      <c r="K595" t="s">
        <v>22</v>
      </c>
      <c r="L595">
        <v>1395810000</v>
      </c>
      <c r="M595" s="10">
        <f t="shared" si="65"/>
        <v>41724.208333333336</v>
      </c>
      <c r="N595" s="9">
        <f t="shared" si="66"/>
        <v>2014</v>
      </c>
      <c r="O595">
        <v>1396933200</v>
      </c>
      <c r="P595" s="10">
        <f t="shared" si="67"/>
        <v>41737.208333333336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63"/>
        <v>7</v>
      </c>
      <c r="G596" t="s">
        <v>14</v>
      </c>
      <c r="H596">
        <v>157</v>
      </c>
      <c r="I596" s="5">
        <f t="shared" si="64"/>
        <v>71.13</v>
      </c>
      <c r="J596" t="s">
        <v>21</v>
      </c>
      <c r="K596" t="s">
        <v>22</v>
      </c>
      <c r="L596">
        <v>1467003600</v>
      </c>
      <c r="M596" s="10">
        <f t="shared" si="65"/>
        <v>42548.208333333328</v>
      </c>
      <c r="N596" s="9">
        <f t="shared" si="66"/>
        <v>2016</v>
      </c>
      <c r="O596">
        <v>1467262800</v>
      </c>
      <c r="P596" s="10">
        <f t="shared" si="67"/>
        <v>42551.208333333328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63"/>
        <v>209</v>
      </c>
      <c r="G597" t="s">
        <v>20</v>
      </c>
      <c r="H597">
        <v>1629</v>
      </c>
      <c r="I597" s="5">
        <f t="shared" si="64"/>
        <v>89.99</v>
      </c>
      <c r="J597" t="s">
        <v>21</v>
      </c>
      <c r="K597" t="s">
        <v>22</v>
      </c>
      <c r="L597">
        <v>1268715600</v>
      </c>
      <c r="M597" s="10">
        <f t="shared" si="65"/>
        <v>40253.208333333336</v>
      </c>
      <c r="N597" s="9">
        <f t="shared" si="66"/>
        <v>2010</v>
      </c>
      <c r="O597">
        <v>1270530000</v>
      </c>
      <c r="P597" s="10">
        <f t="shared" si="67"/>
        <v>40274.208333333336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63"/>
        <v>100</v>
      </c>
      <c r="G598" t="s">
        <v>14</v>
      </c>
      <c r="H598">
        <v>183</v>
      </c>
      <c r="I598" s="5">
        <f t="shared" si="64"/>
        <v>43.03</v>
      </c>
      <c r="J598" t="s">
        <v>21</v>
      </c>
      <c r="K598" t="s">
        <v>22</v>
      </c>
      <c r="L598">
        <v>1457157600</v>
      </c>
      <c r="M598" s="10">
        <f t="shared" si="65"/>
        <v>42434.25</v>
      </c>
      <c r="N598" s="9">
        <f t="shared" si="66"/>
        <v>2016</v>
      </c>
      <c r="O598">
        <v>1457762400</v>
      </c>
      <c r="P598" s="10">
        <f t="shared" si="67"/>
        <v>42441.25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63"/>
        <v>202</v>
      </c>
      <c r="G599" t="s">
        <v>20</v>
      </c>
      <c r="H599">
        <v>2188</v>
      </c>
      <c r="I599" s="5">
        <f t="shared" si="64"/>
        <v>68</v>
      </c>
      <c r="J599" t="s">
        <v>21</v>
      </c>
      <c r="K599" t="s">
        <v>22</v>
      </c>
      <c r="L599">
        <v>1573970400</v>
      </c>
      <c r="M599" s="10">
        <f t="shared" si="65"/>
        <v>43786.25</v>
      </c>
      <c r="N599" s="9">
        <f t="shared" si="66"/>
        <v>2019</v>
      </c>
      <c r="O599">
        <v>1575525600</v>
      </c>
      <c r="P599" s="10">
        <f t="shared" si="67"/>
        <v>43804.25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63"/>
        <v>162</v>
      </c>
      <c r="G600" t="s">
        <v>20</v>
      </c>
      <c r="H600">
        <v>2409</v>
      </c>
      <c r="I600" s="5">
        <f t="shared" si="64"/>
        <v>73</v>
      </c>
      <c r="J600" t="s">
        <v>107</v>
      </c>
      <c r="K600" t="s">
        <v>108</v>
      </c>
      <c r="L600">
        <v>1276578000</v>
      </c>
      <c r="M600" s="10">
        <f t="shared" si="65"/>
        <v>40344.208333333336</v>
      </c>
      <c r="N600" s="9">
        <f t="shared" si="66"/>
        <v>2010</v>
      </c>
      <c r="O600">
        <v>1279083600</v>
      </c>
      <c r="P600" s="10">
        <f t="shared" si="67"/>
        <v>40373.208333333336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63"/>
        <v>4</v>
      </c>
      <c r="G601" t="s">
        <v>14</v>
      </c>
      <c r="H601">
        <v>82</v>
      </c>
      <c r="I601" s="5">
        <f t="shared" si="64"/>
        <v>62.34</v>
      </c>
      <c r="J601" t="s">
        <v>36</v>
      </c>
      <c r="K601" t="s">
        <v>37</v>
      </c>
      <c r="L601">
        <v>1423720800</v>
      </c>
      <c r="M601" s="10">
        <f t="shared" si="65"/>
        <v>42047.25</v>
      </c>
      <c r="N601" s="9">
        <f t="shared" si="66"/>
        <v>2015</v>
      </c>
      <c r="O601">
        <v>1424412000</v>
      </c>
      <c r="P601" s="10">
        <f t="shared" si="67"/>
        <v>42055.25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63"/>
        <v>5</v>
      </c>
      <c r="G602" t="s">
        <v>14</v>
      </c>
      <c r="H602">
        <v>1</v>
      </c>
      <c r="I602" s="5">
        <f t="shared" si="64"/>
        <v>5</v>
      </c>
      <c r="J602" t="s">
        <v>40</v>
      </c>
      <c r="K602" t="s">
        <v>41</v>
      </c>
      <c r="L602">
        <v>1375160400</v>
      </c>
      <c r="M602" s="10">
        <f t="shared" si="65"/>
        <v>41485.208333333336</v>
      </c>
      <c r="N602" s="9">
        <f t="shared" si="66"/>
        <v>2013</v>
      </c>
      <c r="O602">
        <v>1376197200</v>
      </c>
      <c r="P602" s="10">
        <f t="shared" si="67"/>
        <v>41497.208333333336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63"/>
        <v>207</v>
      </c>
      <c r="G603" t="s">
        <v>20</v>
      </c>
      <c r="H603">
        <v>194</v>
      </c>
      <c r="I603" s="5">
        <f t="shared" si="64"/>
        <v>67.099999999999994</v>
      </c>
      <c r="J603" t="s">
        <v>21</v>
      </c>
      <c r="K603" t="s">
        <v>22</v>
      </c>
      <c r="L603">
        <v>1401426000</v>
      </c>
      <c r="M603" s="10">
        <f t="shared" si="65"/>
        <v>41789.208333333336</v>
      </c>
      <c r="N603" s="9">
        <f t="shared" si="66"/>
        <v>2014</v>
      </c>
      <c r="O603">
        <v>1402894800</v>
      </c>
      <c r="P603" s="10">
        <f t="shared" si="67"/>
        <v>41806.208333333336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63"/>
        <v>128</v>
      </c>
      <c r="G604" t="s">
        <v>20</v>
      </c>
      <c r="H604">
        <v>1140</v>
      </c>
      <c r="I604" s="5">
        <f t="shared" si="64"/>
        <v>79.98</v>
      </c>
      <c r="J604" t="s">
        <v>21</v>
      </c>
      <c r="K604" t="s">
        <v>22</v>
      </c>
      <c r="L604">
        <v>1433480400</v>
      </c>
      <c r="M604" s="10">
        <f t="shared" si="65"/>
        <v>42160.208333333328</v>
      </c>
      <c r="N604" s="9">
        <f t="shared" si="66"/>
        <v>2015</v>
      </c>
      <c r="O604">
        <v>1434430800</v>
      </c>
      <c r="P604" s="10">
        <f t="shared" si="67"/>
        <v>42171.208333333328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63"/>
        <v>120</v>
      </c>
      <c r="G605" t="s">
        <v>20</v>
      </c>
      <c r="H605">
        <v>102</v>
      </c>
      <c r="I605" s="5">
        <f t="shared" si="64"/>
        <v>62.18</v>
      </c>
      <c r="J605" t="s">
        <v>21</v>
      </c>
      <c r="K605" t="s">
        <v>22</v>
      </c>
      <c r="L605">
        <v>1555563600</v>
      </c>
      <c r="M605" s="10">
        <f t="shared" si="65"/>
        <v>43573.208333333328</v>
      </c>
      <c r="N605" s="9">
        <f t="shared" si="66"/>
        <v>2019</v>
      </c>
      <c r="O605">
        <v>1557896400</v>
      </c>
      <c r="P605" s="10">
        <f t="shared" si="67"/>
        <v>43600.208333333328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63"/>
        <v>171</v>
      </c>
      <c r="G606" t="s">
        <v>20</v>
      </c>
      <c r="H606">
        <v>2857</v>
      </c>
      <c r="I606" s="5">
        <f t="shared" si="64"/>
        <v>53.01</v>
      </c>
      <c r="J606" t="s">
        <v>21</v>
      </c>
      <c r="K606" t="s">
        <v>22</v>
      </c>
      <c r="L606">
        <v>1295676000</v>
      </c>
      <c r="M606" s="10">
        <f t="shared" si="65"/>
        <v>40565.25</v>
      </c>
      <c r="N606" s="9">
        <f t="shared" si="66"/>
        <v>2011</v>
      </c>
      <c r="O606">
        <v>1297490400</v>
      </c>
      <c r="P606" s="10">
        <f t="shared" si="67"/>
        <v>40586.25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63"/>
        <v>187</v>
      </c>
      <c r="G607" t="s">
        <v>20</v>
      </c>
      <c r="H607">
        <v>107</v>
      </c>
      <c r="I607" s="5">
        <f t="shared" si="64"/>
        <v>57.74</v>
      </c>
      <c r="J607" t="s">
        <v>21</v>
      </c>
      <c r="K607" t="s">
        <v>22</v>
      </c>
      <c r="L607">
        <v>1443848400</v>
      </c>
      <c r="M607" s="10">
        <f t="shared" si="65"/>
        <v>42280.208333333328</v>
      </c>
      <c r="N607" s="9">
        <f t="shared" si="66"/>
        <v>2015</v>
      </c>
      <c r="O607">
        <v>1447394400</v>
      </c>
      <c r="P607" s="10">
        <f t="shared" si="67"/>
        <v>42321.25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63"/>
        <v>188</v>
      </c>
      <c r="G608" t="s">
        <v>20</v>
      </c>
      <c r="H608">
        <v>160</v>
      </c>
      <c r="I608" s="5">
        <f t="shared" si="64"/>
        <v>40.03</v>
      </c>
      <c r="J608" t="s">
        <v>40</v>
      </c>
      <c r="K608" t="s">
        <v>41</v>
      </c>
      <c r="L608">
        <v>1457330400</v>
      </c>
      <c r="M608" s="10">
        <f t="shared" si="65"/>
        <v>42436.25</v>
      </c>
      <c r="N608" s="9">
        <f t="shared" si="66"/>
        <v>2016</v>
      </c>
      <c r="O608">
        <v>1458277200</v>
      </c>
      <c r="P608" s="10">
        <f t="shared" si="67"/>
        <v>42447.208333333328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63"/>
        <v>131</v>
      </c>
      <c r="G609" t="s">
        <v>20</v>
      </c>
      <c r="H609">
        <v>2230</v>
      </c>
      <c r="I609" s="5">
        <f t="shared" si="64"/>
        <v>81.02</v>
      </c>
      <c r="J609" t="s">
        <v>21</v>
      </c>
      <c r="K609" t="s">
        <v>22</v>
      </c>
      <c r="L609">
        <v>1395550800</v>
      </c>
      <c r="M609" s="10">
        <f t="shared" si="65"/>
        <v>41721.208333333336</v>
      </c>
      <c r="N609" s="9">
        <f t="shared" si="66"/>
        <v>2014</v>
      </c>
      <c r="O609">
        <v>1395723600</v>
      </c>
      <c r="P609" s="10">
        <f t="shared" si="67"/>
        <v>41723.208333333336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63"/>
        <v>284</v>
      </c>
      <c r="G610" t="s">
        <v>20</v>
      </c>
      <c r="H610">
        <v>316</v>
      </c>
      <c r="I610" s="5">
        <f t="shared" si="64"/>
        <v>35.049999999999997</v>
      </c>
      <c r="J610" t="s">
        <v>21</v>
      </c>
      <c r="K610" t="s">
        <v>22</v>
      </c>
      <c r="L610">
        <v>1551852000</v>
      </c>
      <c r="M610" s="10">
        <f t="shared" si="65"/>
        <v>43530.25</v>
      </c>
      <c r="N610" s="9">
        <f t="shared" si="66"/>
        <v>2019</v>
      </c>
      <c r="O610">
        <v>1552197600</v>
      </c>
      <c r="P610" s="10">
        <f t="shared" si="67"/>
        <v>43534.25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63"/>
        <v>120</v>
      </c>
      <c r="G611" t="s">
        <v>20</v>
      </c>
      <c r="H611">
        <v>117</v>
      </c>
      <c r="I611" s="5">
        <f t="shared" si="64"/>
        <v>102.92</v>
      </c>
      <c r="J611" t="s">
        <v>21</v>
      </c>
      <c r="K611" t="s">
        <v>22</v>
      </c>
      <c r="L611">
        <v>1547618400</v>
      </c>
      <c r="M611" s="10">
        <f t="shared" si="65"/>
        <v>43481.25</v>
      </c>
      <c r="N611" s="9">
        <f t="shared" si="66"/>
        <v>2019</v>
      </c>
      <c r="O611">
        <v>1549087200</v>
      </c>
      <c r="P611" s="10">
        <f t="shared" si="67"/>
        <v>43498.25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63"/>
        <v>419</v>
      </c>
      <c r="G612" t="s">
        <v>20</v>
      </c>
      <c r="H612">
        <v>6406</v>
      </c>
      <c r="I612" s="5">
        <f t="shared" si="64"/>
        <v>28</v>
      </c>
      <c r="J612" t="s">
        <v>21</v>
      </c>
      <c r="K612" t="s">
        <v>22</v>
      </c>
      <c r="L612">
        <v>1355637600</v>
      </c>
      <c r="M612" s="10">
        <f t="shared" si="65"/>
        <v>41259.25</v>
      </c>
      <c r="N612" s="9">
        <f t="shared" si="66"/>
        <v>2012</v>
      </c>
      <c r="O612">
        <v>1356847200</v>
      </c>
      <c r="P612" s="10">
        <f t="shared" si="67"/>
        <v>41273.25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63"/>
        <v>14</v>
      </c>
      <c r="G613" t="s">
        <v>74</v>
      </c>
      <c r="H613">
        <v>15</v>
      </c>
      <c r="I613" s="5">
        <f t="shared" si="64"/>
        <v>75.73</v>
      </c>
      <c r="J613" t="s">
        <v>21</v>
      </c>
      <c r="K613" t="s">
        <v>22</v>
      </c>
      <c r="L613">
        <v>1374728400</v>
      </c>
      <c r="M613" s="10">
        <f t="shared" si="65"/>
        <v>41480.208333333336</v>
      </c>
      <c r="N613" s="9">
        <f t="shared" si="66"/>
        <v>2013</v>
      </c>
      <c r="O613">
        <v>1375765200</v>
      </c>
      <c r="P613" s="10">
        <f t="shared" si="67"/>
        <v>41492.208333333336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63"/>
        <v>139</v>
      </c>
      <c r="G614" t="s">
        <v>20</v>
      </c>
      <c r="H614">
        <v>192</v>
      </c>
      <c r="I614" s="5">
        <f t="shared" si="64"/>
        <v>45.03</v>
      </c>
      <c r="J614" t="s">
        <v>21</v>
      </c>
      <c r="K614" t="s">
        <v>22</v>
      </c>
      <c r="L614">
        <v>1287810000</v>
      </c>
      <c r="M614" s="10">
        <f t="shared" si="65"/>
        <v>40474.208333333336</v>
      </c>
      <c r="N614" s="9">
        <f t="shared" si="66"/>
        <v>2010</v>
      </c>
      <c r="O614">
        <v>1289800800</v>
      </c>
      <c r="P614" s="10">
        <f t="shared" si="67"/>
        <v>40497.25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63"/>
        <v>174</v>
      </c>
      <c r="G615" t="s">
        <v>20</v>
      </c>
      <c r="H615">
        <v>26</v>
      </c>
      <c r="I615" s="5">
        <f t="shared" si="64"/>
        <v>73.62</v>
      </c>
      <c r="J615" t="s">
        <v>15</v>
      </c>
      <c r="K615" t="s">
        <v>16</v>
      </c>
      <c r="L615">
        <v>1503723600</v>
      </c>
      <c r="M615" s="10">
        <f t="shared" si="65"/>
        <v>42973.208333333328</v>
      </c>
      <c r="N615" s="9">
        <f t="shared" si="66"/>
        <v>2017</v>
      </c>
      <c r="O615">
        <v>1504501200</v>
      </c>
      <c r="P615" s="10">
        <f t="shared" si="67"/>
        <v>42982.208333333328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63"/>
        <v>155</v>
      </c>
      <c r="G616" t="s">
        <v>20</v>
      </c>
      <c r="H616">
        <v>723</v>
      </c>
      <c r="I616" s="5">
        <f t="shared" si="64"/>
        <v>56.99</v>
      </c>
      <c r="J616" t="s">
        <v>21</v>
      </c>
      <c r="K616" t="s">
        <v>22</v>
      </c>
      <c r="L616">
        <v>1484114400</v>
      </c>
      <c r="M616" s="10">
        <f t="shared" si="65"/>
        <v>42746.25</v>
      </c>
      <c r="N616" s="9">
        <f t="shared" si="66"/>
        <v>2017</v>
      </c>
      <c r="O616">
        <v>1485669600</v>
      </c>
      <c r="P616" s="10">
        <f t="shared" si="67"/>
        <v>42764.25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63"/>
        <v>170</v>
      </c>
      <c r="G617" t="s">
        <v>20</v>
      </c>
      <c r="H617">
        <v>170</v>
      </c>
      <c r="I617" s="5">
        <f t="shared" si="64"/>
        <v>85.22</v>
      </c>
      <c r="J617" t="s">
        <v>107</v>
      </c>
      <c r="K617" t="s">
        <v>108</v>
      </c>
      <c r="L617">
        <v>1461906000</v>
      </c>
      <c r="M617" s="10">
        <f t="shared" si="65"/>
        <v>42489.208333333328</v>
      </c>
      <c r="N617" s="9">
        <f t="shared" si="66"/>
        <v>2016</v>
      </c>
      <c r="O617">
        <v>1462770000</v>
      </c>
      <c r="P617" s="10">
        <f t="shared" si="67"/>
        <v>42499.208333333328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63"/>
        <v>190</v>
      </c>
      <c r="G618" t="s">
        <v>20</v>
      </c>
      <c r="H618">
        <v>238</v>
      </c>
      <c r="I618" s="5">
        <f t="shared" si="64"/>
        <v>50.96</v>
      </c>
      <c r="J618" t="s">
        <v>40</v>
      </c>
      <c r="K618" t="s">
        <v>41</v>
      </c>
      <c r="L618">
        <v>1379653200</v>
      </c>
      <c r="M618" s="10">
        <f t="shared" si="65"/>
        <v>41537.208333333336</v>
      </c>
      <c r="N618" s="9">
        <f t="shared" si="66"/>
        <v>2013</v>
      </c>
      <c r="O618">
        <v>1379739600</v>
      </c>
      <c r="P618" s="10">
        <f t="shared" si="67"/>
        <v>41538.208333333336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63"/>
        <v>250</v>
      </c>
      <c r="G619" t="s">
        <v>20</v>
      </c>
      <c r="H619">
        <v>55</v>
      </c>
      <c r="I619" s="5">
        <f t="shared" si="64"/>
        <v>63.56</v>
      </c>
      <c r="J619" t="s">
        <v>21</v>
      </c>
      <c r="K619" t="s">
        <v>22</v>
      </c>
      <c r="L619">
        <v>1401858000</v>
      </c>
      <c r="M619" s="10">
        <f t="shared" si="65"/>
        <v>41794.208333333336</v>
      </c>
      <c r="N619" s="9">
        <f t="shared" si="66"/>
        <v>2014</v>
      </c>
      <c r="O619">
        <v>1402722000</v>
      </c>
      <c r="P619" s="10">
        <f t="shared" si="67"/>
        <v>41804.208333333336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63"/>
        <v>49</v>
      </c>
      <c r="G620" t="s">
        <v>14</v>
      </c>
      <c r="H620">
        <v>1198</v>
      </c>
      <c r="I620" s="5">
        <f t="shared" si="64"/>
        <v>81</v>
      </c>
      <c r="J620" t="s">
        <v>21</v>
      </c>
      <c r="K620" t="s">
        <v>22</v>
      </c>
      <c r="L620">
        <v>1367470800</v>
      </c>
      <c r="M620" s="10">
        <f t="shared" si="65"/>
        <v>41396.208333333336</v>
      </c>
      <c r="N620" s="9">
        <f t="shared" si="66"/>
        <v>2013</v>
      </c>
      <c r="O620">
        <v>1369285200</v>
      </c>
      <c r="P620" s="10">
        <f t="shared" si="67"/>
        <v>41417.208333333336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63"/>
        <v>28</v>
      </c>
      <c r="G621" t="s">
        <v>14</v>
      </c>
      <c r="H621">
        <v>648</v>
      </c>
      <c r="I621" s="5">
        <f t="shared" si="64"/>
        <v>86.04</v>
      </c>
      <c r="J621" t="s">
        <v>21</v>
      </c>
      <c r="K621" t="s">
        <v>22</v>
      </c>
      <c r="L621">
        <v>1304658000</v>
      </c>
      <c r="M621" s="10">
        <f t="shared" si="65"/>
        <v>40669.208333333336</v>
      </c>
      <c r="N621" s="9">
        <f t="shared" si="66"/>
        <v>2011</v>
      </c>
      <c r="O621">
        <v>1304744400</v>
      </c>
      <c r="P621" s="10">
        <f t="shared" si="67"/>
        <v>40670.208333333336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63"/>
        <v>268</v>
      </c>
      <c r="G622" t="s">
        <v>20</v>
      </c>
      <c r="H622">
        <v>128</v>
      </c>
      <c r="I622" s="5">
        <f t="shared" si="64"/>
        <v>90.04</v>
      </c>
      <c r="J622" t="s">
        <v>26</v>
      </c>
      <c r="K622" t="s">
        <v>27</v>
      </c>
      <c r="L622">
        <v>1467954000</v>
      </c>
      <c r="M622" s="10">
        <f t="shared" si="65"/>
        <v>42559.208333333328</v>
      </c>
      <c r="N622" s="9">
        <f t="shared" si="66"/>
        <v>2016</v>
      </c>
      <c r="O622">
        <v>1468299600</v>
      </c>
      <c r="P622" s="10">
        <f t="shared" si="67"/>
        <v>42563.208333333328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63"/>
        <v>620</v>
      </c>
      <c r="G623" t="s">
        <v>20</v>
      </c>
      <c r="H623">
        <v>2144</v>
      </c>
      <c r="I623" s="5">
        <f t="shared" si="64"/>
        <v>74.010000000000005</v>
      </c>
      <c r="J623" t="s">
        <v>21</v>
      </c>
      <c r="K623" t="s">
        <v>22</v>
      </c>
      <c r="L623">
        <v>1473742800</v>
      </c>
      <c r="M623" s="10">
        <f t="shared" si="65"/>
        <v>42626.208333333328</v>
      </c>
      <c r="N623" s="9">
        <f t="shared" si="66"/>
        <v>2016</v>
      </c>
      <c r="O623">
        <v>1474174800</v>
      </c>
      <c r="P623" s="10">
        <f t="shared" si="67"/>
        <v>42631.208333333328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63"/>
        <v>3</v>
      </c>
      <c r="G624" t="s">
        <v>14</v>
      </c>
      <c r="H624">
        <v>64</v>
      </c>
      <c r="I624" s="5">
        <f t="shared" si="64"/>
        <v>92.44</v>
      </c>
      <c r="J624" t="s">
        <v>21</v>
      </c>
      <c r="K624" t="s">
        <v>22</v>
      </c>
      <c r="L624">
        <v>1523768400</v>
      </c>
      <c r="M624" s="10">
        <f t="shared" si="65"/>
        <v>43205.208333333328</v>
      </c>
      <c r="N624" s="9">
        <f t="shared" si="66"/>
        <v>2018</v>
      </c>
      <c r="O624">
        <v>1526014800</v>
      </c>
      <c r="P624" s="10">
        <f t="shared" si="67"/>
        <v>43231.208333333328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63"/>
        <v>160</v>
      </c>
      <c r="G625" t="s">
        <v>20</v>
      </c>
      <c r="H625">
        <v>2693</v>
      </c>
      <c r="I625" s="5">
        <f t="shared" si="64"/>
        <v>56</v>
      </c>
      <c r="J625" t="s">
        <v>40</v>
      </c>
      <c r="K625" t="s">
        <v>41</v>
      </c>
      <c r="L625">
        <v>1437022800</v>
      </c>
      <c r="M625" s="10">
        <f t="shared" si="65"/>
        <v>42201.208333333328</v>
      </c>
      <c r="N625" s="9">
        <f t="shared" si="66"/>
        <v>2015</v>
      </c>
      <c r="O625">
        <v>1437454800</v>
      </c>
      <c r="P625" s="10">
        <f t="shared" si="67"/>
        <v>42206.208333333328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63"/>
        <v>279</v>
      </c>
      <c r="G626" t="s">
        <v>20</v>
      </c>
      <c r="H626">
        <v>432</v>
      </c>
      <c r="I626" s="5">
        <f t="shared" si="64"/>
        <v>32.979999999999997</v>
      </c>
      <c r="J626" t="s">
        <v>21</v>
      </c>
      <c r="K626" t="s">
        <v>22</v>
      </c>
      <c r="L626">
        <v>1422165600</v>
      </c>
      <c r="M626" s="10">
        <f t="shared" si="65"/>
        <v>42029.25</v>
      </c>
      <c r="N626" s="9">
        <f t="shared" si="66"/>
        <v>2015</v>
      </c>
      <c r="O626">
        <v>1422684000</v>
      </c>
      <c r="P626" s="10">
        <f t="shared" si="67"/>
        <v>42035.25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63"/>
        <v>77</v>
      </c>
      <c r="G627" t="s">
        <v>14</v>
      </c>
      <c r="H627">
        <v>62</v>
      </c>
      <c r="I627" s="5">
        <f t="shared" si="64"/>
        <v>93.6</v>
      </c>
      <c r="J627" t="s">
        <v>21</v>
      </c>
      <c r="K627" t="s">
        <v>22</v>
      </c>
      <c r="L627">
        <v>1580104800</v>
      </c>
      <c r="M627" s="10">
        <f t="shared" si="65"/>
        <v>43857.25</v>
      </c>
      <c r="N627" s="9">
        <f t="shared" si="66"/>
        <v>2020</v>
      </c>
      <c r="O627">
        <v>1581314400</v>
      </c>
      <c r="P627" s="10">
        <f t="shared" si="67"/>
        <v>43871.25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63"/>
        <v>206</v>
      </c>
      <c r="G628" t="s">
        <v>20</v>
      </c>
      <c r="H628">
        <v>189</v>
      </c>
      <c r="I628" s="5">
        <f t="shared" si="64"/>
        <v>69.87</v>
      </c>
      <c r="J628" t="s">
        <v>21</v>
      </c>
      <c r="K628" t="s">
        <v>22</v>
      </c>
      <c r="L628">
        <v>1285650000</v>
      </c>
      <c r="M628" s="10">
        <f t="shared" si="65"/>
        <v>40449.208333333336</v>
      </c>
      <c r="N628" s="9">
        <f t="shared" si="66"/>
        <v>2010</v>
      </c>
      <c r="O628">
        <v>1286427600</v>
      </c>
      <c r="P628" s="10">
        <f t="shared" si="67"/>
        <v>40458.208333333336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63"/>
        <v>694</v>
      </c>
      <c r="G629" t="s">
        <v>20</v>
      </c>
      <c r="H629">
        <v>154</v>
      </c>
      <c r="I629" s="5">
        <f t="shared" si="64"/>
        <v>72.13</v>
      </c>
      <c r="J629" t="s">
        <v>40</v>
      </c>
      <c r="K629" t="s">
        <v>41</v>
      </c>
      <c r="L629">
        <v>1276664400</v>
      </c>
      <c r="M629" s="10">
        <f t="shared" si="65"/>
        <v>40345.208333333336</v>
      </c>
      <c r="N629" s="9">
        <f t="shared" si="66"/>
        <v>2010</v>
      </c>
      <c r="O629">
        <v>1278738000</v>
      </c>
      <c r="P629" s="10">
        <f t="shared" si="67"/>
        <v>40369.208333333336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63"/>
        <v>152</v>
      </c>
      <c r="G630" t="s">
        <v>20</v>
      </c>
      <c r="H630">
        <v>96</v>
      </c>
      <c r="I630" s="5">
        <f t="shared" si="64"/>
        <v>30.04</v>
      </c>
      <c r="J630" t="s">
        <v>21</v>
      </c>
      <c r="K630" t="s">
        <v>22</v>
      </c>
      <c r="L630">
        <v>1286168400</v>
      </c>
      <c r="M630" s="10">
        <f t="shared" si="65"/>
        <v>40455.208333333336</v>
      </c>
      <c r="N630" s="9">
        <f t="shared" si="66"/>
        <v>2010</v>
      </c>
      <c r="O630">
        <v>1286427600</v>
      </c>
      <c r="P630" s="10">
        <f t="shared" si="67"/>
        <v>40458.208333333336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63"/>
        <v>65</v>
      </c>
      <c r="G631" t="s">
        <v>14</v>
      </c>
      <c r="H631">
        <v>750</v>
      </c>
      <c r="I631" s="5">
        <f t="shared" si="64"/>
        <v>73.97</v>
      </c>
      <c r="J631" t="s">
        <v>21</v>
      </c>
      <c r="K631" t="s">
        <v>22</v>
      </c>
      <c r="L631">
        <v>1467781200</v>
      </c>
      <c r="M631" s="10">
        <f t="shared" si="65"/>
        <v>42557.208333333328</v>
      </c>
      <c r="N631" s="9">
        <f t="shared" si="66"/>
        <v>2016</v>
      </c>
      <c r="O631">
        <v>1467954000</v>
      </c>
      <c r="P631" s="10">
        <f t="shared" si="67"/>
        <v>42559.208333333328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63"/>
        <v>63</v>
      </c>
      <c r="G632" t="s">
        <v>74</v>
      </c>
      <c r="H632">
        <v>87</v>
      </c>
      <c r="I632" s="5">
        <f t="shared" si="64"/>
        <v>68.66</v>
      </c>
      <c r="J632" t="s">
        <v>21</v>
      </c>
      <c r="K632" t="s">
        <v>22</v>
      </c>
      <c r="L632">
        <v>1556686800</v>
      </c>
      <c r="M632" s="10">
        <f t="shared" si="65"/>
        <v>43586.208333333328</v>
      </c>
      <c r="N632" s="9">
        <f t="shared" si="66"/>
        <v>2019</v>
      </c>
      <c r="O632">
        <v>1557637200</v>
      </c>
      <c r="P632" s="10">
        <f t="shared" si="67"/>
        <v>43597.208333333328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63"/>
        <v>310</v>
      </c>
      <c r="G633" t="s">
        <v>20</v>
      </c>
      <c r="H633">
        <v>3063</v>
      </c>
      <c r="I633" s="5">
        <f t="shared" si="64"/>
        <v>59.99</v>
      </c>
      <c r="J633" t="s">
        <v>21</v>
      </c>
      <c r="K633" t="s">
        <v>22</v>
      </c>
      <c r="L633">
        <v>1553576400</v>
      </c>
      <c r="M633" s="10">
        <f t="shared" si="65"/>
        <v>43550.208333333328</v>
      </c>
      <c r="N633" s="9">
        <f t="shared" si="66"/>
        <v>2019</v>
      </c>
      <c r="O633">
        <v>1553922000</v>
      </c>
      <c r="P633" s="10">
        <f t="shared" si="67"/>
        <v>43554.208333333328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63"/>
        <v>43</v>
      </c>
      <c r="G634" t="s">
        <v>47</v>
      </c>
      <c r="H634">
        <v>278</v>
      </c>
      <c r="I634" s="5">
        <f t="shared" si="64"/>
        <v>111.16</v>
      </c>
      <c r="J634" t="s">
        <v>21</v>
      </c>
      <c r="K634" t="s">
        <v>22</v>
      </c>
      <c r="L634">
        <v>1414904400</v>
      </c>
      <c r="M634" s="10">
        <f t="shared" si="65"/>
        <v>41945.208333333336</v>
      </c>
      <c r="N634" s="9">
        <f t="shared" si="66"/>
        <v>2014</v>
      </c>
      <c r="O634">
        <v>1416463200</v>
      </c>
      <c r="P634" s="10">
        <f t="shared" si="67"/>
        <v>41963.25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63"/>
        <v>83</v>
      </c>
      <c r="G635" t="s">
        <v>14</v>
      </c>
      <c r="H635">
        <v>105</v>
      </c>
      <c r="I635" s="5">
        <f t="shared" si="64"/>
        <v>53.04</v>
      </c>
      <c r="J635" t="s">
        <v>21</v>
      </c>
      <c r="K635" t="s">
        <v>22</v>
      </c>
      <c r="L635">
        <v>1446876000</v>
      </c>
      <c r="M635" s="10">
        <f t="shared" si="65"/>
        <v>42315.25</v>
      </c>
      <c r="N635" s="9">
        <f t="shared" si="66"/>
        <v>2015</v>
      </c>
      <c r="O635">
        <v>1447221600</v>
      </c>
      <c r="P635" s="10">
        <f t="shared" si="67"/>
        <v>42319.25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63"/>
        <v>79</v>
      </c>
      <c r="G636" t="s">
        <v>74</v>
      </c>
      <c r="H636">
        <v>1658</v>
      </c>
      <c r="I636" s="5">
        <f t="shared" si="64"/>
        <v>55.99</v>
      </c>
      <c r="J636" t="s">
        <v>21</v>
      </c>
      <c r="K636" t="s">
        <v>22</v>
      </c>
      <c r="L636">
        <v>1490418000</v>
      </c>
      <c r="M636" s="10">
        <f t="shared" si="65"/>
        <v>42819.208333333328</v>
      </c>
      <c r="N636" s="9">
        <f t="shared" si="66"/>
        <v>2017</v>
      </c>
      <c r="O636">
        <v>1491627600</v>
      </c>
      <c r="P636" s="10">
        <f t="shared" si="67"/>
        <v>42833.208333333328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63"/>
        <v>114</v>
      </c>
      <c r="G637" t="s">
        <v>20</v>
      </c>
      <c r="H637">
        <v>2266</v>
      </c>
      <c r="I637" s="5">
        <f t="shared" si="64"/>
        <v>69.989999999999995</v>
      </c>
      <c r="J637" t="s">
        <v>21</v>
      </c>
      <c r="K637" t="s">
        <v>22</v>
      </c>
      <c r="L637">
        <v>1360389600</v>
      </c>
      <c r="M637" s="10">
        <f t="shared" si="65"/>
        <v>41314.25</v>
      </c>
      <c r="N637" s="9">
        <f t="shared" si="66"/>
        <v>2013</v>
      </c>
      <c r="O637">
        <v>1363150800</v>
      </c>
      <c r="P637" s="10">
        <f t="shared" si="67"/>
        <v>41346.208333333336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63"/>
        <v>65</v>
      </c>
      <c r="G638" t="s">
        <v>14</v>
      </c>
      <c r="H638">
        <v>2604</v>
      </c>
      <c r="I638" s="5">
        <f t="shared" si="64"/>
        <v>49</v>
      </c>
      <c r="J638" t="s">
        <v>36</v>
      </c>
      <c r="K638" t="s">
        <v>37</v>
      </c>
      <c r="L638">
        <v>1326866400</v>
      </c>
      <c r="M638" s="10">
        <f t="shared" si="65"/>
        <v>40926.25</v>
      </c>
      <c r="N638" s="9">
        <f t="shared" si="66"/>
        <v>2012</v>
      </c>
      <c r="O638">
        <v>1330754400</v>
      </c>
      <c r="P638" s="10">
        <f t="shared" si="67"/>
        <v>40971.25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63"/>
        <v>79</v>
      </c>
      <c r="G639" t="s">
        <v>14</v>
      </c>
      <c r="H639">
        <v>65</v>
      </c>
      <c r="I639" s="5">
        <f t="shared" si="64"/>
        <v>103.85</v>
      </c>
      <c r="J639" t="s">
        <v>21</v>
      </c>
      <c r="K639" t="s">
        <v>22</v>
      </c>
      <c r="L639">
        <v>1479103200</v>
      </c>
      <c r="M639" s="10">
        <f t="shared" si="65"/>
        <v>42688.25</v>
      </c>
      <c r="N639" s="9">
        <f t="shared" si="66"/>
        <v>2016</v>
      </c>
      <c r="O639">
        <v>1479794400</v>
      </c>
      <c r="P639" s="10">
        <f t="shared" si="67"/>
        <v>42696.25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63"/>
        <v>11</v>
      </c>
      <c r="G640" t="s">
        <v>14</v>
      </c>
      <c r="H640">
        <v>94</v>
      </c>
      <c r="I640" s="5">
        <f t="shared" si="64"/>
        <v>99.13</v>
      </c>
      <c r="J640" t="s">
        <v>21</v>
      </c>
      <c r="K640" t="s">
        <v>22</v>
      </c>
      <c r="L640">
        <v>1280206800</v>
      </c>
      <c r="M640" s="10">
        <f t="shared" si="65"/>
        <v>40386.208333333336</v>
      </c>
      <c r="N640" s="9">
        <f t="shared" si="66"/>
        <v>2010</v>
      </c>
      <c r="O640">
        <v>1281243600</v>
      </c>
      <c r="P640" s="10">
        <f t="shared" si="67"/>
        <v>40398.208333333336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63"/>
        <v>56</v>
      </c>
      <c r="G641" t="s">
        <v>47</v>
      </c>
      <c r="H641">
        <v>45</v>
      </c>
      <c r="I641" s="5">
        <f t="shared" si="64"/>
        <v>107.38</v>
      </c>
      <c r="J641" t="s">
        <v>21</v>
      </c>
      <c r="K641" t="s">
        <v>22</v>
      </c>
      <c r="L641">
        <v>1532754000</v>
      </c>
      <c r="M641" s="10">
        <f t="shared" si="65"/>
        <v>43309.208333333328</v>
      </c>
      <c r="N641" s="9">
        <f t="shared" si="66"/>
        <v>2018</v>
      </c>
      <c r="O641">
        <v>1532754000</v>
      </c>
      <c r="P641" s="10">
        <f t="shared" si="67"/>
        <v>43309.208333333328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ref="F642:F705" si="70">ROUND((E642/D642)*100,0)</f>
        <v>17</v>
      </c>
      <c r="G642" t="s">
        <v>14</v>
      </c>
      <c r="H642">
        <v>257</v>
      </c>
      <c r="I642" s="5">
        <f t="shared" ref="I642:I705" si="71">IF(H642=0,0,ROUND(E642/H642,2))</f>
        <v>76.92</v>
      </c>
      <c r="J642" t="s">
        <v>21</v>
      </c>
      <c r="K642" t="s">
        <v>22</v>
      </c>
      <c r="L642">
        <v>1453096800</v>
      </c>
      <c r="M642" s="10">
        <f t="shared" si="65"/>
        <v>42387.25</v>
      </c>
      <c r="N642" s="9">
        <f t="shared" si="66"/>
        <v>2016</v>
      </c>
      <c r="O642">
        <v>1453356000</v>
      </c>
      <c r="P642" s="10">
        <f t="shared" si="67"/>
        <v>42390.25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70"/>
        <v>120</v>
      </c>
      <c r="G643" t="s">
        <v>20</v>
      </c>
      <c r="H643">
        <v>194</v>
      </c>
      <c r="I643" s="5">
        <f t="shared" si="71"/>
        <v>58.13</v>
      </c>
      <c r="J643" t="s">
        <v>98</v>
      </c>
      <c r="K643" t="s">
        <v>99</v>
      </c>
      <c r="L643">
        <v>1487570400</v>
      </c>
      <c r="M643" s="10">
        <f t="shared" ref="M643:M706" si="72">(((L643/60)/60)/24)+DATE(1970,1,1)</f>
        <v>42786.25</v>
      </c>
      <c r="N643" s="9">
        <f t="shared" ref="N643:N706" si="73">YEAR(M643)</f>
        <v>2017</v>
      </c>
      <c r="O643">
        <v>1489986000</v>
      </c>
      <c r="P643" s="10">
        <f t="shared" ref="P643:P706" si="74">(((O643/60)/60)/24)+DATE(1970,1,1)</f>
        <v>42814.208333333328</v>
      </c>
      <c r="Q643" t="b">
        <v>0</v>
      </c>
      <c r="R643" t="b">
        <v>0</v>
      </c>
      <c r="S643" t="s">
        <v>33</v>
      </c>
      <c r="T643" t="str">
        <f t="shared" ref="T643:T706" si="75">LEFT(S643,SEARCH("/",S643)-1)</f>
        <v>theater</v>
      </c>
      <c r="U643" t="str">
        <f t="shared" ref="U643:U706" si="76">RIGHT(S643,LEN(S643)-SEARCH("/",S643))</f>
        <v>plays</v>
      </c>
    </row>
    <row r="644" spans="1:21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70"/>
        <v>145</v>
      </c>
      <c r="G644" t="s">
        <v>20</v>
      </c>
      <c r="H644">
        <v>129</v>
      </c>
      <c r="I644" s="5">
        <f t="shared" si="71"/>
        <v>103.74</v>
      </c>
      <c r="J644" t="s">
        <v>15</v>
      </c>
      <c r="K644" t="s">
        <v>16</v>
      </c>
      <c r="L644">
        <v>1545026400</v>
      </c>
      <c r="M644" s="10">
        <f t="shared" si="72"/>
        <v>43451.25</v>
      </c>
      <c r="N644" s="9">
        <f t="shared" si="73"/>
        <v>2018</v>
      </c>
      <c r="O644">
        <v>1545804000</v>
      </c>
      <c r="P644" s="10">
        <f t="shared" si="74"/>
        <v>43460.25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70"/>
        <v>221</v>
      </c>
      <c r="G645" t="s">
        <v>20</v>
      </c>
      <c r="H645">
        <v>375</v>
      </c>
      <c r="I645" s="5">
        <f t="shared" si="71"/>
        <v>87.96</v>
      </c>
      <c r="J645" t="s">
        <v>21</v>
      </c>
      <c r="K645" t="s">
        <v>22</v>
      </c>
      <c r="L645">
        <v>1488348000</v>
      </c>
      <c r="M645" s="10">
        <f t="shared" si="72"/>
        <v>42795.25</v>
      </c>
      <c r="N645" s="9">
        <f t="shared" si="73"/>
        <v>2017</v>
      </c>
      <c r="O645">
        <v>1489899600</v>
      </c>
      <c r="P645" s="10">
        <f t="shared" si="74"/>
        <v>42813.208333333328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70"/>
        <v>48</v>
      </c>
      <c r="G646" t="s">
        <v>14</v>
      </c>
      <c r="H646">
        <v>2928</v>
      </c>
      <c r="I646" s="5">
        <f t="shared" si="71"/>
        <v>28</v>
      </c>
      <c r="J646" t="s">
        <v>15</v>
      </c>
      <c r="K646" t="s">
        <v>16</v>
      </c>
      <c r="L646">
        <v>1545112800</v>
      </c>
      <c r="M646" s="10">
        <f t="shared" si="72"/>
        <v>43452.25</v>
      </c>
      <c r="N646" s="9">
        <f t="shared" si="73"/>
        <v>2018</v>
      </c>
      <c r="O646">
        <v>1546495200</v>
      </c>
      <c r="P646" s="10">
        <f t="shared" si="74"/>
        <v>43468.25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70"/>
        <v>93</v>
      </c>
      <c r="G647" t="s">
        <v>14</v>
      </c>
      <c r="H647">
        <v>4697</v>
      </c>
      <c r="I647" s="5">
        <f t="shared" si="71"/>
        <v>38</v>
      </c>
      <c r="J647" t="s">
        <v>21</v>
      </c>
      <c r="K647" t="s">
        <v>22</v>
      </c>
      <c r="L647">
        <v>1537938000</v>
      </c>
      <c r="M647" s="10">
        <f t="shared" si="72"/>
        <v>43369.208333333328</v>
      </c>
      <c r="N647" s="9">
        <f t="shared" si="73"/>
        <v>2018</v>
      </c>
      <c r="O647">
        <v>1539752400</v>
      </c>
      <c r="P647" s="10">
        <f t="shared" si="74"/>
        <v>43390.208333333328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70"/>
        <v>89</v>
      </c>
      <c r="G648" t="s">
        <v>14</v>
      </c>
      <c r="H648">
        <v>2915</v>
      </c>
      <c r="I648" s="5">
        <f t="shared" si="71"/>
        <v>30</v>
      </c>
      <c r="J648" t="s">
        <v>21</v>
      </c>
      <c r="K648" t="s">
        <v>22</v>
      </c>
      <c r="L648">
        <v>1363150800</v>
      </c>
      <c r="M648" s="10">
        <f t="shared" si="72"/>
        <v>41346.208333333336</v>
      </c>
      <c r="N648" s="9">
        <f t="shared" si="73"/>
        <v>2013</v>
      </c>
      <c r="O648">
        <v>1364101200</v>
      </c>
      <c r="P648" s="10">
        <f t="shared" si="74"/>
        <v>41357.208333333336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70"/>
        <v>41</v>
      </c>
      <c r="G649" t="s">
        <v>14</v>
      </c>
      <c r="H649">
        <v>18</v>
      </c>
      <c r="I649" s="5">
        <f t="shared" si="71"/>
        <v>103.5</v>
      </c>
      <c r="J649" t="s">
        <v>21</v>
      </c>
      <c r="K649" t="s">
        <v>22</v>
      </c>
      <c r="L649">
        <v>1523250000</v>
      </c>
      <c r="M649" s="10">
        <f t="shared" si="72"/>
        <v>43199.208333333328</v>
      </c>
      <c r="N649" s="9">
        <f t="shared" si="73"/>
        <v>2018</v>
      </c>
      <c r="O649">
        <v>1525323600</v>
      </c>
      <c r="P649" s="10">
        <f t="shared" si="74"/>
        <v>43223.208333333328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70"/>
        <v>63</v>
      </c>
      <c r="G650" t="s">
        <v>74</v>
      </c>
      <c r="H650">
        <v>723</v>
      </c>
      <c r="I650" s="5">
        <f t="shared" si="71"/>
        <v>85.99</v>
      </c>
      <c r="J650" t="s">
        <v>21</v>
      </c>
      <c r="K650" t="s">
        <v>22</v>
      </c>
      <c r="L650">
        <v>1499317200</v>
      </c>
      <c r="M650" s="10">
        <f t="shared" si="72"/>
        <v>42922.208333333328</v>
      </c>
      <c r="N650" s="9">
        <f t="shared" si="73"/>
        <v>2017</v>
      </c>
      <c r="O650">
        <v>1500872400</v>
      </c>
      <c r="P650" s="10">
        <f t="shared" si="74"/>
        <v>42940.208333333328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70"/>
        <v>48</v>
      </c>
      <c r="G651" t="s">
        <v>14</v>
      </c>
      <c r="H651">
        <v>602</v>
      </c>
      <c r="I651" s="5">
        <f t="shared" si="71"/>
        <v>98.01</v>
      </c>
      <c r="J651" t="s">
        <v>98</v>
      </c>
      <c r="K651" t="s">
        <v>99</v>
      </c>
      <c r="L651">
        <v>1287550800</v>
      </c>
      <c r="M651" s="10">
        <f t="shared" si="72"/>
        <v>40471.208333333336</v>
      </c>
      <c r="N651" s="9">
        <f t="shared" si="73"/>
        <v>2010</v>
      </c>
      <c r="O651">
        <v>1288501200</v>
      </c>
      <c r="P651" s="10">
        <f t="shared" si="74"/>
        <v>40482.208333333336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70"/>
        <v>2</v>
      </c>
      <c r="G652" t="s">
        <v>14</v>
      </c>
      <c r="H652">
        <v>1</v>
      </c>
      <c r="I652" s="5">
        <f t="shared" si="71"/>
        <v>2</v>
      </c>
      <c r="J652" t="s">
        <v>21</v>
      </c>
      <c r="K652" t="s">
        <v>22</v>
      </c>
      <c r="L652">
        <v>1404795600</v>
      </c>
      <c r="M652" s="10">
        <f t="shared" si="72"/>
        <v>41828.208333333336</v>
      </c>
      <c r="N652" s="9">
        <f t="shared" si="73"/>
        <v>2014</v>
      </c>
      <c r="O652">
        <v>1407128400</v>
      </c>
      <c r="P652" s="10">
        <f t="shared" si="74"/>
        <v>41855.208333333336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70"/>
        <v>88</v>
      </c>
      <c r="G653" t="s">
        <v>14</v>
      </c>
      <c r="H653">
        <v>3868</v>
      </c>
      <c r="I653" s="5">
        <f t="shared" si="71"/>
        <v>44.99</v>
      </c>
      <c r="J653" t="s">
        <v>107</v>
      </c>
      <c r="K653" t="s">
        <v>108</v>
      </c>
      <c r="L653">
        <v>1393048800</v>
      </c>
      <c r="M653" s="10">
        <f t="shared" si="72"/>
        <v>41692.25</v>
      </c>
      <c r="N653" s="9">
        <f t="shared" si="73"/>
        <v>2014</v>
      </c>
      <c r="O653">
        <v>1394344800</v>
      </c>
      <c r="P653" s="10">
        <f t="shared" si="74"/>
        <v>41707.25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70"/>
        <v>127</v>
      </c>
      <c r="G654" t="s">
        <v>20</v>
      </c>
      <c r="H654">
        <v>409</v>
      </c>
      <c r="I654" s="5">
        <f t="shared" si="71"/>
        <v>31.01</v>
      </c>
      <c r="J654" t="s">
        <v>21</v>
      </c>
      <c r="K654" t="s">
        <v>22</v>
      </c>
      <c r="L654">
        <v>1470373200</v>
      </c>
      <c r="M654" s="10">
        <f t="shared" si="72"/>
        <v>42587.208333333328</v>
      </c>
      <c r="N654" s="9">
        <f t="shared" si="73"/>
        <v>2016</v>
      </c>
      <c r="O654">
        <v>1474088400</v>
      </c>
      <c r="P654" s="10">
        <f t="shared" si="74"/>
        <v>42630.208333333328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70"/>
        <v>2339</v>
      </c>
      <c r="G655" t="s">
        <v>20</v>
      </c>
      <c r="H655">
        <v>234</v>
      </c>
      <c r="I655" s="5">
        <f t="shared" si="71"/>
        <v>59.97</v>
      </c>
      <c r="J655" t="s">
        <v>21</v>
      </c>
      <c r="K655" t="s">
        <v>22</v>
      </c>
      <c r="L655">
        <v>1460091600</v>
      </c>
      <c r="M655" s="10">
        <f t="shared" si="72"/>
        <v>42468.208333333328</v>
      </c>
      <c r="N655" s="9">
        <f t="shared" si="73"/>
        <v>2016</v>
      </c>
      <c r="O655">
        <v>1460264400</v>
      </c>
      <c r="P655" s="10">
        <f t="shared" si="74"/>
        <v>42470.208333333328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70"/>
        <v>508</v>
      </c>
      <c r="G656" t="s">
        <v>20</v>
      </c>
      <c r="H656">
        <v>3016</v>
      </c>
      <c r="I656" s="5">
        <f t="shared" si="71"/>
        <v>59</v>
      </c>
      <c r="J656" t="s">
        <v>21</v>
      </c>
      <c r="K656" t="s">
        <v>22</v>
      </c>
      <c r="L656">
        <v>1440392400</v>
      </c>
      <c r="M656" s="10">
        <f t="shared" si="72"/>
        <v>42240.208333333328</v>
      </c>
      <c r="N656" s="9">
        <f t="shared" si="73"/>
        <v>2015</v>
      </c>
      <c r="O656">
        <v>1440824400</v>
      </c>
      <c r="P656" s="10">
        <f t="shared" si="74"/>
        <v>42245.208333333328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70"/>
        <v>191</v>
      </c>
      <c r="G657" t="s">
        <v>20</v>
      </c>
      <c r="H657">
        <v>264</v>
      </c>
      <c r="I657" s="5">
        <f t="shared" si="71"/>
        <v>50.05</v>
      </c>
      <c r="J657" t="s">
        <v>21</v>
      </c>
      <c r="K657" t="s">
        <v>22</v>
      </c>
      <c r="L657">
        <v>1488434400</v>
      </c>
      <c r="M657" s="10">
        <f t="shared" si="72"/>
        <v>42796.25</v>
      </c>
      <c r="N657" s="9">
        <f t="shared" si="73"/>
        <v>2017</v>
      </c>
      <c r="O657">
        <v>1489554000</v>
      </c>
      <c r="P657" s="10">
        <f t="shared" si="74"/>
        <v>42809.208333333328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70"/>
        <v>42</v>
      </c>
      <c r="G658" t="s">
        <v>14</v>
      </c>
      <c r="H658">
        <v>504</v>
      </c>
      <c r="I658" s="5">
        <f t="shared" si="71"/>
        <v>98.97</v>
      </c>
      <c r="J658" t="s">
        <v>26</v>
      </c>
      <c r="K658" t="s">
        <v>27</v>
      </c>
      <c r="L658">
        <v>1514440800</v>
      </c>
      <c r="M658" s="10">
        <f t="shared" si="72"/>
        <v>43097.25</v>
      </c>
      <c r="N658" s="9">
        <f t="shared" si="73"/>
        <v>2017</v>
      </c>
      <c r="O658">
        <v>1514872800</v>
      </c>
      <c r="P658" s="10">
        <f t="shared" si="74"/>
        <v>43102.25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70"/>
        <v>8</v>
      </c>
      <c r="G659" t="s">
        <v>14</v>
      </c>
      <c r="H659">
        <v>14</v>
      </c>
      <c r="I659" s="5">
        <f t="shared" si="71"/>
        <v>58.86</v>
      </c>
      <c r="J659" t="s">
        <v>21</v>
      </c>
      <c r="K659" t="s">
        <v>22</v>
      </c>
      <c r="L659">
        <v>1514354400</v>
      </c>
      <c r="M659" s="10">
        <f t="shared" si="72"/>
        <v>43096.25</v>
      </c>
      <c r="N659" s="9">
        <f t="shared" si="73"/>
        <v>2017</v>
      </c>
      <c r="O659">
        <v>1515736800</v>
      </c>
      <c r="P659" s="10">
        <f t="shared" si="74"/>
        <v>43112.25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70"/>
        <v>60</v>
      </c>
      <c r="G660" t="s">
        <v>74</v>
      </c>
      <c r="H660">
        <v>390</v>
      </c>
      <c r="I660" s="5">
        <f t="shared" si="71"/>
        <v>81.010000000000005</v>
      </c>
      <c r="J660" t="s">
        <v>21</v>
      </c>
      <c r="K660" t="s">
        <v>22</v>
      </c>
      <c r="L660">
        <v>1440910800</v>
      </c>
      <c r="M660" s="10">
        <f t="shared" si="72"/>
        <v>42246.208333333328</v>
      </c>
      <c r="N660" s="9">
        <f t="shared" si="73"/>
        <v>2015</v>
      </c>
      <c r="O660">
        <v>1442898000</v>
      </c>
      <c r="P660" s="10">
        <f t="shared" si="74"/>
        <v>42269.208333333328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70"/>
        <v>47</v>
      </c>
      <c r="G661" t="s">
        <v>14</v>
      </c>
      <c r="H661">
        <v>750</v>
      </c>
      <c r="I661" s="5">
        <f t="shared" si="71"/>
        <v>76.010000000000005</v>
      </c>
      <c r="J661" t="s">
        <v>40</v>
      </c>
      <c r="K661" t="s">
        <v>41</v>
      </c>
      <c r="L661">
        <v>1296108000</v>
      </c>
      <c r="M661" s="10">
        <f t="shared" si="72"/>
        <v>40570.25</v>
      </c>
      <c r="N661" s="9">
        <f t="shared" si="73"/>
        <v>2011</v>
      </c>
      <c r="O661">
        <v>1296194400</v>
      </c>
      <c r="P661" s="10">
        <f t="shared" si="74"/>
        <v>40571.25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70"/>
        <v>82</v>
      </c>
      <c r="G662" t="s">
        <v>14</v>
      </c>
      <c r="H662">
        <v>77</v>
      </c>
      <c r="I662" s="5">
        <f t="shared" si="71"/>
        <v>96.6</v>
      </c>
      <c r="J662" t="s">
        <v>21</v>
      </c>
      <c r="K662" t="s">
        <v>22</v>
      </c>
      <c r="L662">
        <v>1440133200</v>
      </c>
      <c r="M662" s="10">
        <f t="shared" si="72"/>
        <v>42237.208333333328</v>
      </c>
      <c r="N662" s="9">
        <f t="shared" si="73"/>
        <v>2015</v>
      </c>
      <c r="O662">
        <v>1440910800</v>
      </c>
      <c r="P662" s="10">
        <f t="shared" si="74"/>
        <v>42246.208333333328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70"/>
        <v>54</v>
      </c>
      <c r="G663" t="s">
        <v>14</v>
      </c>
      <c r="H663">
        <v>752</v>
      </c>
      <c r="I663" s="5">
        <f t="shared" si="71"/>
        <v>76.959999999999994</v>
      </c>
      <c r="J663" t="s">
        <v>36</v>
      </c>
      <c r="K663" t="s">
        <v>37</v>
      </c>
      <c r="L663">
        <v>1332910800</v>
      </c>
      <c r="M663" s="10">
        <f t="shared" si="72"/>
        <v>40996.208333333336</v>
      </c>
      <c r="N663" s="9">
        <f t="shared" si="73"/>
        <v>2012</v>
      </c>
      <c r="O663">
        <v>1335502800</v>
      </c>
      <c r="P663" s="10">
        <f t="shared" si="74"/>
        <v>41026.208333333336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70"/>
        <v>98</v>
      </c>
      <c r="G664" t="s">
        <v>14</v>
      </c>
      <c r="H664">
        <v>131</v>
      </c>
      <c r="I664" s="5">
        <f t="shared" si="71"/>
        <v>67.98</v>
      </c>
      <c r="J664" t="s">
        <v>21</v>
      </c>
      <c r="K664" t="s">
        <v>22</v>
      </c>
      <c r="L664">
        <v>1544335200</v>
      </c>
      <c r="M664" s="10">
        <f t="shared" si="72"/>
        <v>43443.25</v>
      </c>
      <c r="N664" s="9">
        <f t="shared" si="73"/>
        <v>2018</v>
      </c>
      <c r="O664">
        <v>1544680800</v>
      </c>
      <c r="P664" s="10">
        <f t="shared" si="74"/>
        <v>43447.25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70"/>
        <v>77</v>
      </c>
      <c r="G665" t="s">
        <v>14</v>
      </c>
      <c r="H665">
        <v>87</v>
      </c>
      <c r="I665" s="5">
        <f t="shared" si="71"/>
        <v>88.78</v>
      </c>
      <c r="J665" t="s">
        <v>21</v>
      </c>
      <c r="K665" t="s">
        <v>22</v>
      </c>
      <c r="L665">
        <v>1286427600</v>
      </c>
      <c r="M665" s="10">
        <f t="shared" si="72"/>
        <v>40458.208333333336</v>
      </c>
      <c r="N665" s="9">
        <f t="shared" si="73"/>
        <v>2010</v>
      </c>
      <c r="O665">
        <v>1288414800</v>
      </c>
      <c r="P665" s="10">
        <f t="shared" si="74"/>
        <v>40481.208333333336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70"/>
        <v>33</v>
      </c>
      <c r="G666" t="s">
        <v>14</v>
      </c>
      <c r="H666">
        <v>1063</v>
      </c>
      <c r="I666" s="5">
        <f t="shared" si="71"/>
        <v>25</v>
      </c>
      <c r="J666" t="s">
        <v>21</v>
      </c>
      <c r="K666" t="s">
        <v>22</v>
      </c>
      <c r="L666">
        <v>1329717600</v>
      </c>
      <c r="M666" s="10">
        <f t="shared" si="72"/>
        <v>40959.25</v>
      </c>
      <c r="N666" s="9">
        <f t="shared" si="73"/>
        <v>2012</v>
      </c>
      <c r="O666">
        <v>1330581600</v>
      </c>
      <c r="P666" s="10">
        <f t="shared" si="74"/>
        <v>40969.25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70"/>
        <v>240</v>
      </c>
      <c r="G667" t="s">
        <v>20</v>
      </c>
      <c r="H667">
        <v>272</v>
      </c>
      <c r="I667" s="5">
        <f t="shared" si="71"/>
        <v>44.92</v>
      </c>
      <c r="J667" t="s">
        <v>21</v>
      </c>
      <c r="K667" t="s">
        <v>22</v>
      </c>
      <c r="L667">
        <v>1310187600</v>
      </c>
      <c r="M667" s="10">
        <f t="shared" si="72"/>
        <v>40733.208333333336</v>
      </c>
      <c r="N667" s="9">
        <f t="shared" si="73"/>
        <v>2011</v>
      </c>
      <c r="O667">
        <v>1311397200</v>
      </c>
      <c r="P667" s="10">
        <f t="shared" si="74"/>
        <v>40747.208333333336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70"/>
        <v>64</v>
      </c>
      <c r="G668" t="s">
        <v>74</v>
      </c>
      <c r="H668">
        <v>25</v>
      </c>
      <c r="I668" s="5">
        <f t="shared" si="71"/>
        <v>79.400000000000006</v>
      </c>
      <c r="J668" t="s">
        <v>21</v>
      </c>
      <c r="K668" t="s">
        <v>22</v>
      </c>
      <c r="L668">
        <v>1377838800</v>
      </c>
      <c r="M668" s="10">
        <f t="shared" si="72"/>
        <v>41516.208333333336</v>
      </c>
      <c r="N668" s="9">
        <f t="shared" si="73"/>
        <v>2013</v>
      </c>
      <c r="O668">
        <v>1378357200</v>
      </c>
      <c r="P668" s="10">
        <f t="shared" si="74"/>
        <v>41522.208333333336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70"/>
        <v>176</v>
      </c>
      <c r="G669" t="s">
        <v>20</v>
      </c>
      <c r="H669">
        <v>419</v>
      </c>
      <c r="I669" s="5">
        <f t="shared" si="71"/>
        <v>29.01</v>
      </c>
      <c r="J669" t="s">
        <v>21</v>
      </c>
      <c r="K669" t="s">
        <v>22</v>
      </c>
      <c r="L669">
        <v>1410325200</v>
      </c>
      <c r="M669" s="10">
        <f t="shared" si="72"/>
        <v>41892.208333333336</v>
      </c>
      <c r="N669" s="9">
        <f t="shared" si="73"/>
        <v>2014</v>
      </c>
      <c r="O669">
        <v>1411102800</v>
      </c>
      <c r="P669" s="10">
        <f t="shared" si="74"/>
        <v>41901.208333333336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70"/>
        <v>20</v>
      </c>
      <c r="G670" t="s">
        <v>14</v>
      </c>
      <c r="H670">
        <v>76</v>
      </c>
      <c r="I670" s="5">
        <f t="shared" si="71"/>
        <v>73.59</v>
      </c>
      <c r="J670" t="s">
        <v>21</v>
      </c>
      <c r="K670" t="s">
        <v>22</v>
      </c>
      <c r="L670">
        <v>1343797200</v>
      </c>
      <c r="M670" s="10">
        <f t="shared" si="72"/>
        <v>41122.208333333336</v>
      </c>
      <c r="N670" s="9">
        <f t="shared" si="73"/>
        <v>2012</v>
      </c>
      <c r="O670">
        <v>1344834000</v>
      </c>
      <c r="P670" s="10">
        <f t="shared" si="74"/>
        <v>41134.208333333336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70"/>
        <v>359</v>
      </c>
      <c r="G671" t="s">
        <v>20</v>
      </c>
      <c r="H671">
        <v>1621</v>
      </c>
      <c r="I671" s="5">
        <f t="shared" si="71"/>
        <v>107.97</v>
      </c>
      <c r="J671" t="s">
        <v>107</v>
      </c>
      <c r="K671" t="s">
        <v>108</v>
      </c>
      <c r="L671">
        <v>1498453200</v>
      </c>
      <c r="M671" s="10">
        <f t="shared" si="72"/>
        <v>42912.208333333328</v>
      </c>
      <c r="N671" s="9">
        <f t="shared" si="73"/>
        <v>2017</v>
      </c>
      <c r="O671">
        <v>1499230800</v>
      </c>
      <c r="P671" s="10">
        <f t="shared" si="74"/>
        <v>42921.208333333328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70"/>
        <v>469</v>
      </c>
      <c r="G672" t="s">
        <v>20</v>
      </c>
      <c r="H672">
        <v>1101</v>
      </c>
      <c r="I672" s="5">
        <f t="shared" si="71"/>
        <v>68.989999999999995</v>
      </c>
      <c r="J672" t="s">
        <v>21</v>
      </c>
      <c r="K672" t="s">
        <v>22</v>
      </c>
      <c r="L672">
        <v>1456380000</v>
      </c>
      <c r="M672" s="10">
        <f t="shared" si="72"/>
        <v>42425.25</v>
      </c>
      <c r="N672" s="9">
        <f t="shared" si="73"/>
        <v>2016</v>
      </c>
      <c r="O672">
        <v>1457416800</v>
      </c>
      <c r="P672" s="10">
        <f t="shared" si="74"/>
        <v>42437.25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70"/>
        <v>122</v>
      </c>
      <c r="G673" t="s">
        <v>20</v>
      </c>
      <c r="H673">
        <v>1073</v>
      </c>
      <c r="I673" s="5">
        <f t="shared" si="71"/>
        <v>111.02</v>
      </c>
      <c r="J673" t="s">
        <v>21</v>
      </c>
      <c r="K673" t="s">
        <v>22</v>
      </c>
      <c r="L673">
        <v>1280552400</v>
      </c>
      <c r="M673" s="10">
        <f t="shared" si="72"/>
        <v>40390.208333333336</v>
      </c>
      <c r="N673" s="9">
        <f t="shared" si="73"/>
        <v>2010</v>
      </c>
      <c r="O673">
        <v>1280898000</v>
      </c>
      <c r="P673" s="10">
        <f t="shared" si="74"/>
        <v>40394.208333333336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70"/>
        <v>56</v>
      </c>
      <c r="G674" t="s">
        <v>14</v>
      </c>
      <c r="H674">
        <v>4428</v>
      </c>
      <c r="I674" s="5">
        <f t="shared" si="71"/>
        <v>25</v>
      </c>
      <c r="J674" t="s">
        <v>26</v>
      </c>
      <c r="K674" t="s">
        <v>27</v>
      </c>
      <c r="L674">
        <v>1521608400</v>
      </c>
      <c r="M674" s="10">
        <f t="shared" si="72"/>
        <v>43180.208333333328</v>
      </c>
      <c r="N674" s="9">
        <f t="shared" si="73"/>
        <v>2018</v>
      </c>
      <c r="O674">
        <v>1522472400</v>
      </c>
      <c r="P674" s="10">
        <f t="shared" si="74"/>
        <v>43190.208333333328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70"/>
        <v>44</v>
      </c>
      <c r="G675" t="s">
        <v>14</v>
      </c>
      <c r="H675">
        <v>58</v>
      </c>
      <c r="I675" s="5">
        <f t="shared" si="71"/>
        <v>42.16</v>
      </c>
      <c r="J675" t="s">
        <v>107</v>
      </c>
      <c r="K675" t="s">
        <v>108</v>
      </c>
      <c r="L675">
        <v>1460696400</v>
      </c>
      <c r="M675" s="10">
        <f t="shared" si="72"/>
        <v>42475.208333333328</v>
      </c>
      <c r="N675" s="9">
        <f t="shared" si="73"/>
        <v>2016</v>
      </c>
      <c r="O675">
        <v>1462510800</v>
      </c>
      <c r="P675" s="10">
        <f t="shared" si="74"/>
        <v>42496.208333333328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70"/>
        <v>34</v>
      </c>
      <c r="G676" t="s">
        <v>74</v>
      </c>
      <c r="H676">
        <v>1218</v>
      </c>
      <c r="I676" s="5">
        <f t="shared" si="71"/>
        <v>47</v>
      </c>
      <c r="J676" t="s">
        <v>21</v>
      </c>
      <c r="K676" t="s">
        <v>22</v>
      </c>
      <c r="L676">
        <v>1313730000</v>
      </c>
      <c r="M676" s="10">
        <f t="shared" si="72"/>
        <v>40774.208333333336</v>
      </c>
      <c r="N676" s="9">
        <f t="shared" si="73"/>
        <v>2011</v>
      </c>
      <c r="O676">
        <v>1317790800</v>
      </c>
      <c r="P676" s="10">
        <f t="shared" si="74"/>
        <v>40821.208333333336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70"/>
        <v>123</v>
      </c>
      <c r="G677" t="s">
        <v>20</v>
      </c>
      <c r="H677">
        <v>331</v>
      </c>
      <c r="I677" s="5">
        <f t="shared" si="71"/>
        <v>36.04</v>
      </c>
      <c r="J677" t="s">
        <v>21</v>
      </c>
      <c r="K677" t="s">
        <v>22</v>
      </c>
      <c r="L677">
        <v>1568178000</v>
      </c>
      <c r="M677" s="10">
        <f t="shared" si="72"/>
        <v>43719.208333333328</v>
      </c>
      <c r="N677" s="9">
        <f t="shared" si="73"/>
        <v>2019</v>
      </c>
      <c r="O677">
        <v>1568782800</v>
      </c>
      <c r="P677" s="10">
        <f t="shared" si="74"/>
        <v>43726.208333333328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70"/>
        <v>190</v>
      </c>
      <c r="G678" t="s">
        <v>20</v>
      </c>
      <c r="H678">
        <v>1170</v>
      </c>
      <c r="I678" s="5">
        <f t="shared" si="71"/>
        <v>101.04</v>
      </c>
      <c r="J678" t="s">
        <v>21</v>
      </c>
      <c r="K678" t="s">
        <v>22</v>
      </c>
      <c r="L678">
        <v>1348635600</v>
      </c>
      <c r="M678" s="10">
        <f t="shared" si="72"/>
        <v>41178.208333333336</v>
      </c>
      <c r="N678" s="9">
        <f t="shared" si="73"/>
        <v>2012</v>
      </c>
      <c r="O678">
        <v>1349413200</v>
      </c>
      <c r="P678" s="10">
        <f t="shared" si="74"/>
        <v>41187.208333333336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70"/>
        <v>84</v>
      </c>
      <c r="G679" t="s">
        <v>14</v>
      </c>
      <c r="H679">
        <v>111</v>
      </c>
      <c r="I679" s="5">
        <f t="shared" si="71"/>
        <v>39.93</v>
      </c>
      <c r="J679" t="s">
        <v>21</v>
      </c>
      <c r="K679" t="s">
        <v>22</v>
      </c>
      <c r="L679">
        <v>1468126800</v>
      </c>
      <c r="M679" s="10">
        <f t="shared" si="72"/>
        <v>42561.208333333328</v>
      </c>
      <c r="N679" s="9">
        <f t="shared" si="73"/>
        <v>2016</v>
      </c>
      <c r="O679">
        <v>1472446800</v>
      </c>
      <c r="P679" s="10">
        <f t="shared" si="74"/>
        <v>42611.208333333328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70"/>
        <v>18</v>
      </c>
      <c r="G680" t="s">
        <v>74</v>
      </c>
      <c r="H680">
        <v>215</v>
      </c>
      <c r="I680" s="5">
        <f t="shared" si="71"/>
        <v>83.16</v>
      </c>
      <c r="J680" t="s">
        <v>21</v>
      </c>
      <c r="K680" t="s">
        <v>22</v>
      </c>
      <c r="L680">
        <v>1547877600</v>
      </c>
      <c r="M680" s="10">
        <f t="shared" si="72"/>
        <v>43484.25</v>
      </c>
      <c r="N680" s="9">
        <f t="shared" si="73"/>
        <v>2019</v>
      </c>
      <c r="O680">
        <v>1548050400</v>
      </c>
      <c r="P680" s="10">
        <f t="shared" si="74"/>
        <v>43486.25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70"/>
        <v>1037</v>
      </c>
      <c r="G681" t="s">
        <v>20</v>
      </c>
      <c r="H681">
        <v>363</v>
      </c>
      <c r="I681" s="5">
        <f t="shared" si="71"/>
        <v>39.979999999999997</v>
      </c>
      <c r="J681" t="s">
        <v>21</v>
      </c>
      <c r="K681" t="s">
        <v>22</v>
      </c>
      <c r="L681">
        <v>1571374800</v>
      </c>
      <c r="M681" s="10">
        <f t="shared" si="72"/>
        <v>43756.208333333328</v>
      </c>
      <c r="N681" s="9">
        <f t="shared" si="73"/>
        <v>2019</v>
      </c>
      <c r="O681">
        <v>1571806800</v>
      </c>
      <c r="P681" s="10">
        <f t="shared" si="74"/>
        <v>43761.208333333328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70"/>
        <v>97</v>
      </c>
      <c r="G682" t="s">
        <v>14</v>
      </c>
      <c r="H682">
        <v>2955</v>
      </c>
      <c r="I682" s="5">
        <f t="shared" si="71"/>
        <v>47.99</v>
      </c>
      <c r="J682" t="s">
        <v>21</v>
      </c>
      <c r="K682" t="s">
        <v>22</v>
      </c>
      <c r="L682">
        <v>1576303200</v>
      </c>
      <c r="M682" s="10">
        <f t="shared" si="72"/>
        <v>43813.25</v>
      </c>
      <c r="N682" s="9">
        <f t="shared" si="73"/>
        <v>2019</v>
      </c>
      <c r="O682">
        <v>1576476000</v>
      </c>
      <c r="P682" s="10">
        <f t="shared" si="74"/>
        <v>43815.25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70"/>
        <v>86</v>
      </c>
      <c r="G683" t="s">
        <v>14</v>
      </c>
      <c r="H683">
        <v>1657</v>
      </c>
      <c r="I683" s="5">
        <f t="shared" si="71"/>
        <v>95.98</v>
      </c>
      <c r="J683" t="s">
        <v>21</v>
      </c>
      <c r="K683" t="s">
        <v>22</v>
      </c>
      <c r="L683">
        <v>1324447200</v>
      </c>
      <c r="M683" s="10">
        <f t="shared" si="72"/>
        <v>40898.25</v>
      </c>
      <c r="N683" s="9">
        <f t="shared" si="73"/>
        <v>2011</v>
      </c>
      <c r="O683">
        <v>1324965600</v>
      </c>
      <c r="P683" s="10">
        <f t="shared" si="74"/>
        <v>40904.25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70"/>
        <v>150</v>
      </c>
      <c r="G684" t="s">
        <v>20</v>
      </c>
      <c r="H684">
        <v>103</v>
      </c>
      <c r="I684" s="5">
        <f t="shared" si="71"/>
        <v>78.73</v>
      </c>
      <c r="J684" t="s">
        <v>21</v>
      </c>
      <c r="K684" t="s">
        <v>22</v>
      </c>
      <c r="L684">
        <v>1386741600</v>
      </c>
      <c r="M684" s="10">
        <f t="shared" si="72"/>
        <v>41619.25</v>
      </c>
      <c r="N684" s="9">
        <f t="shared" si="73"/>
        <v>2013</v>
      </c>
      <c r="O684">
        <v>1387519200</v>
      </c>
      <c r="P684" s="10">
        <f t="shared" si="74"/>
        <v>41628.25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70"/>
        <v>358</v>
      </c>
      <c r="G685" t="s">
        <v>20</v>
      </c>
      <c r="H685">
        <v>147</v>
      </c>
      <c r="I685" s="5">
        <f t="shared" si="71"/>
        <v>56.08</v>
      </c>
      <c r="J685" t="s">
        <v>21</v>
      </c>
      <c r="K685" t="s">
        <v>22</v>
      </c>
      <c r="L685">
        <v>1537074000</v>
      </c>
      <c r="M685" s="10">
        <f t="shared" si="72"/>
        <v>43359.208333333328</v>
      </c>
      <c r="N685" s="9">
        <f t="shared" si="73"/>
        <v>2018</v>
      </c>
      <c r="O685">
        <v>1537246800</v>
      </c>
      <c r="P685" s="10">
        <f t="shared" si="74"/>
        <v>43361.208333333328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70"/>
        <v>543</v>
      </c>
      <c r="G686" t="s">
        <v>20</v>
      </c>
      <c r="H686">
        <v>110</v>
      </c>
      <c r="I686" s="5">
        <f t="shared" si="71"/>
        <v>69.09</v>
      </c>
      <c r="J686" t="s">
        <v>15</v>
      </c>
      <c r="K686" t="s">
        <v>16</v>
      </c>
      <c r="L686">
        <v>1277787600</v>
      </c>
      <c r="M686" s="10">
        <f t="shared" si="72"/>
        <v>40358.208333333336</v>
      </c>
      <c r="N686" s="9">
        <f t="shared" si="73"/>
        <v>2010</v>
      </c>
      <c r="O686">
        <v>1279515600</v>
      </c>
      <c r="P686" s="10">
        <f t="shared" si="74"/>
        <v>40378.208333333336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70"/>
        <v>68</v>
      </c>
      <c r="G687" t="s">
        <v>14</v>
      </c>
      <c r="H687">
        <v>926</v>
      </c>
      <c r="I687" s="5">
        <f t="shared" si="71"/>
        <v>102.05</v>
      </c>
      <c r="J687" t="s">
        <v>15</v>
      </c>
      <c r="K687" t="s">
        <v>16</v>
      </c>
      <c r="L687">
        <v>1440306000</v>
      </c>
      <c r="M687" s="10">
        <f t="shared" si="72"/>
        <v>42239.208333333328</v>
      </c>
      <c r="N687" s="9">
        <f t="shared" si="73"/>
        <v>2015</v>
      </c>
      <c r="O687">
        <v>1442379600</v>
      </c>
      <c r="P687" s="10">
        <f t="shared" si="74"/>
        <v>42263.208333333328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70"/>
        <v>192</v>
      </c>
      <c r="G688" t="s">
        <v>20</v>
      </c>
      <c r="H688">
        <v>134</v>
      </c>
      <c r="I688" s="5">
        <f t="shared" si="71"/>
        <v>107.32</v>
      </c>
      <c r="J688" t="s">
        <v>21</v>
      </c>
      <c r="K688" t="s">
        <v>22</v>
      </c>
      <c r="L688">
        <v>1522126800</v>
      </c>
      <c r="M688" s="10">
        <f t="shared" si="72"/>
        <v>43186.208333333328</v>
      </c>
      <c r="N688" s="9">
        <f t="shared" si="73"/>
        <v>2018</v>
      </c>
      <c r="O688">
        <v>1523077200</v>
      </c>
      <c r="P688" s="10">
        <f t="shared" si="74"/>
        <v>43197.208333333328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70"/>
        <v>932</v>
      </c>
      <c r="G689" t="s">
        <v>20</v>
      </c>
      <c r="H689">
        <v>269</v>
      </c>
      <c r="I689" s="5">
        <f t="shared" si="71"/>
        <v>51.97</v>
      </c>
      <c r="J689" t="s">
        <v>21</v>
      </c>
      <c r="K689" t="s">
        <v>22</v>
      </c>
      <c r="L689">
        <v>1489298400</v>
      </c>
      <c r="M689" s="10">
        <f t="shared" si="72"/>
        <v>42806.25</v>
      </c>
      <c r="N689" s="9">
        <f t="shared" si="73"/>
        <v>2017</v>
      </c>
      <c r="O689">
        <v>1489554000</v>
      </c>
      <c r="P689" s="10">
        <f t="shared" si="74"/>
        <v>42809.208333333328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70"/>
        <v>429</v>
      </c>
      <c r="G690" t="s">
        <v>20</v>
      </c>
      <c r="H690">
        <v>175</v>
      </c>
      <c r="I690" s="5">
        <f t="shared" si="71"/>
        <v>71.14</v>
      </c>
      <c r="J690" t="s">
        <v>21</v>
      </c>
      <c r="K690" t="s">
        <v>22</v>
      </c>
      <c r="L690">
        <v>1547100000</v>
      </c>
      <c r="M690" s="10">
        <f t="shared" si="72"/>
        <v>43475.25</v>
      </c>
      <c r="N690" s="9">
        <f t="shared" si="73"/>
        <v>2019</v>
      </c>
      <c r="O690">
        <v>1548482400</v>
      </c>
      <c r="P690" s="10">
        <f t="shared" si="74"/>
        <v>43491.25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70"/>
        <v>101</v>
      </c>
      <c r="G691" t="s">
        <v>20</v>
      </c>
      <c r="H691">
        <v>69</v>
      </c>
      <c r="I691" s="5">
        <f t="shared" si="71"/>
        <v>106.49</v>
      </c>
      <c r="J691" t="s">
        <v>21</v>
      </c>
      <c r="K691" t="s">
        <v>22</v>
      </c>
      <c r="L691">
        <v>1383022800</v>
      </c>
      <c r="M691" s="10">
        <f t="shared" si="72"/>
        <v>41576.208333333336</v>
      </c>
      <c r="N691" s="9">
        <f t="shared" si="73"/>
        <v>2013</v>
      </c>
      <c r="O691">
        <v>1384063200</v>
      </c>
      <c r="P691" s="10">
        <f t="shared" si="74"/>
        <v>41588.25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70"/>
        <v>227</v>
      </c>
      <c r="G692" t="s">
        <v>20</v>
      </c>
      <c r="H692">
        <v>190</v>
      </c>
      <c r="I692" s="5">
        <f t="shared" si="71"/>
        <v>42.94</v>
      </c>
      <c r="J692" t="s">
        <v>21</v>
      </c>
      <c r="K692" t="s">
        <v>22</v>
      </c>
      <c r="L692">
        <v>1322373600</v>
      </c>
      <c r="M692" s="10">
        <f t="shared" si="72"/>
        <v>40874.25</v>
      </c>
      <c r="N692" s="9">
        <f t="shared" si="73"/>
        <v>2011</v>
      </c>
      <c r="O692">
        <v>1322892000</v>
      </c>
      <c r="P692" s="10">
        <f t="shared" si="74"/>
        <v>40880.25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70"/>
        <v>142</v>
      </c>
      <c r="G693" t="s">
        <v>20</v>
      </c>
      <c r="H693">
        <v>237</v>
      </c>
      <c r="I693" s="5">
        <f t="shared" si="71"/>
        <v>30.04</v>
      </c>
      <c r="J693" t="s">
        <v>21</v>
      </c>
      <c r="K693" t="s">
        <v>22</v>
      </c>
      <c r="L693">
        <v>1349240400</v>
      </c>
      <c r="M693" s="10">
        <f t="shared" si="72"/>
        <v>41185.208333333336</v>
      </c>
      <c r="N693" s="9">
        <f t="shared" si="73"/>
        <v>2012</v>
      </c>
      <c r="O693">
        <v>1350709200</v>
      </c>
      <c r="P693" s="10">
        <f t="shared" si="74"/>
        <v>41202.208333333336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70"/>
        <v>91</v>
      </c>
      <c r="G694" t="s">
        <v>14</v>
      </c>
      <c r="H694">
        <v>77</v>
      </c>
      <c r="I694" s="5">
        <f t="shared" si="71"/>
        <v>70.62</v>
      </c>
      <c r="J694" t="s">
        <v>40</v>
      </c>
      <c r="K694" t="s">
        <v>41</v>
      </c>
      <c r="L694">
        <v>1562648400</v>
      </c>
      <c r="M694" s="10">
        <f t="shared" si="72"/>
        <v>43655.208333333328</v>
      </c>
      <c r="N694" s="9">
        <f t="shared" si="73"/>
        <v>2019</v>
      </c>
      <c r="O694">
        <v>1564203600</v>
      </c>
      <c r="P694" s="10">
        <f t="shared" si="74"/>
        <v>43673.208333333328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70"/>
        <v>64</v>
      </c>
      <c r="G695" t="s">
        <v>14</v>
      </c>
      <c r="H695">
        <v>1748</v>
      </c>
      <c r="I695" s="5">
        <f t="shared" si="71"/>
        <v>66.02</v>
      </c>
      <c r="J695" t="s">
        <v>21</v>
      </c>
      <c r="K695" t="s">
        <v>22</v>
      </c>
      <c r="L695">
        <v>1508216400</v>
      </c>
      <c r="M695" s="10">
        <f t="shared" si="72"/>
        <v>43025.208333333328</v>
      </c>
      <c r="N695" s="9">
        <f t="shared" si="73"/>
        <v>2017</v>
      </c>
      <c r="O695">
        <v>1509685200</v>
      </c>
      <c r="P695" s="10">
        <f t="shared" si="74"/>
        <v>43042.208333333328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70"/>
        <v>84</v>
      </c>
      <c r="G696" t="s">
        <v>14</v>
      </c>
      <c r="H696">
        <v>79</v>
      </c>
      <c r="I696" s="5">
        <f t="shared" si="71"/>
        <v>96.91</v>
      </c>
      <c r="J696" t="s">
        <v>21</v>
      </c>
      <c r="K696" t="s">
        <v>22</v>
      </c>
      <c r="L696">
        <v>1511762400</v>
      </c>
      <c r="M696" s="10">
        <f t="shared" si="72"/>
        <v>43066.25</v>
      </c>
      <c r="N696" s="9">
        <f t="shared" si="73"/>
        <v>2017</v>
      </c>
      <c r="O696">
        <v>1514959200</v>
      </c>
      <c r="P696" s="10">
        <f t="shared" si="74"/>
        <v>43103.25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70"/>
        <v>134</v>
      </c>
      <c r="G697" t="s">
        <v>20</v>
      </c>
      <c r="H697">
        <v>196</v>
      </c>
      <c r="I697" s="5">
        <f t="shared" si="71"/>
        <v>62.87</v>
      </c>
      <c r="J697" t="s">
        <v>107</v>
      </c>
      <c r="K697" t="s">
        <v>108</v>
      </c>
      <c r="L697">
        <v>1447480800</v>
      </c>
      <c r="M697" s="10">
        <f t="shared" si="72"/>
        <v>42322.25</v>
      </c>
      <c r="N697" s="9">
        <f t="shared" si="73"/>
        <v>2015</v>
      </c>
      <c r="O697">
        <v>1448863200</v>
      </c>
      <c r="P697" s="10">
        <f t="shared" si="74"/>
        <v>42338.25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70"/>
        <v>59</v>
      </c>
      <c r="G698" t="s">
        <v>14</v>
      </c>
      <c r="H698">
        <v>889</v>
      </c>
      <c r="I698" s="5">
        <f t="shared" si="71"/>
        <v>108.99</v>
      </c>
      <c r="J698" t="s">
        <v>21</v>
      </c>
      <c r="K698" t="s">
        <v>22</v>
      </c>
      <c r="L698">
        <v>1429506000</v>
      </c>
      <c r="M698" s="10">
        <f t="shared" si="72"/>
        <v>42114.208333333328</v>
      </c>
      <c r="N698" s="9">
        <f t="shared" si="73"/>
        <v>2015</v>
      </c>
      <c r="O698">
        <v>1429592400</v>
      </c>
      <c r="P698" s="10">
        <f t="shared" si="74"/>
        <v>42115.208333333328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70"/>
        <v>153</v>
      </c>
      <c r="G699" t="s">
        <v>20</v>
      </c>
      <c r="H699">
        <v>7295</v>
      </c>
      <c r="I699" s="5">
        <f t="shared" si="71"/>
        <v>27</v>
      </c>
      <c r="J699" t="s">
        <v>21</v>
      </c>
      <c r="K699" t="s">
        <v>22</v>
      </c>
      <c r="L699">
        <v>1522472400</v>
      </c>
      <c r="M699" s="10">
        <f t="shared" si="72"/>
        <v>43190.208333333328</v>
      </c>
      <c r="N699" s="9">
        <f t="shared" si="73"/>
        <v>2018</v>
      </c>
      <c r="O699">
        <v>1522645200</v>
      </c>
      <c r="P699" s="10">
        <f t="shared" si="74"/>
        <v>43192.208333333328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70"/>
        <v>447</v>
      </c>
      <c r="G700" t="s">
        <v>20</v>
      </c>
      <c r="H700">
        <v>2893</v>
      </c>
      <c r="I700" s="5">
        <f t="shared" si="71"/>
        <v>65</v>
      </c>
      <c r="J700" t="s">
        <v>15</v>
      </c>
      <c r="K700" t="s">
        <v>16</v>
      </c>
      <c r="L700">
        <v>1322114400</v>
      </c>
      <c r="M700" s="10">
        <f t="shared" si="72"/>
        <v>40871.25</v>
      </c>
      <c r="N700" s="9">
        <f t="shared" si="73"/>
        <v>2011</v>
      </c>
      <c r="O700">
        <v>1323324000</v>
      </c>
      <c r="P700" s="10">
        <f t="shared" si="74"/>
        <v>40885.25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70"/>
        <v>84</v>
      </c>
      <c r="G701" t="s">
        <v>14</v>
      </c>
      <c r="H701">
        <v>56</v>
      </c>
      <c r="I701" s="5">
        <f t="shared" si="71"/>
        <v>111.52</v>
      </c>
      <c r="J701" t="s">
        <v>21</v>
      </c>
      <c r="K701" t="s">
        <v>22</v>
      </c>
      <c r="L701">
        <v>1561438800</v>
      </c>
      <c r="M701" s="10">
        <f t="shared" si="72"/>
        <v>43641.208333333328</v>
      </c>
      <c r="N701" s="9">
        <f t="shared" si="73"/>
        <v>2019</v>
      </c>
      <c r="O701">
        <v>1561525200</v>
      </c>
      <c r="P701" s="10">
        <f t="shared" si="74"/>
        <v>43642.208333333328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70"/>
        <v>3</v>
      </c>
      <c r="G702" t="s">
        <v>14</v>
      </c>
      <c r="H702">
        <v>1</v>
      </c>
      <c r="I702" s="5">
        <f t="shared" si="71"/>
        <v>3</v>
      </c>
      <c r="J702" t="s">
        <v>21</v>
      </c>
      <c r="K702" t="s">
        <v>22</v>
      </c>
      <c r="L702">
        <v>1264399200</v>
      </c>
      <c r="M702" s="10">
        <f t="shared" si="72"/>
        <v>40203.25</v>
      </c>
      <c r="N702" s="9">
        <f t="shared" si="73"/>
        <v>2010</v>
      </c>
      <c r="O702">
        <v>1265695200</v>
      </c>
      <c r="P702" s="10">
        <f t="shared" si="74"/>
        <v>40218.25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70"/>
        <v>175</v>
      </c>
      <c r="G703" t="s">
        <v>20</v>
      </c>
      <c r="H703">
        <v>820</v>
      </c>
      <c r="I703" s="5">
        <f t="shared" si="71"/>
        <v>110.99</v>
      </c>
      <c r="J703" t="s">
        <v>21</v>
      </c>
      <c r="K703" t="s">
        <v>22</v>
      </c>
      <c r="L703">
        <v>1301202000</v>
      </c>
      <c r="M703" s="10">
        <f t="shared" si="72"/>
        <v>40629.208333333336</v>
      </c>
      <c r="N703" s="9">
        <f t="shared" si="73"/>
        <v>2011</v>
      </c>
      <c r="O703">
        <v>1301806800</v>
      </c>
      <c r="P703" s="10">
        <f t="shared" si="74"/>
        <v>40636.208333333336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70"/>
        <v>54</v>
      </c>
      <c r="G704" t="s">
        <v>14</v>
      </c>
      <c r="H704">
        <v>83</v>
      </c>
      <c r="I704" s="5">
        <f t="shared" si="71"/>
        <v>56.75</v>
      </c>
      <c r="J704" t="s">
        <v>21</v>
      </c>
      <c r="K704" t="s">
        <v>22</v>
      </c>
      <c r="L704">
        <v>1374469200</v>
      </c>
      <c r="M704" s="10">
        <f t="shared" si="72"/>
        <v>41477.208333333336</v>
      </c>
      <c r="N704" s="9">
        <f t="shared" si="73"/>
        <v>2013</v>
      </c>
      <c r="O704">
        <v>1374901200</v>
      </c>
      <c r="P704" s="10">
        <f t="shared" si="74"/>
        <v>41482.208333333336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70"/>
        <v>312</v>
      </c>
      <c r="G705" t="s">
        <v>20</v>
      </c>
      <c r="H705">
        <v>2038</v>
      </c>
      <c r="I705" s="5">
        <f t="shared" si="71"/>
        <v>97.02</v>
      </c>
      <c r="J705" t="s">
        <v>21</v>
      </c>
      <c r="K705" t="s">
        <v>22</v>
      </c>
      <c r="L705">
        <v>1334984400</v>
      </c>
      <c r="M705" s="10">
        <f t="shared" si="72"/>
        <v>41020.208333333336</v>
      </c>
      <c r="N705" s="9">
        <f t="shared" si="73"/>
        <v>2012</v>
      </c>
      <c r="O705">
        <v>1336453200</v>
      </c>
      <c r="P705" s="10">
        <f t="shared" si="74"/>
        <v>41037.208333333336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ref="F706:F769" si="77">ROUND((E706/D706)*100,0)</f>
        <v>123</v>
      </c>
      <c r="G706" t="s">
        <v>20</v>
      </c>
      <c r="H706">
        <v>116</v>
      </c>
      <c r="I706" s="5">
        <f t="shared" ref="I706:I769" si="78">IF(H706=0,0,ROUND(E706/H706,2))</f>
        <v>92.09</v>
      </c>
      <c r="J706" t="s">
        <v>21</v>
      </c>
      <c r="K706" t="s">
        <v>22</v>
      </c>
      <c r="L706">
        <v>1467608400</v>
      </c>
      <c r="M706" s="10">
        <f t="shared" si="72"/>
        <v>42555.208333333328</v>
      </c>
      <c r="N706" s="9">
        <f t="shared" si="73"/>
        <v>2016</v>
      </c>
      <c r="O706">
        <v>1468904400</v>
      </c>
      <c r="P706" s="10">
        <f t="shared" si="74"/>
        <v>42570.208333333328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77"/>
        <v>99</v>
      </c>
      <c r="G707" t="s">
        <v>14</v>
      </c>
      <c r="H707">
        <v>2025</v>
      </c>
      <c r="I707" s="5">
        <f t="shared" si="78"/>
        <v>82.99</v>
      </c>
      <c r="J707" t="s">
        <v>40</v>
      </c>
      <c r="K707" t="s">
        <v>41</v>
      </c>
      <c r="L707">
        <v>1386741600</v>
      </c>
      <c r="M707" s="10">
        <f t="shared" ref="M707:M770" si="79">(((L707/60)/60)/24)+DATE(1970,1,1)</f>
        <v>41619.25</v>
      </c>
      <c r="N707" s="9">
        <f t="shared" ref="N707:N770" si="80">YEAR(M707)</f>
        <v>2013</v>
      </c>
      <c r="O707">
        <v>1387087200</v>
      </c>
      <c r="P707" s="10">
        <f t="shared" ref="P707:P770" si="81">(((O707/60)/60)/24)+DATE(1970,1,1)</f>
        <v>41623.25</v>
      </c>
      <c r="Q707" t="b">
        <v>0</v>
      </c>
      <c r="R707" t="b">
        <v>0</v>
      </c>
      <c r="S707" t="s">
        <v>68</v>
      </c>
      <c r="T707" t="str">
        <f t="shared" ref="T707:T770" si="82">LEFT(S707,SEARCH("/",S707)-1)</f>
        <v>publishing</v>
      </c>
      <c r="U707" t="str">
        <f t="shared" ref="U707:U770" si="83">RIGHT(S707,LEN(S707)-SEARCH("/",S707))</f>
        <v>nonfiction</v>
      </c>
    </row>
    <row r="708" spans="1:21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77"/>
        <v>128</v>
      </c>
      <c r="G708" t="s">
        <v>20</v>
      </c>
      <c r="H708">
        <v>1345</v>
      </c>
      <c r="I708" s="5">
        <f t="shared" si="78"/>
        <v>103.04</v>
      </c>
      <c r="J708" t="s">
        <v>26</v>
      </c>
      <c r="K708" t="s">
        <v>27</v>
      </c>
      <c r="L708">
        <v>1546754400</v>
      </c>
      <c r="M708" s="10">
        <f t="shared" si="79"/>
        <v>43471.25</v>
      </c>
      <c r="N708" s="9">
        <f t="shared" si="80"/>
        <v>2019</v>
      </c>
      <c r="O708">
        <v>1547445600</v>
      </c>
      <c r="P708" s="10">
        <f t="shared" si="81"/>
        <v>43479.25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77"/>
        <v>159</v>
      </c>
      <c r="G709" t="s">
        <v>20</v>
      </c>
      <c r="H709">
        <v>168</v>
      </c>
      <c r="I709" s="5">
        <f t="shared" si="78"/>
        <v>68.92</v>
      </c>
      <c r="J709" t="s">
        <v>21</v>
      </c>
      <c r="K709" t="s">
        <v>22</v>
      </c>
      <c r="L709">
        <v>1544248800</v>
      </c>
      <c r="M709" s="10">
        <f t="shared" si="79"/>
        <v>43442.25</v>
      </c>
      <c r="N709" s="9">
        <f t="shared" si="80"/>
        <v>2018</v>
      </c>
      <c r="O709">
        <v>1547359200</v>
      </c>
      <c r="P709" s="10">
        <f t="shared" si="81"/>
        <v>43478.25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77"/>
        <v>707</v>
      </c>
      <c r="G710" t="s">
        <v>20</v>
      </c>
      <c r="H710">
        <v>137</v>
      </c>
      <c r="I710" s="5">
        <f t="shared" si="78"/>
        <v>87.74</v>
      </c>
      <c r="J710" t="s">
        <v>98</v>
      </c>
      <c r="K710" t="s">
        <v>99</v>
      </c>
      <c r="L710">
        <v>1495429200</v>
      </c>
      <c r="M710" s="10">
        <f t="shared" si="79"/>
        <v>42877.208333333328</v>
      </c>
      <c r="N710" s="9">
        <f t="shared" si="80"/>
        <v>2017</v>
      </c>
      <c r="O710">
        <v>1496293200</v>
      </c>
      <c r="P710" s="10">
        <f t="shared" si="81"/>
        <v>42887.208333333328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77"/>
        <v>142</v>
      </c>
      <c r="G711" t="s">
        <v>20</v>
      </c>
      <c r="H711">
        <v>186</v>
      </c>
      <c r="I711" s="5">
        <f t="shared" si="78"/>
        <v>75.02</v>
      </c>
      <c r="J711" t="s">
        <v>107</v>
      </c>
      <c r="K711" t="s">
        <v>108</v>
      </c>
      <c r="L711">
        <v>1334811600</v>
      </c>
      <c r="M711" s="10">
        <f t="shared" si="79"/>
        <v>41018.208333333336</v>
      </c>
      <c r="N711" s="9">
        <f t="shared" si="80"/>
        <v>2012</v>
      </c>
      <c r="O711">
        <v>1335416400</v>
      </c>
      <c r="P711" s="10">
        <f t="shared" si="81"/>
        <v>41025.208333333336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77"/>
        <v>148</v>
      </c>
      <c r="G712" t="s">
        <v>20</v>
      </c>
      <c r="H712">
        <v>125</v>
      </c>
      <c r="I712" s="5">
        <f t="shared" si="78"/>
        <v>50.86</v>
      </c>
      <c r="J712" t="s">
        <v>21</v>
      </c>
      <c r="K712" t="s">
        <v>22</v>
      </c>
      <c r="L712">
        <v>1531544400</v>
      </c>
      <c r="M712" s="10">
        <f t="shared" si="79"/>
        <v>43295.208333333328</v>
      </c>
      <c r="N712" s="9">
        <f t="shared" si="80"/>
        <v>2018</v>
      </c>
      <c r="O712">
        <v>1532149200</v>
      </c>
      <c r="P712" s="10">
        <f t="shared" si="81"/>
        <v>43302.208333333328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77"/>
        <v>20</v>
      </c>
      <c r="G713" t="s">
        <v>14</v>
      </c>
      <c r="H713">
        <v>14</v>
      </c>
      <c r="I713" s="5">
        <f t="shared" si="78"/>
        <v>90</v>
      </c>
      <c r="J713" t="s">
        <v>107</v>
      </c>
      <c r="K713" t="s">
        <v>108</v>
      </c>
      <c r="L713">
        <v>1453615200</v>
      </c>
      <c r="M713" s="10">
        <f t="shared" si="79"/>
        <v>42393.25</v>
      </c>
      <c r="N713" s="9">
        <f t="shared" si="80"/>
        <v>2016</v>
      </c>
      <c r="O713">
        <v>1453788000</v>
      </c>
      <c r="P713" s="10">
        <f t="shared" si="81"/>
        <v>42395.25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77"/>
        <v>1841</v>
      </c>
      <c r="G714" t="s">
        <v>20</v>
      </c>
      <c r="H714">
        <v>202</v>
      </c>
      <c r="I714" s="5">
        <f t="shared" si="78"/>
        <v>72.900000000000006</v>
      </c>
      <c r="J714" t="s">
        <v>21</v>
      </c>
      <c r="K714" t="s">
        <v>22</v>
      </c>
      <c r="L714">
        <v>1467954000</v>
      </c>
      <c r="M714" s="10">
        <f t="shared" si="79"/>
        <v>42559.208333333328</v>
      </c>
      <c r="N714" s="9">
        <f t="shared" si="80"/>
        <v>2016</v>
      </c>
      <c r="O714">
        <v>1471496400</v>
      </c>
      <c r="P714" s="10">
        <f t="shared" si="81"/>
        <v>42600.208333333328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77"/>
        <v>162</v>
      </c>
      <c r="G715" t="s">
        <v>20</v>
      </c>
      <c r="H715">
        <v>103</v>
      </c>
      <c r="I715" s="5">
        <f t="shared" si="78"/>
        <v>108.49</v>
      </c>
      <c r="J715" t="s">
        <v>21</v>
      </c>
      <c r="K715" t="s">
        <v>22</v>
      </c>
      <c r="L715">
        <v>1471842000</v>
      </c>
      <c r="M715" s="10">
        <f t="shared" si="79"/>
        <v>42604.208333333328</v>
      </c>
      <c r="N715" s="9">
        <f t="shared" si="80"/>
        <v>2016</v>
      </c>
      <c r="O715">
        <v>1472878800</v>
      </c>
      <c r="P715" s="10">
        <f t="shared" si="81"/>
        <v>42616.208333333328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77"/>
        <v>473</v>
      </c>
      <c r="G716" t="s">
        <v>20</v>
      </c>
      <c r="H716">
        <v>1785</v>
      </c>
      <c r="I716" s="5">
        <f t="shared" si="78"/>
        <v>101.98</v>
      </c>
      <c r="J716" t="s">
        <v>21</v>
      </c>
      <c r="K716" t="s">
        <v>22</v>
      </c>
      <c r="L716">
        <v>1408424400</v>
      </c>
      <c r="M716" s="10">
        <f t="shared" si="79"/>
        <v>41870.208333333336</v>
      </c>
      <c r="N716" s="9">
        <f t="shared" si="80"/>
        <v>2014</v>
      </c>
      <c r="O716">
        <v>1408510800</v>
      </c>
      <c r="P716" s="10">
        <f t="shared" si="81"/>
        <v>41871.208333333336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77"/>
        <v>24</v>
      </c>
      <c r="G717" t="s">
        <v>14</v>
      </c>
      <c r="H717">
        <v>656</v>
      </c>
      <c r="I717" s="5">
        <f t="shared" si="78"/>
        <v>44.01</v>
      </c>
      <c r="J717" t="s">
        <v>21</v>
      </c>
      <c r="K717" t="s">
        <v>22</v>
      </c>
      <c r="L717">
        <v>1281157200</v>
      </c>
      <c r="M717" s="10">
        <f t="shared" si="79"/>
        <v>40397.208333333336</v>
      </c>
      <c r="N717" s="9">
        <f t="shared" si="80"/>
        <v>2010</v>
      </c>
      <c r="O717">
        <v>1281589200</v>
      </c>
      <c r="P717" s="10">
        <f t="shared" si="81"/>
        <v>40402.208333333336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77"/>
        <v>518</v>
      </c>
      <c r="G718" t="s">
        <v>20</v>
      </c>
      <c r="H718">
        <v>157</v>
      </c>
      <c r="I718" s="5">
        <f t="shared" si="78"/>
        <v>65.94</v>
      </c>
      <c r="J718" t="s">
        <v>21</v>
      </c>
      <c r="K718" t="s">
        <v>22</v>
      </c>
      <c r="L718">
        <v>1373432400</v>
      </c>
      <c r="M718" s="10">
        <f t="shared" si="79"/>
        <v>41465.208333333336</v>
      </c>
      <c r="N718" s="9">
        <f t="shared" si="80"/>
        <v>2013</v>
      </c>
      <c r="O718">
        <v>1375851600</v>
      </c>
      <c r="P718" s="10">
        <f t="shared" si="81"/>
        <v>41493.208333333336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77"/>
        <v>248</v>
      </c>
      <c r="G719" t="s">
        <v>20</v>
      </c>
      <c r="H719">
        <v>555</v>
      </c>
      <c r="I719" s="5">
        <f t="shared" si="78"/>
        <v>24.99</v>
      </c>
      <c r="J719" t="s">
        <v>21</v>
      </c>
      <c r="K719" t="s">
        <v>22</v>
      </c>
      <c r="L719">
        <v>1313989200</v>
      </c>
      <c r="M719" s="10">
        <f t="shared" si="79"/>
        <v>40777.208333333336</v>
      </c>
      <c r="N719" s="9">
        <f t="shared" si="80"/>
        <v>2011</v>
      </c>
      <c r="O719">
        <v>1315803600</v>
      </c>
      <c r="P719" s="10">
        <f t="shared" si="81"/>
        <v>40798.208333333336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77"/>
        <v>100</v>
      </c>
      <c r="G720" t="s">
        <v>20</v>
      </c>
      <c r="H720">
        <v>297</v>
      </c>
      <c r="I720" s="5">
        <f t="shared" si="78"/>
        <v>28</v>
      </c>
      <c r="J720" t="s">
        <v>21</v>
      </c>
      <c r="K720" t="s">
        <v>22</v>
      </c>
      <c r="L720">
        <v>1371445200</v>
      </c>
      <c r="M720" s="10">
        <f t="shared" si="79"/>
        <v>41442.208333333336</v>
      </c>
      <c r="N720" s="9">
        <f t="shared" si="80"/>
        <v>2013</v>
      </c>
      <c r="O720">
        <v>1373691600</v>
      </c>
      <c r="P720" s="10">
        <f t="shared" si="81"/>
        <v>41468.208333333336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77"/>
        <v>153</v>
      </c>
      <c r="G721" t="s">
        <v>20</v>
      </c>
      <c r="H721">
        <v>123</v>
      </c>
      <c r="I721" s="5">
        <f t="shared" si="78"/>
        <v>85.83</v>
      </c>
      <c r="J721" t="s">
        <v>21</v>
      </c>
      <c r="K721" t="s">
        <v>22</v>
      </c>
      <c r="L721">
        <v>1338267600</v>
      </c>
      <c r="M721" s="10">
        <f t="shared" si="79"/>
        <v>41058.208333333336</v>
      </c>
      <c r="N721" s="9">
        <f t="shared" si="80"/>
        <v>2012</v>
      </c>
      <c r="O721">
        <v>1339218000</v>
      </c>
      <c r="P721" s="10">
        <f t="shared" si="81"/>
        <v>41069.208333333336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77"/>
        <v>37</v>
      </c>
      <c r="G722" t="s">
        <v>74</v>
      </c>
      <c r="H722">
        <v>38</v>
      </c>
      <c r="I722" s="5">
        <f t="shared" si="78"/>
        <v>84.92</v>
      </c>
      <c r="J722" t="s">
        <v>36</v>
      </c>
      <c r="K722" t="s">
        <v>37</v>
      </c>
      <c r="L722">
        <v>1519192800</v>
      </c>
      <c r="M722" s="10">
        <f t="shared" si="79"/>
        <v>43152.25</v>
      </c>
      <c r="N722" s="9">
        <f t="shared" si="80"/>
        <v>2018</v>
      </c>
      <c r="O722">
        <v>1520402400</v>
      </c>
      <c r="P722" s="10">
        <f t="shared" si="81"/>
        <v>43166.25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77"/>
        <v>4</v>
      </c>
      <c r="G723" t="s">
        <v>74</v>
      </c>
      <c r="H723">
        <v>60</v>
      </c>
      <c r="I723" s="5">
        <f t="shared" si="78"/>
        <v>90.48</v>
      </c>
      <c r="J723" t="s">
        <v>21</v>
      </c>
      <c r="K723" t="s">
        <v>22</v>
      </c>
      <c r="L723">
        <v>1522818000</v>
      </c>
      <c r="M723" s="10">
        <f t="shared" si="79"/>
        <v>43194.208333333328</v>
      </c>
      <c r="N723" s="9">
        <f t="shared" si="80"/>
        <v>2018</v>
      </c>
      <c r="O723">
        <v>1523336400</v>
      </c>
      <c r="P723" s="10">
        <f t="shared" si="81"/>
        <v>43200.208333333328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77"/>
        <v>157</v>
      </c>
      <c r="G724" t="s">
        <v>20</v>
      </c>
      <c r="H724">
        <v>3036</v>
      </c>
      <c r="I724" s="5">
        <f t="shared" si="78"/>
        <v>25</v>
      </c>
      <c r="J724" t="s">
        <v>21</v>
      </c>
      <c r="K724" t="s">
        <v>22</v>
      </c>
      <c r="L724">
        <v>1509948000</v>
      </c>
      <c r="M724" s="10">
        <f t="shared" si="79"/>
        <v>43045.25</v>
      </c>
      <c r="N724" s="9">
        <f t="shared" si="80"/>
        <v>2017</v>
      </c>
      <c r="O724">
        <v>1512280800</v>
      </c>
      <c r="P724" s="10">
        <f t="shared" si="81"/>
        <v>43072.25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77"/>
        <v>270</v>
      </c>
      <c r="G725" t="s">
        <v>20</v>
      </c>
      <c r="H725">
        <v>144</v>
      </c>
      <c r="I725" s="5">
        <f t="shared" si="78"/>
        <v>92.01</v>
      </c>
      <c r="J725" t="s">
        <v>26</v>
      </c>
      <c r="K725" t="s">
        <v>27</v>
      </c>
      <c r="L725">
        <v>1456898400</v>
      </c>
      <c r="M725" s="10">
        <f t="shared" si="79"/>
        <v>42431.25</v>
      </c>
      <c r="N725" s="9">
        <f t="shared" si="80"/>
        <v>2016</v>
      </c>
      <c r="O725">
        <v>1458709200</v>
      </c>
      <c r="P725" s="10">
        <f t="shared" si="81"/>
        <v>42452.208333333328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77"/>
        <v>134</v>
      </c>
      <c r="G726" t="s">
        <v>20</v>
      </c>
      <c r="H726">
        <v>121</v>
      </c>
      <c r="I726" s="5">
        <f t="shared" si="78"/>
        <v>93.07</v>
      </c>
      <c r="J726" t="s">
        <v>40</v>
      </c>
      <c r="K726" t="s">
        <v>41</v>
      </c>
      <c r="L726">
        <v>1413954000</v>
      </c>
      <c r="M726" s="10">
        <f t="shared" si="79"/>
        <v>41934.208333333336</v>
      </c>
      <c r="N726" s="9">
        <f t="shared" si="80"/>
        <v>2014</v>
      </c>
      <c r="O726">
        <v>1414126800</v>
      </c>
      <c r="P726" s="10">
        <f t="shared" si="81"/>
        <v>41936.208333333336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77"/>
        <v>50</v>
      </c>
      <c r="G727" t="s">
        <v>14</v>
      </c>
      <c r="H727">
        <v>1596</v>
      </c>
      <c r="I727" s="5">
        <f t="shared" si="78"/>
        <v>61.01</v>
      </c>
      <c r="J727" t="s">
        <v>21</v>
      </c>
      <c r="K727" t="s">
        <v>22</v>
      </c>
      <c r="L727">
        <v>1416031200</v>
      </c>
      <c r="M727" s="10">
        <f t="shared" si="79"/>
        <v>41958.25</v>
      </c>
      <c r="N727" s="9">
        <f t="shared" si="80"/>
        <v>2014</v>
      </c>
      <c r="O727">
        <v>1416204000</v>
      </c>
      <c r="P727" s="10">
        <f t="shared" si="81"/>
        <v>41960.25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77"/>
        <v>89</v>
      </c>
      <c r="G728" t="s">
        <v>74</v>
      </c>
      <c r="H728">
        <v>524</v>
      </c>
      <c r="I728" s="5">
        <f t="shared" si="78"/>
        <v>92.04</v>
      </c>
      <c r="J728" t="s">
        <v>21</v>
      </c>
      <c r="K728" t="s">
        <v>22</v>
      </c>
      <c r="L728">
        <v>1287982800</v>
      </c>
      <c r="M728" s="10">
        <f t="shared" si="79"/>
        <v>40476.208333333336</v>
      </c>
      <c r="N728" s="9">
        <f t="shared" si="80"/>
        <v>2010</v>
      </c>
      <c r="O728">
        <v>1288501200</v>
      </c>
      <c r="P728" s="10">
        <f t="shared" si="81"/>
        <v>40482.208333333336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77"/>
        <v>165</v>
      </c>
      <c r="G729" t="s">
        <v>20</v>
      </c>
      <c r="H729">
        <v>181</v>
      </c>
      <c r="I729" s="5">
        <f t="shared" si="78"/>
        <v>81.13</v>
      </c>
      <c r="J729" t="s">
        <v>21</v>
      </c>
      <c r="K729" t="s">
        <v>22</v>
      </c>
      <c r="L729">
        <v>1547964000</v>
      </c>
      <c r="M729" s="10">
        <f t="shared" si="79"/>
        <v>43485.25</v>
      </c>
      <c r="N729" s="9">
        <f t="shared" si="80"/>
        <v>2019</v>
      </c>
      <c r="O729">
        <v>1552971600</v>
      </c>
      <c r="P729" s="10">
        <f t="shared" si="81"/>
        <v>43543.208333333328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77"/>
        <v>18</v>
      </c>
      <c r="G730" t="s">
        <v>14</v>
      </c>
      <c r="H730">
        <v>10</v>
      </c>
      <c r="I730" s="5">
        <f t="shared" si="78"/>
        <v>73.5</v>
      </c>
      <c r="J730" t="s">
        <v>21</v>
      </c>
      <c r="K730" t="s">
        <v>22</v>
      </c>
      <c r="L730">
        <v>1464152400</v>
      </c>
      <c r="M730" s="10">
        <f t="shared" si="79"/>
        <v>42515.208333333328</v>
      </c>
      <c r="N730" s="9">
        <f t="shared" si="80"/>
        <v>2016</v>
      </c>
      <c r="O730">
        <v>1465102800</v>
      </c>
      <c r="P730" s="10">
        <f t="shared" si="81"/>
        <v>42526.208333333328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77"/>
        <v>186</v>
      </c>
      <c r="G731" t="s">
        <v>20</v>
      </c>
      <c r="H731">
        <v>122</v>
      </c>
      <c r="I731" s="5">
        <f t="shared" si="78"/>
        <v>85.22</v>
      </c>
      <c r="J731" t="s">
        <v>21</v>
      </c>
      <c r="K731" t="s">
        <v>22</v>
      </c>
      <c r="L731">
        <v>1359957600</v>
      </c>
      <c r="M731" s="10">
        <f t="shared" si="79"/>
        <v>41309.25</v>
      </c>
      <c r="N731" s="9">
        <f t="shared" si="80"/>
        <v>2013</v>
      </c>
      <c r="O731">
        <v>1360130400</v>
      </c>
      <c r="P731" s="10">
        <f t="shared" si="81"/>
        <v>41311.25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77"/>
        <v>413</v>
      </c>
      <c r="G732" t="s">
        <v>20</v>
      </c>
      <c r="H732">
        <v>1071</v>
      </c>
      <c r="I732" s="5">
        <f t="shared" si="78"/>
        <v>110.97</v>
      </c>
      <c r="J732" t="s">
        <v>15</v>
      </c>
      <c r="K732" t="s">
        <v>16</v>
      </c>
      <c r="L732">
        <v>1432357200</v>
      </c>
      <c r="M732" s="10">
        <f t="shared" si="79"/>
        <v>42147.208333333328</v>
      </c>
      <c r="N732" s="9">
        <f t="shared" si="80"/>
        <v>2015</v>
      </c>
      <c r="O732">
        <v>1432875600</v>
      </c>
      <c r="P732" s="10">
        <f t="shared" si="81"/>
        <v>42153.208333333328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77"/>
        <v>90</v>
      </c>
      <c r="G733" t="s">
        <v>74</v>
      </c>
      <c r="H733">
        <v>219</v>
      </c>
      <c r="I733" s="5">
        <f t="shared" si="78"/>
        <v>32.97</v>
      </c>
      <c r="J733" t="s">
        <v>21</v>
      </c>
      <c r="K733" t="s">
        <v>22</v>
      </c>
      <c r="L733">
        <v>1500786000</v>
      </c>
      <c r="M733" s="10">
        <f t="shared" si="79"/>
        <v>42939.208333333328</v>
      </c>
      <c r="N733" s="9">
        <f t="shared" si="80"/>
        <v>2017</v>
      </c>
      <c r="O733">
        <v>1500872400</v>
      </c>
      <c r="P733" s="10">
        <f t="shared" si="81"/>
        <v>42940.208333333328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77"/>
        <v>92</v>
      </c>
      <c r="G734" t="s">
        <v>14</v>
      </c>
      <c r="H734">
        <v>1121</v>
      </c>
      <c r="I734" s="5">
        <f t="shared" si="78"/>
        <v>96.01</v>
      </c>
      <c r="J734" t="s">
        <v>21</v>
      </c>
      <c r="K734" t="s">
        <v>22</v>
      </c>
      <c r="L734">
        <v>1490158800</v>
      </c>
      <c r="M734" s="10">
        <f t="shared" si="79"/>
        <v>42816.208333333328</v>
      </c>
      <c r="N734" s="9">
        <f t="shared" si="80"/>
        <v>2017</v>
      </c>
      <c r="O734">
        <v>1492146000</v>
      </c>
      <c r="P734" s="10">
        <f t="shared" si="81"/>
        <v>42839.208333333328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77"/>
        <v>527</v>
      </c>
      <c r="G735" t="s">
        <v>20</v>
      </c>
      <c r="H735">
        <v>980</v>
      </c>
      <c r="I735" s="5">
        <f t="shared" si="78"/>
        <v>84.97</v>
      </c>
      <c r="J735" t="s">
        <v>21</v>
      </c>
      <c r="K735" t="s">
        <v>22</v>
      </c>
      <c r="L735">
        <v>1406178000</v>
      </c>
      <c r="M735" s="10">
        <f t="shared" si="79"/>
        <v>41844.208333333336</v>
      </c>
      <c r="N735" s="9">
        <f t="shared" si="80"/>
        <v>2014</v>
      </c>
      <c r="O735">
        <v>1407301200</v>
      </c>
      <c r="P735" s="10">
        <f t="shared" si="81"/>
        <v>41857.208333333336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77"/>
        <v>319</v>
      </c>
      <c r="G736" t="s">
        <v>20</v>
      </c>
      <c r="H736">
        <v>536</v>
      </c>
      <c r="I736" s="5">
        <f t="shared" si="78"/>
        <v>25.01</v>
      </c>
      <c r="J736" t="s">
        <v>21</v>
      </c>
      <c r="K736" t="s">
        <v>22</v>
      </c>
      <c r="L736">
        <v>1485583200</v>
      </c>
      <c r="M736" s="10">
        <f t="shared" si="79"/>
        <v>42763.25</v>
      </c>
      <c r="N736" s="9">
        <f t="shared" si="80"/>
        <v>2017</v>
      </c>
      <c r="O736">
        <v>1486620000</v>
      </c>
      <c r="P736" s="10">
        <f t="shared" si="81"/>
        <v>42775.25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77"/>
        <v>354</v>
      </c>
      <c r="G737" t="s">
        <v>20</v>
      </c>
      <c r="H737">
        <v>1991</v>
      </c>
      <c r="I737" s="5">
        <f t="shared" si="78"/>
        <v>66</v>
      </c>
      <c r="J737" t="s">
        <v>21</v>
      </c>
      <c r="K737" t="s">
        <v>22</v>
      </c>
      <c r="L737">
        <v>1459314000</v>
      </c>
      <c r="M737" s="10">
        <f t="shared" si="79"/>
        <v>42459.208333333328</v>
      </c>
      <c r="N737" s="9">
        <f t="shared" si="80"/>
        <v>2016</v>
      </c>
      <c r="O737">
        <v>1459918800</v>
      </c>
      <c r="P737" s="10">
        <f t="shared" si="81"/>
        <v>42466.208333333328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77"/>
        <v>33</v>
      </c>
      <c r="G738" t="s">
        <v>74</v>
      </c>
      <c r="H738">
        <v>29</v>
      </c>
      <c r="I738" s="5">
        <f t="shared" si="78"/>
        <v>87.34</v>
      </c>
      <c r="J738" t="s">
        <v>21</v>
      </c>
      <c r="K738" t="s">
        <v>22</v>
      </c>
      <c r="L738">
        <v>1424412000</v>
      </c>
      <c r="M738" s="10">
        <f t="shared" si="79"/>
        <v>42055.25</v>
      </c>
      <c r="N738" s="9">
        <f t="shared" si="80"/>
        <v>2015</v>
      </c>
      <c r="O738">
        <v>1424757600</v>
      </c>
      <c r="P738" s="10">
        <f t="shared" si="81"/>
        <v>42059.25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77"/>
        <v>136</v>
      </c>
      <c r="G739" t="s">
        <v>20</v>
      </c>
      <c r="H739">
        <v>180</v>
      </c>
      <c r="I739" s="5">
        <f t="shared" si="78"/>
        <v>27.93</v>
      </c>
      <c r="J739" t="s">
        <v>21</v>
      </c>
      <c r="K739" t="s">
        <v>22</v>
      </c>
      <c r="L739">
        <v>1478844000</v>
      </c>
      <c r="M739" s="10">
        <f t="shared" si="79"/>
        <v>42685.25</v>
      </c>
      <c r="N739" s="9">
        <f t="shared" si="80"/>
        <v>2016</v>
      </c>
      <c r="O739">
        <v>1479880800</v>
      </c>
      <c r="P739" s="10">
        <f t="shared" si="81"/>
        <v>42697.25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77"/>
        <v>2</v>
      </c>
      <c r="G740" t="s">
        <v>14</v>
      </c>
      <c r="H740">
        <v>15</v>
      </c>
      <c r="I740" s="5">
        <f t="shared" si="78"/>
        <v>103.8</v>
      </c>
      <c r="J740" t="s">
        <v>21</v>
      </c>
      <c r="K740" t="s">
        <v>22</v>
      </c>
      <c r="L740">
        <v>1416117600</v>
      </c>
      <c r="M740" s="10">
        <f t="shared" si="79"/>
        <v>41959.25</v>
      </c>
      <c r="N740" s="9">
        <f t="shared" si="80"/>
        <v>2014</v>
      </c>
      <c r="O740">
        <v>1418018400</v>
      </c>
      <c r="P740" s="10">
        <f t="shared" si="81"/>
        <v>41981.25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77"/>
        <v>61</v>
      </c>
      <c r="G741" t="s">
        <v>14</v>
      </c>
      <c r="H741">
        <v>191</v>
      </c>
      <c r="I741" s="5">
        <f t="shared" si="78"/>
        <v>31.94</v>
      </c>
      <c r="J741" t="s">
        <v>21</v>
      </c>
      <c r="K741" t="s">
        <v>22</v>
      </c>
      <c r="L741">
        <v>1340946000</v>
      </c>
      <c r="M741" s="10">
        <f t="shared" si="79"/>
        <v>41089.208333333336</v>
      </c>
      <c r="N741" s="9">
        <f t="shared" si="80"/>
        <v>2012</v>
      </c>
      <c r="O741">
        <v>1341032400</v>
      </c>
      <c r="P741" s="10">
        <f t="shared" si="81"/>
        <v>41090.208333333336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77"/>
        <v>30</v>
      </c>
      <c r="G742" t="s">
        <v>14</v>
      </c>
      <c r="H742">
        <v>16</v>
      </c>
      <c r="I742" s="5">
        <f t="shared" si="78"/>
        <v>99.5</v>
      </c>
      <c r="J742" t="s">
        <v>21</v>
      </c>
      <c r="K742" t="s">
        <v>22</v>
      </c>
      <c r="L742">
        <v>1486101600</v>
      </c>
      <c r="M742" s="10">
        <f t="shared" si="79"/>
        <v>42769.25</v>
      </c>
      <c r="N742" s="9">
        <f t="shared" si="80"/>
        <v>2017</v>
      </c>
      <c r="O742">
        <v>1486360800</v>
      </c>
      <c r="P742" s="10">
        <f t="shared" si="81"/>
        <v>42772.25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77"/>
        <v>1179</v>
      </c>
      <c r="G743" t="s">
        <v>20</v>
      </c>
      <c r="H743">
        <v>130</v>
      </c>
      <c r="I743" s="5">
        <f t="shared" si="78"/>
        <v>108.85</v>
      </c>
      <c r="J743" t="s">
        <v>21</v>
      </c>
      <c r="K743" t="s">
        <v>22</v>
      </c>
      <c r="L743">
        <v>1274590800</v>
      </c>
      <c r="M743" s="10">
        <f t="shared" si="79"/>
        <v>40321.208333333336</v>
      </c>
      <c r="N743" s="9">
        <f t="shared" si="80"/>
        <v>2010</v>
      </c>
      <c r="O743">
        <v>1274677200</v>
      </c>
      <c r="P743" s="10">
        <f t="shared" si="81"/>
        <v>40322.208333333336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77"/>
        <v>1126</v>
      </c>
      <c r="G744" t="s">
        <v>20</v>
      </c>
      <c r="H744">
        <v>122</v>
      </c>
      <c r="I744" s="5">
        <f t="shared" si="78"/>
        <v>110.76</v>
      </c>
      <c r="J744" t="s">
        <v>21</v>
      </c>
      <c r="K744" t="s">
        <v>22</v>
      </c>
      <c r="L744">
        <v>1263880800</v>
      </c>
      <c r="M744" s="10">
        <f t="shared" si="79"/>
        <v>40197.25</v>
      </c>
      <c r="N744" s="9">
        <f t="shared" si="80"/>
        <v>2010</v>
      </c>
      <c r="O744">
        <v>1267509600</v>
      </c>
      <c r="P744" s="10">
        <f t="shared" si="81"/>
        <v>40239.25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77"/>
        <v>13</v>
      </c>
      <c r="G745" t="s">
        <v>14</v>
      </c>
      <c r="H745">
        <v>17</v>
      </c>
      <c r="I745" s="5">
        <f t="shared" si="78"/>
        <v>29.65</v>
      </c>
      <c r="J745" t="s">
        <v>21</v>
      </c>
      <c r="K745" t="s">
        <v>22</v>
      </c>
      <c r="L745">
        <v>1445403600</v>
      </c>
      <c r="M745" s="10">
        <f t="shared" si="79"/>
        <v>42298.208333333328</v>
      </c>
      <c r="N745" s="9">
        <f t="shared" si="80"/>
        <v>2015</v>
      </c>
      <c r="O745">
        <v>1445922000</v>
      </c>
      <c r="P745" s="10">
        <f t="shared" si="81"/>
        <v>42304.208333333328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77"/>
        <v>712</v>
      </c>
      <c r="G746" t="s">
        <v>20</v>
      </c>
      <c r="H746">
        <v>140</v>
      </c>
      <c r="I746" s="5">
        <f t="shared" si="78"/>
        <v>101.71</v>
      </c>
      <c r="J746" t="s">
        <v>21</v>
      </c>
      <c r="K746" t="s">
        <v>22</v>
      </c>
      <c r="L746">
        <v>1533877200</v>
      </c>
      <c r="M746" s="10">
        <f t="shared" si="79"/>
        <v>43322.208333333328</v>
      </c>
      <c r="N746" s="9">
        <f t="shared" si="80"/>
        <v>2018</v>
      </c>
      <c r="O746">
        <v>1534050000</v>
      </c>
      <c r="P746" s="10">
        <f t="shared" si="81"/>
        <v>43324.208333333328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77"/>
        <v>30</v>
      </c>
      <c r="G747" t="s">
        <v>14</v>
      </c>
      <c r="H747">
        <v>34</v>
      </c>
      <c r="I747" s="5">
        <f t="shared" si="78"/>
        <v>61.5</v>
      </c>
      <c r="J747" t="s">
        <v>21</v>
      </c>
      <c r="K747" t="s">
        <v>22</v>
      </c>
      <c r="L747">
        <v>1275195600</v>
      </c>
      <c r="M747" s="10">
        <f t="shared" si="79"/>
        <v>40328.208333333336</v>
      </c>
      <c r="N747" s="9">
        <f t="shared" si="80"/>
        <v>2010</v>
      </c>
      <c r="O747">
        <v>1277528400</v>
      </c>
      <c r="P747" s="10">
        <f t="shared" si="81"/>
        <v>40355.208333333336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77"/>
        <v>213</v>
      </c>
      <c r="G748" t="s">
        <v>20</v>
      </c>
      <c r="H748">
        <v>3388</v>
      </c>
      <c r="I748" s="5">
        <f t="shared" si="78"/>
        <v>35</v>
      </c>
      <c r="J748" t="s">
        <v>21</v>
      </c>
      <c r="K748" t="s">
        <v>22</v>
      </c>
      <c r="L748">
        <v>1318136400</v>
      </c>
      <c r="M748" s="10">
        <f t="shared" si="79"/>
        <v>40825.208333333336</v>
      </c>
      <c r="N748" s="9">
        <f t="shared" si="80"/>
        <v>2011</v>
      </c>
      <c r="O748">
        <v>1318568400</v>
      </c>
      <c r="P748" s="10">
        <f t="shared" si="81"/>
        <v>40830.208333333336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77"/>
        <v>229</v>
      </c>
      <c r="G749" t="s">
        <v>20</v>
      </c>
      <c r="H749">
        <v>280</v>
      </c>
      <c r="I749" s="5">
        <f t="shared" si="78"/>
        <v>40.049999999999997</v>
      </c>
      <c r="J749" t="s">
        <v>21</v>
      </c>
      <c r="K749" t="s">
        <v>22</v>
      </c>
      <c r="L749">
        <v>1283403600</v>
      </c>
      <c r="M749" s="10">
        <f t="shared" si="79"/>
        <v>40423.208333333336</v>
      </c>
      <c r="N749" s="9">
        <f t="shared" si="80"/>
        <v>2010</v>
      </c>
      <c r="O749">
        <v>1284354000</v>
      </c>
      <c r="P749" s="10">
        <f t="shared" si="81"/>
        <v>40434.208333333336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77"/>
        <v>35</v>
      </c>
      <c r="G750" t="s">
        <v>74</v>
      </c>
      <c r="H750">
        <v>614</v>
      </c>
      <c r="I750" s="5">
        <f t="shared" si="78"/>
        <v>110.97</v>
      </c>
      <c r="J750" t="s">
        <v>21</v>
      </c>
      <c r="K750" t="s">
        <v>22</v>
      </c>
      <c r="L750">
        <v>1267423200</v>
      </c>
      <c r="M750" s="10">
        <f t="shared" si="79"/>
        <v>40238.25</v>
      </c>
      <c r="N750" s="9">
        <f t="shared" si="80"/>
        <v>2010</v>
      </c>
      <c r="O750">
        <v>1269579600</v>
      </c>
      <c r="P750" s="10">
        <f t="shared" si="81"/>
        <v>40263.208333333336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77"/>
        <v>157</v>
      </c>
      <c r="G751" t="s">
        <v>20</v>
      </c>
      <c r="H751">
        <v>366</v>
      </c>
      <c r="I751" s="5">
        <f t="shared" si="78"/>
        <v>36.96</v>
      </c>
      <c r="J751" t="s">
        <v>107</v>
      </c>
      <c r="K751" t="s">
        <v>108</v>
      </c>
      <c r="L751">
        <v>1412744400</v>
      </c>
      <c r="M751" s="10">
        <f t="shared" si="79"/>
        <v>41920.208333333336</v>
      </c>
      <c r="N751" s="9">
        <f t="shared" si="80"/>
        <v>2014</v>
      </c>
      <c r="O751">
        <v>1413781200</v>
      </c>
      <c r="P751" s="10">
        <f t="shared" si="81"/>
        <v>41932.208333333336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77"/>
        <v>1</v>
      </c>
      <c r="G752" t="s">
        <v>14</v>
      </c>
      <c r="H752">
        <v>1</v>
      </c>
      <c r="I752" s="5">
        <f t="shared" si="78"/>
        <v>1</v>
      </c>
      <c r="J752" t="s">
        <v>40</v>
      </c>
      <c r="K752" t="s">
        <v>41</v>
      </c>
      <c r="L752">
        <v>1277960400</v>
      </c>
      <c r="M752" s="10">
        <f t="shared" si="79"/>
        <v>40360.208333333336</v>
      </c>
      <c r="N752" s="9">
        <f t="shared" si="80"/>
        <v>2010</v>
      </c>
      <c r="O752">
        <v>1280120400</v>
      </c>
      <c r="P752" s="10">
        <f t="shared" si="81"/>
        <v>40385.208333333336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77"/>
        <v>232</v>
      </c>
      <c r="G753" t="s">
        <v>20</v>
      </c>
      <c r="H753">
        <v>270</v>
      </c>
      <c r="I753" s="5">
        <f t="shared" si="78"/>
        <v>30.97</v>
      </c>
      <c r="J753" t="s">
        <v>21</v>
      </c>
      <c r="K753" t="s">
        <v>22</v>
      </c>
      <c r="L753">
        <v>1458190800</v>
      </c>
      <c r="M753" s="10">
        <f t="shared" si="79"/>
        <v>42446.208333333328</v>
      </c>
      <c r="N753" s="9">
        <f t="shared" si="80"/>
        <v>2016</v>
      </c>
      <c r="O753">
        <v>1459486800</v>
      </c>
      <c r="P753" s="10">
        <f t="shared" si="81"/>
        <v>42461.208333333328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77"/>
        <v>92</v>
      </c>
      <c r="G754" t="s">
        <v>74</v>
      </c>
      <c r="H754">
        <v>114</v>
      </c>
      <c r="I754" s="5">
        <f t="shared" si="78"/>
        <v>47.04</v>
      </c>
      <c r="J754" t="s">
        <v>21</v>
      </c>
      <c r="K754" t="s">
        <v>22</v>
      </c>
      <c r="L754">
        <v>1280984400</v>
      </c>
      <c r="M754" s="10">
        <f t="shared" si="79"/>
        <v>40395.208333333336</v>
      </c>
      <c r="N754" s="9">
        <f t="shared" si="80"/>
        <v>2010</v>
      </c>
      <c r="O754">
        <v>1282539600</v>
      </c>
      <c r="P754" s="10">
        <f t="shared" si="81"/>
        <v>40413.208333333336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77"/>
        <v>257</v>
      </c>
      <c r="G755" t="s">
        <v>20</v>
      </c>
      <c r="H755">
        <v>137</v>
      </c>
      <c r="I755" s="5">
        <f t="shared" si="78"/>
        <v>88.07</v>
      </c>
      <c r="J755" t="s">
        <v>21</v>
      </c>
      <c r="K755" t="s">
        <v>22</v>
      </c>
      <c r="L755">
        <v>1274590800</v>
      </c>
      <c r="M755" s="10">
        <f t="shared" si="79"/>
        <v>40321.208333333336</v>
      </c>
      <c r="N755" s="9">
        <f t="shared" si="80"/>
        <v>2010</v>
      </c>
      <c r="O755">
        <v>1275886800</v>
      </c>
      <c r="P755" s="10">
        <f t="shared" si="81"/>
        <v>40336.208333333336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77"/>
        <v>168</v>
      </c>
      <c r="G756" t="s">
        <v>20</v>
      </c>
      <c r="H756">
        <v>3205</v>
      </c>
      <c r="I756" s="5">
        <f t="shared" si="78"/>
        <v>37.01</v>
      </c>
      <c r="J756" t="s">
        <v>21</v>
      </c>
      <c r="K756" t="s">
        <v>22</v>
      </c>
      <c r="L756">
        <v>1351400400</v>
      </c>
      <c r="M756" s="10">
        <f t="shared" si="79"/>
        <v>41210.208333333336</v>
      </c>
      <c r="N756" s="9">
        <f t="shared" si="80"/>
        <v>2012</v>
      </c>
      <c r="O756">
        <v>1355983200</v>
      </c>
      <c r="P756" s="10">
        <f t="shared" si="81"/>
        <v>41263.25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77"/>
        <v>167</v>
      </c>
      <c r="G757" t="s">
        <v>20</v>
      </c>
      <c r="H757">
        <v>288</v>
      </c>
      <c r="I757" s="5">
        <f t="shared" si="78"/>
        <v>26.03</v>
      </c>
      <c r="J757" t="s">
        <v>36</v>
      </c>
      <c r="K757" t="s">
        <v>37</v>
      </c>
      <c r="L757">
        <v>1514354400</v>
      </c>
      <c r="M757" s="10">
        <f t="shared" si="79"/>
        <v>43096.25</v>
      </c>
      <c r="N757" s="9">
        <f t="shared" si="80"/>
        <v>2017</v>
      </c>
      <c r="O757">
        <v>1515391200</v>
      </c>
      <c r="P757" s="10">
        <f t="shared" si="81"/>
        <v>43108.25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77"/>
        <v>772</v>
      </c>
      <c r="G758" t="s">
        <v>20</v>
      </c>
      <c r="H758">
        <v>148</v>
      </c>
      <c r="I758" s="5">
        <f t="shared" si="78"/>
        <v>67.819999999999993</v>
      </c>
      <c r="J758" t="s">
        <v>21</v>
      </c>
      <c r="K758" t="s">
        <v>22</v>
      </c>
      <c r="L758">
        <v>1421733600</v>
      </c>
      <c r="M758" s="10">
        <f t="shared" si="79"/>
        <v>42024.25</v>
      </c>
      <c r="N758" s="9">
        <f t="shared" si="80"/>
        <v>2015</v>
      </c>
      <c r="O758">
        <v>1422252000</v>
      </c>
      <c r="P758" s="10">
        <f t="shared" si="81"/>
        <v>42030.25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77"/>
        <v>407</v>
      </c>
      <c r="G759" t="s">
        <v>20</v>
      </c>
      <c r="H759">
        <v>114</v>
      </c>
      <c r="I759" s="5">
        <f t="shared" si="78"/>
        <v>49.96</v>
      </c>
      <c r="J759" t="s">
        <v>21</v>
      </c>
      <c r="K759" t="s">
        <v>22</v>
      </c>
      <c r="L759">
        <v>1305176400</v>
      </c>
      <c r="M759" s="10">
        <f t="shared" si="79"/>
        <v>40675.208333333336</v>
      </c>
      <c r="N759" s="9">
        <f t="shared" si="80"/>
        <v>2011</v>
      </c>
      <c r="O759">
        <v>1305522000</v>
      </c>
      <c r="P759" s="10">
        <f t="shared" si="81"/>
        <v>40679.208333333336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77"/>
        <v>564</v>
      </c>
      <c r="G760" t="s">
        <v>20</v>
      </c>
      <c r="H760">
        <v>1518</v>
      </c>
      <c r="I760" s="5">
        <f t="shared" si="78"/>
        <v>110.02</v>
      </c>
      <c r="J760" t="s">
        <v>15</v>
      </c>
      <c r="K760" t="s">
        <v>16</v>
      </c>
      <c r="L760">
        <v>1414126800</v>
      </c>
      <c r="M760" s="10">
        <f t="shared" si="79"/>
        <v>41936.208333333336</v>
      </c>
      <c r="N760" s="9">
        <f t="shared" si="80"/>
        <v>2014</v>
      </c>
      <c r="O760">
        <v>1414904400</v>
      </c>
      <c r="P760" s="10">
        <f t="shared" si="81"/>
        <v>41945.208333333336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77"/>
        <v>68</v>
      </c>
      <c r="G761" t="s">
        <v>14</v>
      </c>
      <c r="H761">
        <v>1274</v>
      </c>
      <c r="I761" s="5">
        <f t="shared" si="78"/>
        <v>89.96</v>
      </c>
      <c r="J761" t="s">
        <v>21</v>
      </c>
      <c r="K761" t="s">
        <v>22</v>
      </c>
      <c r="L761">
        <v>1517810400</v>
      </c>
      <c r="M761" s="10">
        <f t="shared" si="79"/>
        <v>43136.25</v>
      </c>
      <c r="N761" s="9">
        <f t="shared" si="80"/>
        <v>2018</v>
      </c>
      <c r="O761">
        <v>1520402400</v>
      </c>
      <c r="P761" s="10">
        <f t="shared" si="81"/>
        <v>43166.25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77"/>
        <v>34</v>
      </c>
      <c r="G762" t="s">
        <v>14</v>
      </c>
      <c r="H762">
        <v>210</v>
      </c>
      <c r="I762" s="5">
        <f t="shared" si="78"/>
        <v>79.010000000000005</v>
      </c>
      <c r="J762" t="s">
        <v>107</v>
      </c>
      <c r="K762" t="s">
        <v>108</v>
      </c>
      <c r="L762">
        <v>1564635600</v>
      </c>
      <c r="M762" s="10">
        <f t="shared" si="79"/>
        <v>43678.208333333328</v>
      </c>
      <c r="N762" s="9">
        <f t="shared" si="80"/>
        <v>2019</v>
      </c>
      <c r="O762">
        <v>1567141200</v>
      </c>
      <c r="P762" s="10">
        <f t="shared" si="81"/>
        <v>43707.208333333328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77"/>
        <v>655</v>
      </c>
      <c r="G763" t="s">
        <v>20</v>
      </c>
      <c r="H763">
        <v>166</v>
      </c>
      <c r="I763" s="5">
        <f t="shared" si="78"/>
        <v>86.87</v>
      </c>
      <c r="J763" t="s">
        <v>21</v>
      </c>
      <c r="K763" t="s">
        <v>22</v>
      </c>
      <c r="L763">
        <v>1500699600</v>
      </c>
      <c r="M763" s="10">
        <f t="shared" si="79"/>
        <v>42938.208333333328</v>
      </c>
      <c r="N763" s="9">
        <f t="shared" si="80"/>
        <v>2017</v>
      </c>
      <c r="O763">
        <v>1501131600</v>
      </c>
      <c r="P763" s="10">
        <f t="shared" si="81"/>
        <v>42943.208333333328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77"/>
        <v>177</v>
      </c>
      <c r="G764" t="s">
        <v>20</v>
      </c>
      <c r="H764">
        <v>100</v>
      </c>
      <c r="I764" s="5">
        <f t="shared" si="78"/>
        <v>62.04</v>
      </c>
      <c r="J764" t="s">
        <v>26</v>
      </c>
      <c r="K764" t="s">
        <v>27</v>
      </c>
      <c r="L764">
        <v>1354082400</v>
      </c>
      <c r="M764" s="10">
        <f t="shared" si="79"/>
        <v>41241.25</v>
      </c>
      <c r="N764" s="9">
        <f t="shared" si="80"/>
        <v>2012</v>
      </c>
      <c r="O764">
        <v>1355032800</v>
      </c>
      <c r="P764" s="10">
        <f t="shared" si="81"/>
        <v>41252.25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77"/>
        <v>113</v>
      </c>
      <c r="G765" t="s">
        <v>20</v>
      </c>
      <c r="H765">
        <v>235</v>
      </c>
      <c r="I765" s="5">
        <f t="shared" si="78"/>
        <v>26.97</v>
      </c>
      <c r="J765" t="s">
        <v>21</v>
      </c>
      <c r="K765" t="s">
        <v>22</v>
      </c>
      <c r="L765">
        <v>1336453200</v>
      </c>
      <c r="M765" s="10">
        <f t="shared" si="79"/>
        <v>41037.208333333336</v>
      </c>
      <c r="N765" s="9">
        <f t="shared" si="80"/>
        <v>2012</v>
      </c>
      <c r="O765">
        <v>1339477200</v>
      </c>
      <c r="P765" s="10">
        <f t="shared" si="81"/>
        <v>41072.208333333336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77"/>
        <v>728</v>
      </c>
      <c r="G766" t="s">
        <v>20</v>
      </c>
      <c r="H766">
        <v>148</v>
      </c>
      <c r="I766" s="5">
        <f t="shared" si="78"/>
        <v>54.12</v>
      </c>
      <c r="J766" t="s">
        <v>21</v>
      </c>
      <c r="K766" t="s">
        <v>22</v>
      </c>
      <c r="L766">
        <v>1305262800</v>
      </c>
      <c r="M766" s="10">
        <f t="shared" si="79"/>
        <v>40676.208333333336</v>
      </c>
      <c r="N766" s="9">
        <f t="shared" si="80"/>
        <v>2011</v>
      </c>
      <c r="O766">
        <v>1305954000</v>
      </c>
      <c r="P766" s="10">
        <f t="shared" si="81"/>
        <v>40684.208333333336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77"/>
        <v>208</v>
      </c>
      <c r="G767" t="s">
        <v>20</v>
      </c>
      <c r="H767">
        <v>198</v>
      </c>
      <c r="I767" s="5">
        <f t="shared" si="78"/>
        <v>41.04</v>
      </c>
      <c r="J767" t="s">
        <v>21</v>
      </c>
      <c r="K767" t="s">
        <v>22</v>
      </c>
      <c r="L767">
        <v>1492232400</v>
      </c>
      <c r="M767" s="10">
        <f t="shared" si="79"/>
        <v>42840.208333333328</v>
      </c>
      <c r="N767" s="9">
        <f t="shared" si="80"/>
        <v>2017</v>
      </c>
      <c r="O767">
        <v>1494392400</v>
      </c>
      <c r="P767" s="10">
        <f t="shared" si="81"/>
        <v>42865.208333333328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77"/>
        <v>31</v>
      </c>
      <c r="G768" t="s">
        <v>14</v>
      </c>
      <c r="H768">
        <v>248</v>
      </c>
      <c r="I768" s="5">
        <f t="shared" si="78"/>
        <v>55.05</v>
      </c>
      <c r="J768" t="s">
        <v>26</v>
      </c>
      <c r="K768" t="s">
        <v>27</v>
      </c>
      <c r="L768">
        <v>1537333200</v>
      </c>
      <c r="M768" s="10">
        <f t="shared" si="79"/>
        <v>43362.208333333328</v>
      </c>
      <c r="N768" s="9">
        <f t="shared" si="80"/>
        <v>2018</v>
      </c>
      <c r="O768">
        <v>1537419600</v>
      </c>
      <c r="P768" s="10">
        <f t="shared" si="81"/>
        <v>43363.208333333328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77"/>
        <v>57</v>
      </c>
      <c r="G769" t="s">
        <v>14</v>
      </c>
      <c r="H769">
        <v>513</v>
      </c>
      <c r="I769" s="5">
        <f t="shared" si="78"/>
        <v>107.94</v>
      </c>
      <c r="J769" t="s">
        <v>21</v>
      </c>
      <c r="K769" t="s">
        <v>22</v>
      </c>
      <c r="L769">
        <v>1444107600</v>
      </c>
      <c r="M769" s="10">
        <f t="shared" si="79"/>
        <v>42283.208333333328</v>
      </c>
      <c r="N769" s="9">
        <f t="shared" si="80"/>
        <v>2015</v>
      </c>
      <c r="O769">
        <v>1447999200</v>
      </c>
      <c r="P769" s="10">
        <f t="shared" si="81"/>
        <v>42328.25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ref="F770:F833" si="84">ROUND((E770/D770)*100,0)</f>
        <v>231</v>
      </c>
      <c r="G770" t="s">
        <v>20</v>
      </c>
      <c r="H770">
        <v>150</v>
      </c>
      <c r="I770" s="5">
        <f t="shared" ref="I770:I833" si="85">IF(H770=0,0,ROUND(E770/H770,2))</f>
        <v>73.92</v>
      </c>
      <c r="J770" t="s">
        <v>21</v>
      </c>
      <c r="K770" t="s">
        <v>22</v>
      </c>
      <c r="L770">
        <v>1386741600</v>
      </c>
      <c r="M770" s="10">
        <f t="shared" si="79"/>
        <v>41619.25</v>
      </c>
      <c r="N770" s="9">
        <f t="shared" si="80"/>
        <v>2013</v>
      </c>
      <c r="O770">
        <v>1388037600</v>
      </c>
      <c r="P770" s="10">
        <f t="shared" si="81"/>
        <v>41634.25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84"/>
        <v>87</v>
      </c>
      <c r="G771" t="s">
        <v>14</v>
      </c>
      <c r="H771">
        <v>3410</v>
      </c>
      <c r="I771" s="5">
        <f t="shared" si="85"/>
        <v>32</v>
      </c>
      <c r="J771" t="s">
        <v>21</v>
      </c>
      <c r="K771" t="s">
        <v>22</v>
      </c>
      <c r="L771">
        <v>1376542800</v>
      </c>
      <c r="M771" s="10">
        <f t="shared" ref="M771:M834" si="86">(((L771/60)/60)/24)+DATE(1970,1,1)</f>
        <v>41501.208333333336</v>
      </c>
      <c r="N771" s="9">
        <f t="shared" ref="N771:N834" si="87">YEAR(M771)</f>
        <v>2013</v>
      </c>
      <c r="O771">
        <v>1378789200</v>
      </c>
      <c r="P771" s="10">
        <f t="shared" ref="P771:P834" si="88">(((O771/60)/60)/24)+DATE(1970,1,1)</f>
        <v>41527.208333333336</v>
      </c>
      <c r="Q771" t="b">
        <v>0</v>
      </c>
      <c r="R771" t="b">
        <v>0</v>
      </c>
      <c r="S771" t="s">
        <v>89</v>
      </c>
      <c r="T771" t="str">
        <f t="shared" ref="T771:T834" si="89">LEFT(S771,SEARCH("/",S771)-1)</f>
        <v>games</v>
      </c>
      <c r="U771" t="str">
        <f t="shared" ref="U771:U834" si="90">RIGHT(S771,LEN(S771)-SEARCH("/",S771))</f>
        <v>video games</v>
      </c>
    </row>
    <row r="772" spans="1:21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84"/>
        <v>271</v>
      </c>
      <c r="G772" t="s">
        <v>20</v>
      </c>
      <c r="H772">
        <v>216</v>
      </c>
      <c r="I772" s="5">
        <f t="shared" si="85"/>
        <v>53.9</v>
      </c>
      <c r="J772" t="s">
        <v>107</v>
      </c>
      <c r="K772" t="s">
        <v>108</v>
      </c>
      <c r="L772">
        <v>1397451600</v>
      </c>
      <c r="M772" s="10">
        <f t="shared" si="86"/>
        <v>41743.208333333336</v>
      </c>
      <c r="N772" s="9">
        <f t="shared" si="87"/>
        <v>2014</v>
      </c>
      <c r="O772">
        <v>1398056400</v>
      </c>
      <c r="P772" s="10">
        <f t="shared" si="88"/>
        <v>41750.208333333336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84"/>
        <v>49</v>
      </c>
      <c r="G773" t="s">
        <v>74</v>
      </c>
      <c r="H773">
        <v>26</v>
      </c>
      <c r="I773" s="5">
        <f t="shared" si="85"/>
        <v>106.5</v>
      </c>
      <c r="J773" t="s">
        <v>21</v>
      </c>
      <c r="K773" t="s">
        <v>22</v>
      </c>
      <c r="L773">
        <v>1548482400</v>
      </c>
      <c r="M773" s="10">
        <f t="shared" si="86"/>
        <v>43491.25</v>
      </c>
      <c r="N773" s="9">
        <f t="shared" si="87"/>
        <v>2019</v>
      </c>
      <c r="O773">
        <v>1550815200</v>
      </c>
      <c r="P773" s="10">
        <f t="shared" si="88"/>
        <v>43518.25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84"/>
        <v>113</v>
      </c>
      <c r="G774" t="s">
        <v>20</v>
      </c>
      <c r="H774">
        <v>5139</v>
      </c>
      <c r="I774" s="5">
        <f t="shared" si="85"/>
        <v>33</v>
      </c>
      <c r="J774" t="s">
        <v>21</v>
      </c>
      <c r="K774" t="s">
        <v>22</v>
      </c>
      <c r="L774">
        <v>1549692000</v>
      </c>
      <c r="M774" s="10">
        <f t="shared" si="86"/>
        <v>43505.25</v>
      </c>
      <c r="N774" s="9">
        <f t="shared" si="87"/>
        <v>2019</v>
      </c>
      <c r="O774">
        <v>1550037600</v>
      </c>
      <c r="P774" s="10">
        <f t="shared" si="88"/>
        <v>43509.25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84"/>
        <v>191</v>
      </c>
      <c r="G775" t="s">
        <v>20</v>
      </c>
      <c r="H775">
        <v>2353</v>
      </c>
      <c r="I775" s="5">
        <f t="shared" si="85"/>
        <v>43</v>
      </c>
      <c r="J775" t="s">
        <v>21</v>
      </c>
      <c r="K775" t="s">
        <v>22</v>
      </c>
      <c r="L775">
        <v>1492059600</v>
      </c>
      <c r="M775" s="10">
        <f t="shared" si="86"/>
        <v>42838.208333333328</v>
      </c>
      <c r="N775" s="9">
        <f t="shared" si="87"/>
        <v>2017</v>
      </c>
      <c r="O775">
        <v>1492923600</v>
      </c>
      <c r="P775" s="10">
        <f t="shared" si="88"/>
        <v>42848.208333333328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84"/>
        <v>136</v>
      </c>
      <c r="G776" t="s">
        <v>20</v>
      </c>
      <c r="H776">
        <v>78</v>
      </c>
      <c r="I776" s="5">
        <f t="shared" si="85"/>
        <v>86.86</v>
      </c>
      <c r="J776" t="s">
        <v>107</v>
      </c>
      <c r="K776" t="s">
        <v>108</v>
      </c>
      <c r="L776">
        <v>1463979600</v>
      </c>
      <c r="M776" s="10">
        <f t="shared" si="86"/>
        <v>42513.208333333328</v>
      </c>
      <c r="N776" s="9">
        <f t="shared" si="87"/>
        <v>2016</v>
      </c>
      <c r="O776">
        <v>1467522000</v>
      </c>
      <c r="P776" s="10">
        <f t="shared" si="88"/>
        <v>42554.208333333328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84"/>
        <v>10</v>
      </c>
      <c r="G777" t="s">
        <v>14</v>
      </c>
      <c r="H777">
        <v>10</v>
      </c>
      <c r="I777" s="5">
        <f t="shared" si="85"/>
        <v>96.8</v>
      </c>
      <c r="J777" t="s">
        <v>21</v>
      </c>
      <c r="K777" t="s">
        <v>22</v>
      </c>
      <c r="L777">
        <v>1415253600</v>
      </c>
      <c r="M777" s="10">
        <f t="shared" si="86"/>
        <v>41949.25</v>
      </c>
      <c r="N777" s="9">
        <f t="shared" si="87"/>
        <v>2014</v>
      </c>
      <c r="O777">
        <v>1416117600</v>
      </c>
      <c r="P777" s="10">
        <f t="shared" si="88"/>
        <v>41959.25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84"/>
        <v>66</v>
      </c>
      <c r="G778" t="s">
        <v>14</v>
      </c>
      <c r="H778">
        <v>2201</v>
      </c>
      <c r="I778" s="5">
        <f t="shared" si="85"/>
        <v>33</v>
      </c>
      <c r="J778" t="s">
        <v>21</v>
      </c>
      <c r="K778" t="s">
        <v>22</v>
      </c>
      <c r="L778">
        <v>1562216400</v>
      </c>
      <c r="M778" s="10">
        <f t="shared" si="86"/>
        <v>43650.208333333328</v>
      </c>
      <c r="N778" s="9">
        <f t="shared" si="87"/>
        <v>2019</v>
      </c>
      <c r="O778">
        <v>1563771600</v>
      </c>
      <c r="P778" s="10">
        <f t="shared" si="88"/>
        <v>43668.208333333328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84"/>
        <v>49</v>
      </c>
      <c r="G779" t="s">
        <v>14</v>
      </c>
      <c r="H779">
        <v>676</v>
      </c>
      <c r="I779" s="5">
        <f t="shared" si="85"/>
        <v>68.03</v>
      </c>
      <c r="J779" t="s">
        <v>21</v>
      </c>
      <c r="K779" t="s">
        <v>22</v>
      </c>
      <c r="L779">
        <v>1316754000</v>
      </c>
      <c r="M779" s="10">
        <f t="shared" si="86"/>
        <v>40809.208333333336</v>
      </c>
      <c r="N779" s="9">
        <f t="shared" si="87"/>
        <v>2011</v>
      </c>
      <c r="O779">
        <v>1319259600</v>
      </c>
      <c r="P779" s="10">
        <f t="shared" si="88"/>
        <v>40838.208333333336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84"/>
        <v>788</v>
      </c>
      <c r="G780" t="s">
        <v>20</v>
      </c>
      <c r="H780">
        <v>174</v>
      </c>
      <c r="I780" s="5">
        <f t="shared" si="85"/>
        <v>58.87</v>
      </c>
      <c r="J780" t="s">
        <v>98</v>
      </c>
      <c r="K780" t="s">
        <v>99</v>
      </c>
      <c r="L780">
        <v>1313211600</v>
      </c>
      <c r="M780" s="10">
        <f t="shared" si="86"/>
        <v>40768.208333333336</v>
      </c>
      <c r="N780" s="9">
        <f t="shared" si="87"/>
        <v>2011</v>
      </c>
      <c r="O780">
        <v>1313643600</v>
      </c>
      <c r="P780" s="10">
        <f t="shared" si="88"/>
        <v>40773.208333333336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84"/>
        <v>80</v>
      </c>
      <c r="G781" t="s">
        <v>14</v>
      </c>
      <c r="H781">
        <v>831</v>
      </c>
      <c r="I781" s="5">
        <f t="shared" si="85"/>
        <v>105.05</v>
      </c>
      <c r="J781" t="s">
        <v>21</v>
      </c>
      <c r="K781" t="s">
        <v>22</v>
      </c>
      <c r="L781">
        <v>1439528400</v>
      </c>
      <c r="M781" s="10">
        <f t="shared" si="86"/>
        <v>42230.208333333328</v>
      </c>
      <c r="N781" s="9">
        <f t="shared" si="87"/>
        <v>2015</v>
      </c>
      <c r="O781">
        <v>1440306000</v>
      </c>
      <c r="P781" s="10">
        <f t="shared" si="88"/>
        <v>42239.208333333328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84"/>
        <v>106</v>
      </c>
      <c r="G782" t="s">
        <v>20</v>
      </c>
      <c r="H782">
        <v>164</v>
      </c>
      <c r="I782" s="5">
        <f t="shared" si="85"/>
        <v>33.049999999999997</v>
      </c>
      <c r="J782" t="s">
        <v>21</v>
      </c>
      <c r="K782" t="s">
        <v>22</v>
      </c>
      <c r="L782">
        <v>1469163600</v>
      </c>
      <c r="M782" s="10">
        <f t="shared" si="86"/>
        <v>42573.208333333328</v>
      </c>
      <c r="N782" s="9">
        <f t="shared" si="87"/>
        <v>2016</v>
      </c>
      <c r="O782">
        <v>1470805200</v>
      </c>
      <c r="P782" s="10">
        <f t="shared" si="88"/>
        <v>42592.208333333328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84"/>
        <v>51</v>
      </c>
      <c r="G783" t="s">
        <v>74</v>
      </c>
      <c r="H783">
        <v>56</v>
      </c>
      <c r="I783" s="5">
        <f t="shared" si="85"/>
        <v>78.819999999999993</v>
      </c>
      <c r="J783" t="s">
        <v>98</v>
      </c>
      <c r="K783" t="s">
        <v>99</v>
      </c>
      <c r="L783">
        <v>1288501200</v>
      </c>
      <c r="M783" s="10">
        <f t="shared" si="86"/>
        <v>40482.208333333336</v>
      </c>
      <c r="N783" s="9">
        <f t="shared" si="87"/>
        <v>2010</v>
      </c>
      <c r="O783">
        <v>1292911200</v>
      </c>
      <c r="P783" s="10">
        <f t="shared" si="88"/>
        <v>40533.25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84"/>
        <v>215</v>
      </c>
      <c r="G784" t="s">
        <v>20</v>
      </c>
      <c r="H784">
        <v>161</v>
      </c>
      <c r="I784" s="5">
        <f t="shared" si="85"/>
        <v>68.2</v>
      </c>
      <c r="J784" t="s">
        <v>21</v>
      </c>
      <c r="K784" t="s">
        <v>22</v>
      </c>
      <c r="L784">
        <v>1298959200</v>
      </c>
      <c r="M784" s="10">
        <f t="shared" si="86"/>
        <v>40603.25</v>
      </c>
      <c r="N784" s="9">
        <f t="shared" si="87"/>
        <v>2011</v>
      </c>
      <c r="O784">
        <v>1301374800</v>
      </c>
      <c r="P784" s="10">
        <f t="shared" si="88"/>
        <v>40631.208333333336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84"/>
        <v>141</v>
      </c>
      <c r="G785" t="s">
        <v>20</v>
      </c>
      <c r="H785">
        <v>138</v>
      </c>
      <c r="I785" s="5">
        <f t="shared" si="85"/>
        <v>75.73</v>
      </c>
      <c r="J785" t="s">
        <v>21</v>
      </c>
      <c r="K785" t="s">
        <v>22</v>
      </c>
      <c r="L785">
        <v>1387260000</v>
      </c>
      <c r="M785" s="10">
        <f t="shared" si="86"/>
        <v>41625.25</v>
      </c>
      <c r="N785" s="9">
        <f t="shared" si="87"/>
        <v>2013</v>
      </c>
      <c r="O785">
        <v>1387864800</v>
      </c>
      <c r="P785" s="10">
        <f t="shared" si="88"/>
        <v>41632.25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84"/>
        <v>115</v>
      </c>
      <c r="G786" t="s">
        <v>20</v>
      </c>
      <c r="H786">
        <v>3308</v>
      </c>
      <c r="I786" s="5">
        <f t="shared" si="85"/>
        <v>31</v>
      </c>
      <c r="J786" t="s">
        <v>21</v>
      </c>
      <c r="K786" t="s">
        <v>22</v>
      </c>
      <c r="L786">
        <v>1457244000</v>
      </c>
      <c r="M786" s="10">
        <f t="shared" si="86"/>
        <v>42435.25</v>
      </c>
      <c r="N786" s="9">
        <f t="shared" si="87"/>
        <v>2016</v>
      </c>
      <c r="O786">
        <v>1458190800</v>
      </c>
      <c r="P786" s="10">
        <f t="shared" si="88"/>
        <v>42446.208333333328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84"/>
        <v>193</v>
      </c>
      <c r="G787" t="s">
        <v>20</v>
      </c>
      <c r="H787">
        <v>127</v>
      </c>
      <c r="I787" s="5">
        <f t="shared" si="85"/>
        <v>101.88</v>
      </c>
      <c r="J787" t="s">
        <v>26</v>
      </c>
      <c r="K787" t="s">
        <v>27</v>
      </c>
      <c r="L787">
        <v>1556341200</v>
      </c>
      <c r="M787" s="10">
        <f t="shared" si="86"/>
        <v>43582.208333333328</v>
      </c>
      <c r="N787" s="9">
        <f t="shared" si="87"/>
        <v>2019</v>
      </c>
      <c r="O787">
        <v>1559278800</v>
      </c>
      <c r="P787" s="10">
        <f t="shared" si="88"/>
        <v>43616.208333333328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84"/>
        <v>730</v>
      </c>
      <c r="G788" t="s">
        <v>20</v>
      </c>
      <c r="H788">
        <v>207</v>
      </c>
      <c r="I788" s="5">
        <f t="shared" si="85"/>
        <v>52.88</v>
      </c>
      <c r="J788" t="s">
        <v>107</v>
      </c>
      <c r="K788" t="s">
        <v>108</v>
      </c>
      <c r="L788">
        <v>1522126800</v>
      </c>
      <c r="M788" s="10">
        <f t="shared" si="86"/>
        <v>43186.208333333328</v>
      </c>
      <c r="N788" s="9">
        <f t="shared" si="87"/>
        <v>2018</v>
      </c>
      <c r="O788">
        <v>1522731600</v>
      </c>
      <c r="P788" s="10">
        <f t="shared" si="88"/>
        <v>43193.208333333328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84"/>
        <v>100</v>
      </c>
      <c r="G789" t="s">
        <v>14</v>
      </c>
      <c r="H789">
        <v>859</v>
      </c>
      <c r="I789" s="5">
        <f t="shared" si="85"/>
        <v>71.010000000000005</v>
      </c>
      <c r="J789" t="s">
        <v>15</v>
      </c>
      <c r="K789" t="s">
        <v>16</v>
      </c>
      <c r="L789">
        <v>1305954000</v>
      </c>
      <c r="M789" s="10">
        <f t="shared" si="86"/>
        <v>40684.208333333336</v>
      </c>
      <c r="N789" s="9">
        <f t="shared" si="87"/>
        <v>2011</v>
      </c>
      <c r="O789">
        <v>1306731600</v>
      </c>
      <c r="P789" s="10">
        <f t="shared" si="88"/>
        <v>40693.208333333336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84"/>
        <v>88</v>
      </c>
      <c r="G790" t="s">
        <v>47</v>
      </c>
      <c r="H790">
        <v>31</v>
      </c>
      <c r="I790" s="5">
        <f t="shared" si="85"/>
        <v>102.39</v>
      </c>
      <c r="J790" t="s">
        <v>21</v>
      </c>
      <c r="K790" t="s">
        <v>22</v>
      </c>
      <c r="L790">
        <v>1350709200</v>
      </c>
      <c r="M790" s="10">
        <f t="shared" si="86"/>
        <v>41202.208333333336</v>
      </c>
      <c r="N790" s="9">
        <f t="shared" si="87"/>
        <v>2012</v>
      </c>
      <c r="O790">
        <v>1352527200</v>
      </c>
      <c r="P790" s="10">
        <f t="shared" si="88"/>
        <v>41223.25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84"/>
        <v>37</v>
      </c>
      <c r="G791" t="s">
        <v>14</v>
      </c>
      <c r="H791">
        <v>45</v>
      </c>
      <c r="I791" s="5">
        <f t="shared" si="85"/>
        <v>74.47</v>
      </c>
      <c r="J791" t="s">
        <v>21</v>
      </c>
      <c r="K791" t="s">
        <v>22</v>
      </c>
      <c r="L791">
        <v>1401166800</v>
      </c>
      <c r="M791" s="10">
        <f t="shared" si="86"/>
        <v>41786.208333333336</v>
      </c>
      <c r="N791" s="9">
        <f t="shared" si="87"/>
        <v>2014</v>
      </c>
      <c r="O791">
        <v>1404363600</v>
      </c>
      <c r="P791" s="10">
        <f t="shared" si="88"/>
        <v>41823.208333333336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84"/>
        <v>31</v>
      </c>
      <c r="G792" t="s">
        <v>74</v>
      </c>
      <c r="H792">
        <v>1113</v>
      </c>
      <c r="I792" s="5">
        <f t="shared" si="85"/>
        <v>51.01</v>
      </c>
      <c r="J792" t="s">
        <v>21</v>
      </c>
      <c r="K792" t="s">
        <v>22</v>
      </c>
      <c r="L792">
        <v>1266127200</v>
      </c>
      <c r="M792" s="10">
        <f t="shared" si="86"/>
        <v>40223.25</v>
      </c>
      <c r="N792" s="9">
        <f t="shared" si="87"/>
        <v>2010</v>
      </c>
      <c r="O792">
        <v>1266645600</v>
      </c>
      <c r="P792" s="10">
        <f t="shared" si="88"/>
        <v>40229.25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84"/>
        <v>26</v>
      </c>
      <c r="G793" t="s">
        <v>14</v>
      </c>
      <c r="H793">
        <v>6</v>
      </c>
      <c r="I793" s="5">
        <f t="shared" si="85"/>
        <v>90</v>
      </c>
      <c r="J793" t="s">
        <v>21</v>
      </c>
      <c r="K793" t="s">
        <v>22</v>
      </c>
      <c r="L793">
        <v>1481436000</v>
      </c>
      <c r="M793" s="10">
        <f t="shared" si="86"/>
        <v>42715.25</v>
      </c>
      <c r="N793" s="9">
        <f t="shared" si="87"/>
        <v>2016</v>
      </c>
      <c r="O793">
        <v>1482818400</v>
      </c>
      <c r="P793" s="10">
        <f t="shared" si="88"/>
        <v>42731.25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84"/>
        <v>34</v>
      </c>
      <c r="G794" t="s">
        <v>14</v>
      </c>
      <c r="H794">
        <v>7</v>
      </c>
      <c r="I794" s="5">
        <f t="shared" si="85"/>
        <v>97.14</v>
      </c>
      <c r="J794" t="s">
        <v>21</v>
      </c>
      <c r="K794" t="s">
        <v>22</v>
      </c>
      <c r="L794">
        <v>1372222800</v>
      </c>
      <c r="M794" s="10">
        <f t="shared" si="86"/>
        <v>41451.208333333336</v>
      </c>
      <c r="N794" s="9">
        <f t="shared" si="87"/>
        <v>2013</v>
      </c>
      <c r="O794">
        <v>1374642000</v>
      </c>
      <c r="P794" s="10">
        <f t="shared" si="88"/>
        <v>41479.208333333336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84"/>
        <v>1186</v>
      </c>
      <c r="G795" t="s">
        <v>20</v>
      </c>
      <c r="H795">
        <v>181</v>
      </c>
      <c r="I795" s="5">
        <f t="shared" si="85"/>
        <v>72.069999999999993</v>
      </c>
      <c r="J795" t="s">
        <v>98</v>
      </c>
      <c r="K795" t="s">
        <v>99</v>
      </c>
      <c r="L795">
        <v>1372136400</v>
      </c>
      <c r="M795" s="10">
        <f t="shared" si="86"/>
        <v>41450.208333333336</v>
      </c>
      <c r="N795" s="9">
        <f t="shared" si="87"/>
        <v>2013</v>
      </c>
      <c r="O795">
        <v>1372482000</v>
      </c>
      <c r="P795" s="10">
        <f t="shared" si="88"/>
        <v>41454.208333333336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84"/>
        <v>125</v>
      </c>
      <c r="G796" t="s">
        <v>20</v>
      </c>
      <c r="H796">
        <v>110</v>
      </c>
      <c r="I796" s="5">
        <f t="shared" si="85"/>
        <v>75.239999999999995</v>
      </c>
      <c r="J796" t="s">
        <v>21</v>
      </c>
      <c r="K796" t="s">
        <v>22</v>
      </c>
      <c r="L796">
        <v>1513922400</v>
      </c>
      <c r="M796" s="10">
        <f t="shared" si="86"/>
        <v>43091.25</v>
      </c>
      <c r="N796" s="9">
        <f t="shared" si="87"/>
        <v>2017</v>
      </c>
      <c r="O796">
        <v>1514959200</v>
      </c>
      <c r="P796" s="10">
        <f t="shared" si="88"/>
        <v>43103.25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84"/>
        <v>14</v>
      </c>
      <c r="G797" t="s">
        <v>14</v>
      </c>
      <c r="H797">
        <v>31</v>
      </c>
      <c r="I797" s="5">
        <f t="shared" si="85"/>
        <v>32.97</v>
      </c>
      <c r="J797" t="s">
        <v>21</v>
      </c>
      <c r="K797" t="s">
        <v>22</v>
      </c>
      <c r="L797">
        <v>1477976400</v>
      </c>
      <c r="M797" s="10">
        <f t="shared" si="86"/>
        <v>42675.208333333328</v>
      </c>
      <c r="N797" s="9">
        <f t="shared" si="87"/>
        <v>2016</v>
      </c>
      <c r="O797">
        <v>1478235600</v>
      </c>
      <c r="P797" s="10">
        <f t="shared" si="88"/>
        <v>42678.208333333328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84"/>
        <v>55</v>
      </c>
      <c r="G798" t="s">
        <v>14</v>
      </c>
      <c r="H798">
        <v>78</v>
      </c>
      <c r="I798" s="5">
        <f t="shared" si="85"/>
        <v>54.81</v>
      </c>
      <c r="J798" t="s">
        <v>21</v>
      </c>
      <c r="K798" t="s">
        <v>22</v>
      </c>
      <c r="L798">
        <v>1407474000</v>
      </c>
      <c r="M798" s="10">
        <f t="shared" si="86"/>
        <v>41859.208333333336</v>
      </c>
      <c r="N798" s="9">
        <f t="shared" si="87"/>
        <v>2014</v>
      </c>
      <c r="O798">
        <v>1408078800</v>
      </c>
      <c r="P798" s="10">
        <f t="shared" si="88"/>
        <v>41866.208333333336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84"/>
        <v>110</v>
      </c>
      <c r="G799" t="s">
        <v>20</v>
      </c>
      <c r="H799">
        <v>185</v>
      </c>
      <c r="I799" s="5">
        <f t="shared" si="85"/>
        <v>45.04</v>
      </c>
      <c r="J799" t="s">
        <v>21</v>
      </c>
      <c r="K799" t="s">
        <v>22</v>
      </c>
      <c r="L799">
        <v>1546149600</v>
      </c>
      <c r="M799" s="10">
        <f t="shared" si="86"/>
        <v>43464.25</v>
      </c>
      <c r="N799" s="9">
        <f t="shared" si="87"/>
        <v>2018</v>
      </c>
      <c r="O799">
        <v>1548136800</v>
      </c>
      <c r="P799" s="10">
        <f t="shared" si="88"/>
        <v>43487.25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84"/>
        <v>188</v>
      </c>
      <c r="G800" t="s">
        <v>20</v>
      </c>
      <c r="H800">
        <v>121</v>
      </c>
      <c r="I800" s="5">
        <f t="shared" si="85"/>
        <v>52.96</v>
      </c>
      <c r="J800" t="s">
        <v>21</v>
      </c>
      <c r="K800" t="s">
        <v>22</v>
      </c>
      <c r="L800">
        <v>1338440400</v>
      </c>
      <c r="M800" s="10">
        <f t="shared" si="86"/>
        <v>41060.208333333336</v>
      </c>
      <c r="N800" s="9">
        <f t="shared" si="87"/>
        <v>2012</v>
      </c>
      <c r="O800">
        <v>1340859600</v>
      </c>
      <c r="P800" s="10">
        <f t="shared" si="88"/>
        <v>41088.208333333336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84"/>
        <v>87</v>
      </c>
      <c r="G801" t="s">
        <v>14</v>
      </c>
      <c r="H801">
        <v>1225</v>
      </c>
      <c r="I801" s="5">
        <f t="shared" si="85"/>
        <v>60.02</v>
      </c>
      <c r="J801" t="s">
        <v>40</v>
      </c>
      <c r="K801" t="s">
        <v>41</v>
      </c>
      <c r="L801">
        <v>1454133600</v>
      </c>
      <c r="M801" s="10">
        <f t="shared" si="86"/>
        <v>42399.25</v>
      </c>
      <c r="N801" s="9">
        <f t="shared" si="87"/>
        <v>2016</v>
      </c>
      <c r="O801">
        <v>1454479200</v>
      </c>
      <c r="P801" s="10">
        <f t="shared" si="88"/>
        <v>42403.25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84"/>
        <v>1</v>
      </c>
      <c r="G802" t="s">
        <v>14</v>
      </c>
      <c r="H802">
        <v>1</v>
      </c>
      <c r="I802" s="5">
        <f t="shared" si="85"/>
        <v>1</v>
      </c>
      <c r="J802" t="s">
        <v>98</v>
      </c>
      <c r="K802" t="s">
        <v>99</v>
      </c>
      <c r="L802">
        <v>1434085200</v>
      </c>
      <c r="M802" s="10">
        <f t="shared" si="86"/>
        <v>42167.208333333328</v>
      </c>
      <c r="N802" s="9">
        <f t="shared" si="87"/>
        <v>2015</v>
      </c>
      <c r="O802">
        <v>1434430800</v>
      </c>
      <c r="P802" s="10">
        <f t="shared" si="88"/>
        <v>42171.208333333328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84"/>
        <v>203</v>
      </c>
      <c r="G803" t="s">
        <v>20</v>
      </c>
      <c r="H803">
        <v>106</v>
      </c>
      <c r="I803" s="5">
        <f t="shared" si="85"/>
        <v>44.03</v>
      </c>
      <c r="J803" t="s">
        <v>21</v>
      </c>
      <c r="K803" t="s">
        <v>22</v>
      </c>
      <c r="L803">
        <v>1577772000</v>
      </c>
      <c r="M803" s="10">
        <f t="shared" si="86"/>
        <v>43830.25</v>
      </c>
      <c r="N803" s="9">
        <f t="shared" si="87"/>
        <v>2019</v>
      </c>
      <c r="O803">
        <v>1579672800</v>
      </c>
      <c r="P803" s="10">
        <f t="shared" si="88"/>
        <v>43852.25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84"/>
        <v>197</v>
      </c>
      <c r="G804" t="s">
        <v>20</v>
      </c>
      <c r="H804">
        <v>142</v>
      </c>
      <c r="I804" s="5">
        <f t="shared" si="85"/>
        <v>86.03</v>
      </c>
      <c r="J804" t="s">
        <v>21</v>
      </c>
      <c r="K804" t="s">
        <v>22</v>
      </c>
      <c r="L804">
        <v>1562216400</v>
      </c>
      <c r="M804" s="10">
        <f t="shared" si="86"/>
        <v>43650.208333333328</v>
      </c>
      <c r="N804" s="9">
        <f t="shared" si="87"/>
        <v>2019</v>
      </c>
      <c r="O804">
        <v>1562389200</v>
      </c>
      <c r="P804" s="10">
        <f t="shared" si="88"/>
        <v>43652.208333333328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84"/>
        <v>107</v>
      </c>
      <c r="G805" t="s">
        <v>20</v>
      </c>
      <c r="H805">
        <v>233</v>
      </c>
      <c r="I805" s="5">
        <f t="shared" si="85"/>
        <v>28.01</v>
      </c>
      <c r="J805" t="s">
        <v>21</v>
      </c>
      <c r="K805" t="s">
        <v>22</v>
      </c>
      <c r="L805">
        <v>1548568800</v>
      </c>
      <c r="M805" s="10">
        <f t="shared" si="86"/>
        <v>43492.25</v>
      </c>
      <c r="N805" s="9">
        <f t="shared" si="87"/>
        <v>2019</v>
      </c>
      <c r="O805">
        <v>1551506400</v>
      </c>
      <c r="P805" s="10">
        <f t="shared" si="88"/>
        <v>43526.25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84"/>
        <v>269</v>
      </c>
      <c r="G806" t="s">
        <v>20</v>
      </c>
      <c r="H806">
        <v>218</v>
      </c>
      <c r="I806" s="5">
        <f t="shared" si="85"/>
        <v>32.049999999999997</v>
      </c>
      <c r="J806" t="s">
        <v>21</v>
      </c>
      <c r="K806" t="s">
        <v>22</v>
      </c>
      <c r="L806">
        <v>1514872800</v>
      </c>
      <c r="M806" s="10">
        <f t="shared" si="86"/>
        <v>43102.25</v>
      </c>
      <c r="N806" s="9">
        <f t="shared" si="87"/>
        <v>2018</v>
      </c>
      <c r="O806">
        <v>1516600800</v>
      </c>
      <c r="P806" s="10">
        <f t="shared" si="88"/>
        <v>43122.25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84"/>
        <v>51</v>
      </c>
      <c r="G807" t="s">
        <v>14</v>
      </c>
      <c r="H807">
        <v>67</v>
      </c>
      <c r="I807" s="5">
        <f t="shared" si="85"/>
        <v>73.61</v>
      </c>
      <c r="J807" t="s">
        <v>26</v>
      </c>
      <c r="K807" t="s">
        <v>27</v>
      </c>
      <c r="L807">
        <v>1416031200</v>
      </c>
      <c r="M807" s="10">
        <f t="shared" si="86"/>
        <v>41958.25</v>
      </c>
      <c r="N807" s="9">
        <f t="shared" si="87"/>
        <v>2014</v>
      </c>
      <c r="O807">
        <v>1420437600</v>
      </c>
      <c r="P807" s="10">
        <f t="shared" si="88"/>
        <v>42009.25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84"/>
        <v>1180</v>
      </c>
      <c r="G808" t="s">
        <v>20</v>
      </c>
      <c r="H808">
        <v>76</v>
      </c>
      <c r="I808" s="5">
        <f t="shared" si="85"/>
        <v>108.71</v>
      </c>
      <c r="J808" t="s">
        <v>21</v>
      </c>
      <c r="K808" t="s">
        <v>22</v>
      </c>
      <c r="L808">
        <v>1330927200</v>
      </c>
      <c r="M808" s="10">
        <f t="shared" si="86"/>
        <v>40973.25</v>
      </c>
      <c r="N808" s="9">
        <f t="shared" si="87"/>
        <v>2012</v>
      </c>
      <c r="O808">
        <v>1332997200</v>
      </c>
      <c r="P808" s="10">
        <f t="shared" si="88"/>
        <v>40997.208333333336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84"/>
        <v>264</v>
      </c>
      <c r="G809" t="s">
        <v>20</v>
      </c>
      <c r="H809">
        <v>43</v>
      </c>
      <c r="I809" s="5">
        <f t="shared" si="85"/>
        <v>42.98</v>
      </c>
      <c r="J809" t="s">
        <v>21</v>
      </c>
      <c r="K809" t="s">
        <v>22</v>
      </c>
      <c r="L809">
        <v>1571115600</v>
      </c>
      <c r="M809" s="10">
        <f t="shared" si="86"/>
        <v>43753.208333333328</v>
      </c>
      <c r="N809" s="9">
        <f t="shared" si="87"/>
        <v>2019</v>
      </c>
      <c r="O809">
        <v>1574920800</v>
      </c>
      <c r="P809" s="10">
        <f t="shared" si="88"/>
        <v>43797.25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84"/>
        <v>30</v>
      </c>
      <c r="G810" t="s">
        <v>14</v>
      </c>
      <c r="H810">
        <v>19</v>
      </c>
      <c r="I810" s="5">
        <f t="shared" si="85"/>
        <v>83.32</v>
      </c>
      <c r="J810" t="s">
        <v>21</v>
      </c>
      <c r="K810" t="s">
        <v>22</v>
      </c>
      <c r="L810">
        <v>1463461200</v>
      </c>
      <c r="M810" s="10">
        <f t="shared" si="86"/>
        <v>42507.208333333328</v>
      </c>
      <c r="N810" s="9">
        <f t="shared" si="87"/>
        <v>2016</v>
      </c>
      <c r="O810">
        <v>1464930000</v>
      </c>
      <c r="P810" s="10">
        <f t="shared" si="88"/>
        <v>42524.208333333328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84"/>
        <v>63</v>
      </c>
      <c r="G811" t="s">
        <v>14</v>
      </c>
      <c r="H811">
        <v>2108</v>
      </c>
      <c r="I811" s="5">
        <f t="shared" si="85"/>
        <v>42</v>
      </c>
      <c r="J811" t="s">
        <v>98</v>
      </c>
      <c r="K811" t="s">
        <v>99</v>
      </c>
      <c r="L811">
        <v>1344920400</v>
      </c>
      <c r="M811" s="10">
        <f t="shared" si="86"/>
        <v>41135.208333333336</v>
      </c>
      <c r="N811" s="9">
        <f t="shared" si="87"/>
        <v>2012</v>
      </c>
      <c r="O811">
        <v>1345006800</v>
      </c>
      <c r="P811" s="10">
        <f t="shared" si="88"/>
        <v>41136.208333333336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84"/>
        <v>193</v>
      </c>
      <c r="G812" t="s">
        <v>20</v>
      </c>
      <c r="H812">
        <v>221</v>
      </c>
      <c r="I812" s="5">
        <f t="shared" si="85"/>
        <v>55.93</v>
      </c>
      <c r="J812" t="s">
        <v>21</v>
      </c>
      <c r="K812" t="s">
        <v>22</v>
      </c>
      <c r="L812">
        <v>1511848800</v>
      </c>
      <c r="M812" s="10">
        <f t="shared" si="86"/>
        <v>43067.25</v>
      </c>
      <c r="N812" s="9">
        <f t="shared" si="87"/>
        <v>2017</v>
      </c>
      <c r="O812">
        <v>1512712800</v>
      </c>
      <c r="P812" s="10">
        <f t="shared" si="88"/>
        <v>43077.25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84"/>
        <v>77</v>
      </c>
      <c r="G813" t="s">
        <v>14</v>
      </c>
      <c r="H813">
        <v>679</v>
      </c>
      <c r="I813" s="5">
        <f t="shared" si="85"/>
        <v>105.04</v>
      </c>
      <c r="J813" t="s">
        <v>21</v>
      </c>
      <c r="K813" t="s">
        <v>22</v>
      </c>
      <c r="L813">
        <v>1452319200</v>
      </c>
      <c r="M813" s="10">
        <f t="shared" si="86"/>
        <v>42378.25</v>
      </c>
      <c r="N813" s="9">
        <f t="shared" si="87"/>
        <v>2016</v>
      </c>
      <c r="O813">
        <v>1452492000</v>
      </c>
      <c r="P813" s="10">
        <f t="shared" si="88"/>
        <v>42380.25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84"/>
        <v>226</v>
      </c>
      <c r="G814" t="s">
        <v>20</v>
      </c>
      <c r="H814">
        <v>2805</v>
      </c>
      <c r="I814" s="5">
        <f t="shared" si="85"/>
        <v>48</v>
      </c>
      <c r="J814" t="s">
        <v>15</v>
      </c>
      <c r="K814" t="s">
        <v>16</v>
      </c>
      <c r="L814">
        <v>1523854800</v>
      </c>
      <c r="M814" s="10">
        <f t="shared" si="86"/>
        <v>43206.208333333328</v>
      </c>
      <c r="N814" s="9">
        <f t="shared" si="87"/>
        <v>2018</v>
      </c>
      <c r="O814">
        <v>1524286800</v>
      </c>
      <c r="P814" s="10">
        <f t="shared" si="88"/>
        <v>43211.208333333328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84"/>
        <v>239</v>
      </c>
      <c r="G815" t="s">
        <v>20</v>
      </c>
      <c r="H815">
        <v>68</v>
      </c>
      <c r="I815" s="5">
        <f t="shared" si="85"/>
        <v>112.66</v>
      </c>
      <c r="J815" t="s">
        <v>21</v>
      </c>
      <c r="K815" t="s">
        <v>22</v>
      </c>
      <c r="L815">
        <v>1346043600</v>
      </c>
      <c r="M815" s="10">
        <f t="shared" si="86"/>
        <v>41148.208333333336</v>
      </c>
      <c r="N815" s="9">
        <f t="shared" si="87"/>
        <v>2012</v>
      </c>
      <c r="O815">
        <v>1346907600</v>
      </c>
      <c r="P815" s="10">
        <f t="shared" si="88"/>
        <v>41158.208333333336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84"/>
        <v>92</v>
      </c>
      <c r="G816" t="s">
        <v>14</v>
      </c>
      <c r="H816">
        <v>36</v>
      </c>
      <c r="I816" s="5">
        <f t="shared" si="85"/>
        <v>81.94</v>
      </c>
      <c r="J816" t="s">
        <v>36</v>
      </c>
      <c r="K816" t="s">
        <v>37</v>
      </c>
      <c r="L816">
        <v>1464325200</v>
      </c>
      <c r="M816" s="10">
        <f t="shared" si="86"/>
        <v>42517.208333333328</v>
      </c>
      <c r="N816" s="9">
        <f t="shared" si="87"/>
        <v>2016</v>
      </c>
      <c r="O816">
        <v>1464498000</v>
      </c>
      <c r="P816" s="10">
        <f t="shared" si="88"/>
        <v>42519.208333333328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84"/>
        <v>130</v>
      </c>
      <c r="G817" t="s">
        <v>20</v>
      </c>
      <c r="H817">
        <v>183</v>
      </c>
      <c r="I817" s="5">
        <f t="shared" si="85"/>
        <v>64.05</v>
      </c>
      <c r="J817" t="s">
        <v>15</v>
      </c>
      <c r="K817" t="s">
        <v>16</v>
      </c>
      <c r="L817">
        <v>1511935200</v>
      </c>
      <c r="M817" s="10">
        <f t="shared" si="86"/>
        <v>43068.25</v>
      </c>
      <c r="N817" s="9">
        <f t="shared" si="87"/>
        <v>2017</v>
      </c>
      <c r="O817">
        <v>1514181600</v>
      </c>
      <c r="P817" s="10">
        <f t="shared" si="88"/>
        <v>43094.25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84"/>
        <v>615</v>
      </c>
      <c r="G818" t="s">
        <v>20</v>
      </c>
      <c r="H818">
        <v>133</v>
      </c>
      <c r="I818" s="5">
        <f t="shared" si="85"/>
        <v>106.39</v>
      </c>
      <c r="J818" t="s">
        <v>21</v>
      </c>
      <c r="K818" t="s">
        <v>22</v>
      </c>
      <c r="L818">
        <v>1392012000</v>
      </c>
      <c r="M818" s="10">
        <f t="shared" si="86"/>
        <v>41680.25</v>
      </c>
      <c r="N818" s="9">
        <f t="shared" si="87"/>
        <v>2014</v>
      </c>
      <c r="O818">
        <v>1392184800</v>
      </c>
      <c r="P818" s="10">
        <f t="shared" si="88"/>
        <v>41682.25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84"/>
        <v>369</v>
      </c>
      <c r="G819" t="s">
        <v>20</v>
      </c>
      <c r="H819">
        <v>2489</v>
      </c>
      <c r="I819" s="5">
        <f t="shared" si="85"/>
        <v>76.010000000000005</v>
      </c>
      <c r="J819" t="s">
        <v>107</v>
      </c>
      <c r="K819" t="s">
        <v>108</v>
      </c>
      <c r="L819">
        <v>1556946000</v>
      </c>
      <c r="M819" s="10">
        <f t="shared" si="86"/>
        <v>43589.208333333328</v>
      </c>
      <c r="N819" s="9">
        <f t="shared" si="87"/>
        <v>2019</v>
      </c>
      <c r="O819">
        <v>1559365200</v>
      </c>
      <c r="P819" s="10">
        <f t="shared" si="88"/>
        <v>43617.208333333328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84"/>
        <v>1095</v>
      </c>
      <c r="G820" t="s">
        <v>20</v>
      </c>
      <c r="H820">
        <v>69</v>
      </c>
      <c r="I820" s="5">
        <f t="shared" si="85"/>
        <v>111.07</v>
      </c>
      <c r="J820" t="s">
        <v>21</v>
      </c>
      <c r="K820" t="s">
        <v>22</v>
      </c>
      <c r="L820">
        <v>1548050400</v>
      </c>
      <c r="M820" s="10">
        <f t="shared" si="86"/>
        <v>43486.25</v>
      </c>
      <c r="N820" s="9">
        <f t="shared" si="87"/>
        <v>2019</v>
      </c>
      <c r="O820">
        <v>1549173600</v>
      </c>
      <c r="P820" s="10">
        <f t="shared" si="88"/>
        <v>43499.25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84"/>
        <v>51</v>
      </c>
      <c r="G821" t="s">
        <v>14</v>
      </c>
      <c r="H821">
        <v>47</v>
      </c>
      <c r="I821" s="5">
        <f t="shared" si="85"/>
        <v>95.94</v>
      </c>
      <c r="J821" t="s">
        <v>21</v>
      </c>
      <c r="K821" t="s">
        <v>22</v>
      </c>
      <c r="L821">
        <v>1353736800</v>
      </c>
      <c r="M821" s="10">
        <f t="shared" si="86"/>
        <v>41237.25</v>
      </c>
      <c r="N821" s="9">
        <f t="shared" si="87"/>
        <v>2012</v>
      </c>
      <c r="O821">
        <v>1355032800</v>
      </c>
      <c r="P821" s="10">
        <f t="shared" si="88"/>
        <v>41252.25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84"/>
        <v>801</v>
      </c>
      <c r="G822" t="s">
        <v>20</v>
      </c>
      <c r="H822">
        <v>279</v>
      </c>
      <c r="I822" s="5">
        <f t="shared" si="85"/>
        <v>43.04</v>
      </c>
      <c r="J822" t="s">
        <v>40</v>
      </c>
      <c r="K822" t="s">
        <v>41</v>
      </c>
      <c r="L822">
        <v>1532840400</v>
      </c>
      <c r="M822" s="10">
        <f t="shared" si="86"/>
        <v>43310.208333333328</v>
      </c>
      <c r="N822" s="9">
        <f t="shared" si="87"/>
        <v>2018</v>
      </c>
      <c r="O822">
        <v>1533963600</v>
      </c>
      <c r="P822" s="10">
        <f t="shared" si="88"/>
        <v>43323.208333333328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84"/>
        <v>291</v>
      </c>
      <c r="G823" t="s">
        <v>20</v>
      </c>
      <c r="H823">
        <v>210</v>
      </c>
      <c r="I823" s="5">
        <f t="shared" si="85"/>
        <v>67.97</v>
      </c>
      <c r="J823" t="s">
        <v>21</v>
      </c>
      <c r="K823" t="s">
        <v>22</v>
      </c>
      <c r="L823">
        <v>1488261600</v>
      </c>
      <c r="M823" s="10">
        <f t="shared" si="86"/>
        <v>42794.25</v>
      </c>
      <c r="N823" s="9">
        <f t="shared" si="87"/>
        <v>2017</v>
      </c>
      <c r="O823">
        <v>1489381200</v>
      </c>
      <c r="P823" s="10">
        <f t="shared" si="88"/>
        <v>42807.208333333328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84"/>
        <v>350</v>
      </c>
      <c r="G824" t="s">
        <v>20</v>
      </c>
      <c r="H824">
        <v>2100</v>
      </c>
      <c r="I824" s="5">
        <f t="shared" si="85"/>
        <v>89.99</v>
      </c>
      <c r="J824" t="s">
        <v>21</v>
      </c>
      <c r="K824" t="s">
        <v>22</v>
      </c>
      <c r="L824">
        <v>1393567200</v>
      </c>
      <c r="M824" s="10">
        <f t="shared" si="86"/>
        <v>41698.25</v>
      </c>
      <c r="N824" s="9">
        <f t="shared" si="87"/>
        <v>2014</v>
      </c>
      <c r="O824">
        <v>1395032400</v>
      </c>
      <c r="P824" s="10">
        <f t="shared" si="88"/>
        <v>41715.208333333336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84"/>
        <v>357</v>
      </c>
      <c r="G825" t="s">
        <v>20</v>
      </c>
      <c r="H825">
        <v>252</v>
      </c>
      <c r="I825" s="5">
        <f t="shared" si="85"/>
        <v>58.1</v>
      </c>
      <c r="J825" t="s">
        <v>21</v>
      </c>
      <c r="K825" t="s">
        <v>22</v>
      </c>
      <c r="L825">
        <v>1410325200</v>
      </c>
      <c r="M825" s="10">
        <f t="shared" si="86"/>
        <v>41892.208333333336</v>
      </c>
      <c r="N825" s="9">
        <f t="shared" si="87"/>
        <v>2014</v>
      </c>
      <c r="O825">
        <v>1412485200</v>
      </c>
      <c r="P825" s="10">
        <f t="shared" si="88"/>
        <v>41917.208333333336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84"/>
        <v>126</v>
      </c>
      <c r="G826" t="s">
        <v>20</v>
      </c>
      <c r="H826">
        <v>1280</v>
      </c>
      <c r="I826" s="5">
        <f t="shared" si="85"/>
        <v>84</v>
      </c>
      <c r="J826" t="s">
        <v>21</v>
      </c>
      <c r="K826" t="s">
        <v>22</v>
      </c>
      <c r="L826">
        <v>1276923600</v>
      </c>
      <c r="M826" s="10">
        <f t="shared" si="86"/>
        <v>40348.208333333336</v>
      </c>
      <c r="N826" s="9">
        <f t="shared" si="87"/>
        <v>2010</v>
      </c>
      <c r="O826">
        <v>1279688400</v>
      </c>
      <c r="P826" s="10">
        <f t="shared" si="88"/>
        <v>40380.208333333336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84"/>
        <v>388</v>
      </c>
      <c r="G827" t="s">
        <v>20</v>
      </c>
      <c r="H827">
        <v>157</v>
      </c>
      <c r="I827" s="5">
        <f t="shared" si="85"/>
        <v>88.85</v>
      </c>
      <c r="J827" t="s">
        <v>40</v>
      </c>
      <c r="K827" t="s">
        <v>41</v>
      </c>
      <c r="L827">
        <v>1500958800</v>
      </c>
      <c r="M827" s="10">
        <f t="shared" si="86"/>
        <v>42941.208333333328</v>
      </c>
      <c r="N827" s="9">
        <f t="shared" si="87"/>
        <v>2017</v>
      </c>
      <c r="O827">
        <v>1501995600</v>
      </c>
      <c r="P827" s="10">
        <f t="shared" si="88"/>
        <v>42953.208333333328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84"/>
        <v>457</v>
      </c>
      <c r="G828" t="s">
        <v>20</v>
      </c>
      <c r="H828">
        <v>194</v>
      </c>
      <c r="I828" s="5">
        <f t="shared" si="85"/>
        <v>65.959999999999994</v>
      </c>
      <c r="J828" t="s">
        <v>21</v>
      </c>
      <c r="K828" t="s">
        <v>22</v>
      </c>
      <c r="L828">
        <v>1292220000</v>
      </c>
      <c r="M828" s="10">
        <f t="shared" si="86"/>
        <v>40525.25</v>
      </c>
      <c r="N828" s="9">
        <f t="shared" si="87"/>
        <v>2010</v>
      </c>
      <c r="O828">
        <v>1294639200</v>
      </c>
      <c r="P828" s="10">
        <f t="shared" si="88"/>
        <v>40553.25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84"/>
        <v>267</v>
      </c>
      <c r="G829" t="s">
        <v>20</v>
      </c>
      <c r="H829">
        <v>82</v>
      </c>
      <c r="I829" s="5">
        <f t="shared" si="85"/>
        <v>74.8</v>
      </c>
      <c r="J829" t="s">
        <v>26</v>
      </c>
      <c r="K829" t="s">
        <v>27</v>
      </c>
      <c r="L829">
        <v>1304398800</v>
      </c>
      <c r="M829" s="10">
        <f t="shared" si="86"/>
        <v>40666.208333333336</v>
      </c>
      <c r="N829" s="9">
        <f t="shared" si="87"/>
        <v>2011</v>
      </c>
      <c r="O829">
        <v>1305435600</v>
      </c>
      <c r="P829" s="10">
        <f t="shared" si="88"/>
        <v>40678.208333333336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84"/>
        <v>69</v>
      </c>
      <c r="G830" t="s">
        <v>14</v>
      </c>
      <c r="H830">
        <v>70</v>
      </c>
      <c r="I830" s="5">
        <f t="shared" si="85"/>
        <v>69.989999999999995</v>
      </c>
      <c r="J830" t="s">
        <v>21</v>
      </c>
      <c r="K830" t="s">
        <v>22</v>
      </c>
      <c r="L830">
        <v>1535432400</v>
      </c>
      <c r="M830" s="10">
        <f t="shared" si="86"/>
        <v>43340.208333333328</v>
      </c>
      <c r="N830" s="9">
        <f t="shared" si="87"/>
        <v>2018</v>
      </c>
      <c r="O830">
        <v>1537592400</v>
      </c>
      <c r="P830" s="10">
        <f t="shared" si="88"/>
        <v>43365.208333333328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84"/>
        <v>51</v>
      </c>
      <c r="G831" t="s">
        <v>14</v>
      </c>
      <c r="H831">
        <v>154</v>
      </c>
      <c r="I831" s="5">
        <f t="shared" si="85"/>
        <v>32.01</v>
      </c>
      <c r="J831" t="s">
        <v>21</v>
      </c>
      <c r="K831" t="s">
        <v>22</v>
      </c>
      <c r="L831">
        <v>1433826000</v>
      </c>
      <c r="M831" s="10">
        <f t="shared" si="86"/>
        <v>42164.208333333328</v>
      </c>
      <c r="N831" s="9">
        <f t="shared" si="87"/>
        <v>2015</v>
      </c>
      <c r="O831">
        <v>1435122000</v>
      </c>
      <c r="P831" s="10">
        <f t="shared" si="88"/>
        <v>42179.208333333328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84"/>
        <v>1</v>
      </c>
      <c r="G832" t="s">
        <v>14</v>
      </c>
      <c r="H832">
        <v>22</v>
      </c>
      <c r="I832" s="5">
        <f t="shared" si="85"/>
        <v>64.73</v>
      </c>
      <c r="J832" t="s">
        <v>21</v>
      </c>
      <c r="K832" t="s">
        <v>22</v>
      </c>
      <c r="L832">
        <v>1514959200</v>
      </c>
      <c r="M832" s="10">
        <f t="shared" si="86"/>
        <v>43103.25</v>
      </c>
      <c r="N832" s="9">
        <f t="shared" si="87"/>
        <v>2018</v>
      </c>
      <c r="O832">
        <v>1520056800</v>
      </c>
      <c r="P832" s="10">
        <f t="shared" si="88"/>
        <v>43162.25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84"/>
        <v>109</v>
      </c>
      <c r="G833" t="s">
        <v>20</v>
      </c>
      <c r="H833">
        <v>4233</v>
      </c>
      <c r="I833" s="5">
        <f t="shared" si="85"/>
        <v>25</v>
      </c>
      <c r="J833" t="s">
        <v>21</v>
      </c>
      <c r="K833" t="s">
        <v>22</v>
      </c>
      <c r="L833">
        <v>1332738000</v>
      </c>
      <c r="M833" s="10">
        <f t="shared" si="86"/>
        <v>40994.208333333336</v>
      </c>
      <c r="N833" s="9">
        <f t="shared" si="87"/>
        <v>2012</v>
      </c>
      <c r="O833">
        <v>1335675600</v>
      </c>
      <c r="P833" s="10">
        <f t="shared" si="88"/>
        <v>41028.208333333336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ref="F834:F897" si="91">ROUND((E834/D834)*100,0)</f>
        <v>315</v>
      </c>
      <c r="G834" t="s">
        <v>20</v>
      </c>
      <c r="H834">
        <v>1297</v>
      </c>
      <c r="I834" s="5">
        <f t="shared" ref="I834:I897" si="92">IF(H834=0,0,ROUND(E834/H834,2))</f>
        <v>104.98</v>
      </c>
      <c r="J834" t="s">
        <v>36</v>
      </c>
      <c r="K834" t="s">
        <v>37</v>
      </c>
      <c r="L834">
        <v>1445490000</v>
      </c>
      <c r="M834" s="10">
        <f t="shared" si="86"/>
        <v>42299.208333333328</v>
      </c>
      <c r="N834" s="9">
        <f t="shared" si="87"/>
        <v>2015</v>
      </c>
      <c r="O834">
        <v>1448431200</v>
      </c>
      <c r="P834" s="10">
        <f t="shared" si="88"/>
        <v>42333.25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91"/>
        <v>158</v>
      </c>
      <c r="G835" t="s">
        <v>20</v>
      </c>
      <c r="H835">
        <v>165</v>
      </c>
      <c r="I835" s="5">
        <f t="shared" si="92"/>
        <v>64.989999999999995</v>
      </c>
      <c r="J835" t="s">
        <v>36</v>
      </c>
      <c r="K835" t="s">
        <v>37</v>
      </c>
      <c r="L835">
        <v>1297663200</v>
      </c>
      <c r="M835" s="10">
        <f t="shared" ref="M835:M898" si="93">(((L835/60)/60)/24)+DATE(1970,1,1)</f>
        <v>40588.25</v>
      </c>
      <c r="N835" s="9">
        <f t="shared" ref="N835:N898" si="94">YEAR(M835)</f>
        <v>2011</v>
      </c>
      <c r="O835">
        <v>1298613600</v>
      </c>
      <c r="P835" s="10">
        <f t="shared" ref="P835:P898" si="95">(((O835/60)/60)/24)+DATE(1970,1,1)</f>
        <v>40599.25</v>
      </c>
      <c r="Q835" t="b">
        <v>0</v>
      </c>
      <c r="R835" t="b">
        <v>0</v>
      </c>
      <c r="S835" t="s">
        <v>206</v>
      </c>
      <c r="T835" t="str">
        <f t="shared" ref="T835:T898" si="96">LEFT(S835,SEARCH("/",S835)-1)</f>
        <v>publishing</v>
      </c>
      <c r="U835" t="str">
        <f t="shared" ref="U835:U898" si="97">RIGHT(S835,LEN(S835)-SEARCH("/",S835))</f>
        <v>translations</v>
      </c>
    </row>
    <row r="836" spans="1:21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91"/>
        <v>154</v>
      </c>
      <c r="G836" t="s">
        <v>20</v>
      </c>
      <c r="H836">
        <v>119</v>
      </c>
      <c r="I836" s="5">
        <f t="shared" si="92"/>
        <v>94.35</v>
      </c>
      <c r="J836" t="s">
        <v>21</v>
      </c>
      <c r="K836" t="s">
        <v>22</v>
      </c>
      <c r="L836">
        <v>1371963600</v>
      </c>
      <c r="M836" s="10">
        <f t="shared" si="93"/>
        <v>41448.208333333336</v>
      </c>
      <c r="N836" s="9">
        <f t="shared" si="94"/>
        <v>2013</v>
      </c>
      <c r="O836">
        <v>1372482000</v>
      </c>
      <c r="P836" s="10">
        <f t="shared" si="95"/>
        <v>41454.208333333336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91"/>
        <v>90</v>
      </c>
      <c r="G837" t="s">
        <v>14</v>
      </c>
      <c r="H837">
        <v>1758</v>
      </c>
      <c r="I837" s="5">
        <f t="shared" si="92"/>
        <v>44</v>
      </c>
      <c r="J837" t="s">
        <v>21</v>
      </c>
      <c r="K837" t="s">
        <v>22</v>
      </c>
      <c r="L837">
        <v>1425103200</v>
      </c>
      <c r="M837" s="10">
        <f t="shared" si="93"/>
        <v>42063.25</v>
      </c>
      <c r="N837" s="9">
        <f t="shared" si="94"/>
        <v>2015</v>
      </c>
      <c r="O837">
        <v>1425621600</v>
      </c>
      <c r="P837" s="10">
        <f t="shared" si="95"/>
        <v>42069.25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91"/>
        <v>75</v>
      </c>
      <c r="G838" t="s">
        <v>14</v>
      </c>
      <c r="H838">
        <v>94</v>
      </c>
      <c r="I838" s="5">
        <f t="shared" si="92"/>
        <v>64.739999999999995</v>
      </c>
      <c r="J838" t="s">
        <v>21</v>
      </c>
      <c r="K838" t="s">
        <v>22</v>
      </c>
      <c r="L838">
        <v>1265349600</v>
      </c>
      <c r="M838" s="10">
        <f t="shared" si="93"/>
        <v>40214.25</v>
      </c>
      <c r="N838" s="9">
        <f t="shared" si="94"/>
        <v>2010</v>
      </c>
      <c r="O838">
        <v>1266300000</v>
      </c>
      <c r="P838" s="10">
        <f t="shared" si="95"/>
        <v>40225.25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91"/>
        <v>853</v>
      </c>
      <c r="G839" t="s">
        <v>20</v>
      </c>
      <c r="H839">
        <v>1797</v>
      </c>
      <c r="I839" s="5">
        <f t="shared" si="92"/>
        <v>84.01</v>
      </c>
      <c r="J839" t="s">
        <v>21</v>
      </c>
      <c r="K839" t="s">
        <v>22</v>
      </c>
      <c r="L839">
        <v>1301202000</v>
      </c>
      <c r="M839" s="10">
        <f t="shared" si="93"/>
        <v>40629.208333333336</v>
      </c>
      <c r="N839" s="9">
        <f t="shared" si="94"/>
        <v>2011</v>
      </c>
      <c r="O839">
        <v>1305867600</v>
      </c>
      <c r="P839" s="10">
        <f t="shared" si="95"/>
        <v>40683.208333333336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91"/>
        <v>139</v>
      </c>
      <c r="G840" t="s">
        <v>20</v>
      </c>
      <c r="H840">
        <v>261</v>
      </c>
      <c r="I840" s="5">
        <f t="shared" si="92"/>
        <v>34.06</v>
      </c>
      <c r="J840" t="s">
        <v>21</v>
      </c>
      <c r="K840" t="s">
        <v>22</v>
      </c>
      <c r="L840">
        <v>1538024400</v>
      </c>
      <c r="M840" s="10">
        <f t="shared" si="93"/>
        <v>43370.208333333328</v>
      </c>
      <c r="N840" s="9">
        <f t="shared" si="94"/>
        <v>2018</v>
      </c>
      <c r="O840">
        <v>1538802000</v>
      </c>
      <c r="P840" s="10">
        <f t="shared" si="95"/>
        <v>43379.208333333328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91"/>
        <v>190</v>
      </c>
      <c r="G841" t="s">
        <v>20</v>
      </c>
      <c r="H841">
        <v>157</v>
      </c>
      <c r="I841" s="5">
        <f t="shared" si="92"/>
        <v>93.27</v>
      </c>
      <c r="J841" t="s">
        <v>21</v>
      </c>
      <c r="K841" t="s">
        <v>22</v>
      </c>
      <c r="L841">
        <v>1395032400</v>
      </c>
      <c r="M841" s="10">
        <f t="shared" si="93"/>
        <v>41715.208333333336</v>
      </c>
      <c r="N841" s="9">
        <f t="shared" si="94"/>
        <v>2014</v>
      </c>
      <c r="O841">
        <v>1398920400</v>
      </c>
      <c r="P841" s="10">
        <f t="shared" si="95"/>
        <v>41760.208333333336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91"/>
        <v>100</v>
      </c>
      <c r="G842" t="s">
        <v>20</v>
      </c>
      <c r="H842">
        <v>3533</v>
      </c>
      <c r="I842" s="5">
        <f t="shared" si="92"/>
        <v>33</v>
      </c>
      <c r="J842" t="s">
        <v>21</v>
      </c>
      <c r="K842" t="s">
        <v>22</v>
      </c>
      <c r="L842">
        <v>1405486800</v>
      </c>
      <c r="M842" s="10">
        <f t="shared" si="93"/>
        <v>41836.208333333336</v>
      </c>
      <c r="N842" s="9">
        <f t="shared" si="94"/>
        <v>2014</v>
      </c>
      <c r="O842">
        <v>1405659600</v>
      </c>
      <c r="P842" s="10">
        <f t="shared" si="95"/>
        <v>41838.208333333336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91"/>
        <v>143</v>
      </c>
      <c r="G843" t="s">
        <v>20</v>
      </c>
      <c r="H843">
        <v>155</v>
      </c>
      <c r="I843" s="5">
        <f t="shared" si="92"/>
        <v>83.81</v>
      </c>
      <c r="J843" t="s">
        <v>21</v>
      </c>
      <c r="K843" t="s">
        <v>22</v>
      </c>
      <c r="L843">
        <v>1455861600</v>
      </c>
      <c r="M843" s="10">
        <f t="shared" si="93"/>
        <v>42419.25</v>
      </c>
      <c r="N843" s="9">
        <f t="shared" si="94"/>
        <v>2016</v>
      </c>
      <c r="O843">
        <v>1457244000</v>
      </c>
      <c r="P843" s="10">
        <f t="shared" si="95"/>
        <v>42435.25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91"/>
        <v>563</v>
      </c>
      <c r="G844" t="s">
        <v>20</v>
      </c>
      <c r="H844">
        <v>132</v>
      </c>
      <c r="I844" s="5">
        <f t="shared" si="92"/>
        <v>63.99</v>
      </c>
      <c r="J844" t="s">
        <v>107</v>
      </c>
      <c r="K844" t="s">
        <v>108</v>
      </c>
      <c r="L844">
        <v>1529038800</v>
      </c>
      <c r="M844" s="10">
        <f t="shared" si="93"/>
        <v>43266.208333333328</v>
      </c>
      <c r="N844" s="9">
        <f t="shared" si="94"/>
        <v>2018</v>
      </c>
      <c r="O844">
        <v>1529298000</v>
      </c>
      <c r="P844" s="10">
        <f t="shared" si="95"/>
        <v>43269.208333333328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91"/>
        <v>31</v>
      </c>
      <c r="G845" t="s">
        <v>14</v>
      </c>
      <c r="H845">
        <v>33</v>
      </c>
      <c r="I845" s="5">
        <f t="shared" si="92"/>
        <v>81.91</v>
      </c>
      <c r="J845" t="s">
        <v>21</v>
      </c>
      <c r="K845" t="s">
        <v>22</v>
      </c>
      <c r="L845">
        <v>1535259600</v>
      </c>
      <c r="M845" s="10">
        <f t="shared" si="93"/>
        <v>43338.208333333328</v>
      </c>
      <c r="N845" s="9">
        <f t="shared" si="94"/>
        <v>2018</v>
      </c>
      <c r="O845">
        <v>1535778000</v>
      </c>
      <c r="P845" s="10">
        <f t="shared" si="95"/>
        <v>43344.208333333328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91"/>
        <v>99</v>
      </c>
      <c r="G846" t="s">
        <v>74</v>
      </c>
      <c r="H846">
        <v>94</v>
      </c>
      <c r="I846" s="5">
        <f t="shared" si="92"/>
        <v>93.05</v>
      </c>
      <c r="J846" t="s">
        <v>21</v>
      </c>
      <c r="K846" t="s">
        <v>22</v>
      </c>
      <c r="L846">
        <v>1327212000</v>
      </c>
      <c r="M846" s="10">
        <f t="shared" si="93"/>
        <v>40930.25</v>
      </c>
      <c r="N846" s="9">
        <f t="shared" si="94"/>
        <v>2012</v>
      </c>
      <c r="O846">
        <v>1327471200</v>
      </c>
      <c r="P846" s="10">
        <f t="shared" si="95"/>
        <v>40933.25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91"/>
        <v>198</v>
      </c>
      <c r="G847" t="s">
        <v>20</v>
      </c>
      <c r="H847">
        <v>1354</v>
      </c>
      <c r="I847" s="5">
        <f t="shared" si="92"/>
        <v>101.98</v>
      </c>
      <c r="J847" t="s">
        <v>40</v>
      </c>
      <c r="K847" t="s">
        <v>41</v>
      </c>
      <c r="L847">
        <v>1526360400</v>
      </c>
      <c r="M847" s="10">
        <f t="shared" si="93"/>
        <v>43235.208333333328</v>
      </c>
      <c r="N847" s="9">
        <f t="shared" si="94"/>
        <v>2018</v>
      </c>
      <c r="O847">
        <v>1529557200</v>
      </c>
      <c r="P847" s="10">
        <f t="shared" si="95"/>
        <v>43272.208333333328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91"/>
        <v>509</v>
      </c>
      <c r="G848" t="s">
        <v>20</v>
      </c>
      <c r="H848">
        <v>48</v>
      </c>
      <c r="I848" s="5">
        <f t="shared" si="92"/>
        <v>105.94</v>
      </c>
      <c r="J848" t="s">
        <v>21</v>
      </c>
      <c r="K848" t="s">
        <v>22</v>
      </c>
      <c r="L848">
        <v>1532149200</v>
      </c>
      <c r="M848" s="10">
        <f t="shared" si="93"/>
        <v>43302.208333333328</v>
      </c>
      <c r="N848" s="9">
        <f t="shared" si="94"/>
        <v>2018</v>
      </c>
      <c r="O848">
        <v>1535259600</v>
      </c>
      <c r="P848" s="10">
        <f t="shared" si="95"/>
        <v>43338.208333333328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91"/>
        <v>238</v>
      </c>
      <c r="G849" t="s">
        <v>20</v>
      </c>
      <c r="H849">
        <v>110</v>
      </c>
      <c r="I849" s="5">
        <f t="shared" si="92"/>
        <v>101.58</v>
      </c>
      <c r="J849" t="s">
        <v>21</v>
      </c>
      <c r="K849" t="s">
        <v>22</v>
      </c>
      <c r="L849">
        <v>1515304800</v>
      </c>
      <c r="M849" s="10">
        <f t="shared" si="93"/>
        <v>43107.25</v>
      </c>
      <c r="N849" s="9">
        <f t="shared" si="94"/>
        <v>2018</v>
      </c>
      <c r="O849">
        <v>1515564000</v>
      </c>
      <c r="P849" s="10">
        <f t="shared" si="95"/>
        <v>43110.25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91"/>
        <v>338</v>
      </c>
      <c r="G850" t="s">
        <v>20</v>
      </c>
      <c r="H850">
        <v>172</v>
      </c>
      <c r="I850" s="5">
        <f t="shared" si="92"/>
        <v>62.97</v>
      </c>
      <c r="J850" t="s">
        <v>21</v>
      </c>
      <c r="K850" t="s">
        <v>22</v>
      </c>
      <c r="L850">
        <v>1276318800</v>
      </c>
      <c r="M850" s="10">
        <f t="shared" si="93"/>
        <v>40341.208333333336</v>
      </c>
      <c r="N850" s="9">
        <f t="shared" si="94"/>
        <v>2010</v>
      </c>
      <c r="O850">
        <v>1277096400</v>
      </c>
      <c r="P850" s="10">
        <f t="shared" si="95"/>
        <v>40350.208333333336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91"/>
        <v>133</v>
      </c>
      <c r="G851" t="s">
        <v>20</v>
      </c>
      <c r="H851">
        <v>307</v>
      </c>
      <c r="I851" s="5">
        <f t="shared" si="92"/>
        <v>29.05</v>
      </c>
      <c r="J851" t="s">
        <v>21</v>
      </c>
      <c r="K851" t="s">
        <v>22</v>
      </c>
      <c r="L851">
        <v>1328767200</v>
      </c>
      <c r="M851" s="10">
        <f t="shared" si="93"/>
        <v>40948.25</v>
      </c>
      <c r="N851" s="9">
        <f t="shared" si="94"/>
        <v>2012</v>
      </c>
      <c r="O851">
        <v>1329026400</v>
      </c>
      <c r="P851" s="10">
        <f t="shared" si="95"/>
        <v>40951.25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91"/>
        <v>1</v>
      </c>
      <c r="G852" t="s">
        <v>14</v>
      </c>
      <c r="H852">
        <v>1</v>
      </c>
      <c r="I852" s="5">
        <f t="shared" si="92"/>
        <v>1</v>
      </c>
      <c r="J852" t="s">
        <v>21</v>
      </c>
      <c r="K852" t="s">
        <v>22</v>
      </c>
      <c r="L852">
        <v>1321682400</v>
      </c>
      <c r="M852" s="10">
        <f t="shared" si="93"/>
        <v>40866.25</v>
      </c>
      <c r="N852" s="9">
        <f t="shared" si="94"/>
        <v>2011</v>
      </c>
      <c r="O852">
        <v>1322978400</v>
      </c>
      <c r="P852" s="10">
        <f t="shared" si="95"/>
        <v>40881.25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91"/>
        <v>208</v>
      </c>
      <c r="G853" t="s">
        <v>20</v>
      </c>
      <c r="H853">
        <v>160</v>
      </c>
      <c r="I853" s="5">
        <f t="shared" si="92"/>
        <v>77.930000000000007</v>
      </c>
      <c r="J853" t="s">
        <v>21</v>
      </c>
      <c r="K853" t="s">
        <v>22</v>
      </c>
      <c r="L853">
        <v>1335934800</v>
      </c>
      <c r="M853" s="10">
        <f t="shared" si="93"/>
        <v>41031.208333333336</v>
      </c>
      <c r="N853" s="9">
        <f t="shared" si="94"/>
        <v>2012</v>
      </c>
      <c r="O853">
        <v>1338786000</v>
      </c>
      <c r="P853" s="10">
        <f t="shared" si="95"/>
        <v>41064.208333333336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91"/>
        <v>51</v>
      </c>
      <c r="G854" t="s">
        <v>14</v>
      </c>
      <c r="H854">
        <v>31</v>
      </c>
      <c r="I854" s="5">
        <f t="shared" si="92"/>
        <v>80.81</v>
      </c>
      <c r="J854" t="s">
        <v>21</v>
      </c>
      <c r="K854" t="s">
        <v>22</v>
      </c>
      <c r="L854">
        <v>1310792400</v>
      </c>
      <c r="M854" s="10">
        <f t="shared" si="93"/>
        <v>40740.208333333336</v>
      </c>
      <c r="N854" s="9">
        <f t="shared" si="94"/>
        <v>2011</v>
      </c>
      <c r="O854">
        <v>1311656400</v>
      </c>
      <c r="P854" s="10">
        <f t="shared" si="95"/>
        <v>40750.208333333336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91"/>
        <v>652</v>
      </c>
      <c r="G855" t="s">
        <v>20</v>
      </c>
      <c r="H855">
        <v>1467</v>
      </c>
      <c r="I855" s="5">
        <f t="shared" si="92"/>
        <v>76.010000000000005</v>
      </c>
      <c r="J855" t="s">
        <v>15</v>
      </c>
      <c r="K855" t="s">
        <v>16</v>
      </c>
      <c r="L855">
        <v>1308546000</v>
      </c>
      <c r="M855" s="10">
        <f t="shared" si="93"/>
        <v>40714.208333333336</v>
      </c>
      <c r="N855" s="9">
        <f t="shared" si="94"/>
        <v>2011</v>
      </c>
      <c r="O855">
        <v>1308978000</v>
      </c>
      <c r="P855" s="10">
        <f t="shared" si="95"/>
        <v>40719.208333333336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91"/>
        <v>114</v>
      </c>
      <c r="G856" t="s">
        <v>20</v>
      </c>
      <c r="H856">
        <v>2662</v>
      </c>
      <c r="I856" s="5">
        <f t="shared" si="92"/>
        <v>72.989999999999995</v>
      </c>
      <c r="J856" t="s">
        <v>15</v>
      </c>
      <c r="K856" t="s">
        <v>16</v>
      </c>
      <c r="L856">
        <v>1574056800</v>
      </c>
      <c r="M856" s="10">
        <f t="shared" si="93"/>
        <v>43787.25</v>
      </c>
      <c r="N856" s="9">
        <f t="shared" si="94"/>
        <v>2019</v>
      </c>
      <c r="O856">
        <v>1576389600</v>
      </c>
      <c r="P856" s="10">
        <f t="shared" si="95"/>
        <v>43814.25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91"/>
        <v>102</v>
      </c>
      <c r="G857" t="s">
        <v>20</v>
      </c>
      <c r="H857">
        <v>452</v>
      </c>
      <c r="I857" s="5">
        <f t="shared" si="92"/>
        <v>53</v>
      </c>
      <c r="J857" t="s">
        <v>26</v>
      </c>
      <c r="K857" t="s">
        <v>27</v>
      </c>
      <c r="L857">
        <v>1308373200</v>
      </c>
      <c r="M857" s="10">
        <f t="shared" si="93"/>
        <v>40712.208333333336</v>
      </c>
      <c r="N857" s="9">
        <f t="shared" si="94"/>
        <v>2011</v>
      </c>
      <c r="O857">
        <v>1311051600</v>
      </c>
      <c r="P857" s="10">
        <f t="shared" si="95"/>
        <v>40743.208333333336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91"/>
        <v>357</v>
      </c>
      <c r="G858" t="s">
        <v>20</v>
      </c>
      <c r="H858">
        <v>158</v>
      </c>
      <c r="I858" s="5">
        <f t="shared" si="92"/>
        <v>54.16</v>
      </c>
      <c r="J858" t="s">
        <v>21</v>
      </c>
      <c r="K858" t="s">
        <v>22</v>
      </c>
      <c r="L858">
        <v>1335243600</v>
      </c>
      <c r="M858" s="10">
        <f t="shared" si="93"/>
        <v>41023.208333333336</v>
      </c>
      <c r="N858" s="9">
        <f t="shared" si="94"/>
        <v>2012</v>
      </c>
      <c r="O858">
        <v>1336712400</v>
      </c>
      <c r="P858" s="10">
        <f t="shared" si="95"/>
        <v>41040.208333333336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91"/>
        <v>140</v>
      </c>
      <c r="G859" t="s">
        <v>20</v>
      </c>
      <c r="H859">
        <v>225</v>
      </c>
      <c r="I859" s="5">
        <f t="shared" si="92"/>
        <v>32.950000000000003</v>
      </c>
      <c r="J859" t="s">
        <v>98</v>
      </c>
      <c r="K859" t="s">
        <v>99</v>
      </c>
      <c r="L859">
        <v>1328421600</v>
      </c>
      <c r="M859" s="10">
        <f t="shared" si="93"/>
        <v>40944.25</v>
      </c>
      <c r="N859" s="9">
        <f t="shared" si="94"/>
        <v>2012</v>
      </c>
      <c r="O859">
        <v>1330408800</v>
      </c>
      <c r="P859" s="10">
        <f t="shared" si="95"/>
        <v>40967.25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91"/>
        <v>69</v>
      </c>
      <c r="G860" t="s">
        <v>14</v>
      </c>
      <c r="H860">
        <v>35</v>
      </c>
      <c r="I860" s="5">
        <f t="shared" si="92"/>
        <v>79.37</v>
      </c>
      <c r="J860" t="s">
        <v>21</v>
      </c>
      <c r="K860" t="s">
        <v>22</v>
      </c>
      <c r="L860">
        <v>1524286800</v>
      </c>
      <c r="M860" s="10">
        <f t="shared" si="93"/>
        <v>43211.208333333328</v>
      </c>
      <c r="N860" s="9">
        <f t="shared" si="94"/>
        <v>2018</v>
      </c>
      <c r="O860">
        <v>1524891600</v>
      </c>
      <c r="P860" s="10">
        <f t="shared" si="95"/>
        <v>43218.208333333328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91"/>
        <v>36</v>
      </c>
      <c r="G861" t="s">
        <v>14</v>
      </c>
      <c r="H861">
        <v>63</v>
      </c>
      <c r="I861" s="5">
        <f t="shared" si="92"/>
        <v>41.17</v>
      </c>
      <c r="J861" t="s">
        <v>21</v>
      </c>
      <c r="K861" t="s">
        <v>22</v>
      </c>
      <c r="L861">
        <v>1362117600</v>
      </c>
      <c r="M861" s="10">
        <f t="shared" si="93"/>
        <v>41334.25</v>
      </c>
      <c r="N861" s="9">
        <f t="shared" si="94"/>
        <v>2013</v>
      </c>
      <c r="O861">
        <v>1363669200</v>
      </c>
      <c r="P861" s="10">
        <f t="shared" si="95"/>
        <v>41352.208333333336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91"/>
        <v>252</v>
      </c>
      <c r="G862" t="s">
        <v>20</v>
      </c>
      <c r="H862">
        <v>65</v>
      </c>
      <c r="I862" s="5">
        <f t="shared" si="92"/>
        <v>77.430000000000007</v>
      </c>
      <c r="J862" t="s">
        <v>21</v>
      </c>
      <c r="K862" t="s">
        <v>22</v>
      </c>
      <c r="L862">
        <v>1550556000</v>
      </c>
      <c r="M862" s="10">
        <f t="shared" si="93"/>
        <v>43515.25</v>
      </c>
      <c r="N862" s="9">
        <f t="shared" si="94"/>
        <v>2019</v>
      </c>
      <c r="O862">
        <v>1551420000</v>
      </c>
      <c r="P862" s="10">
        <f t="shared" si="95"/>
        <v>43525.25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91"/>
        <v>106</v>
      </c>
      <c r="G863" t="s">
        <v>20</v>
      </c>
      <c r="H863">
        <v>163</v>
      </c>
      <c r="I863" s="5">
        <f t="shared" si="92"/>
        <v>57.16</v>
      </c>
      <c r="J863" t="s">
        <v>21</v>
      </c>
      <c r="K863" t="s">
        <v>22</v>
      </c>
      <c r="L863">
        <v>1269147600</v>
      </c>
      <c r="M863" s="10">
        <f t="shared" si="93"/>
        <v>40258.208333333336</v>
      </c>
      <c r="N863" s="9">
        <f t="shared" si="94"/>
        <v>2010</v>
      </c>
      <c r="O863">
        <v>1269838800</v>
      </c>
      <c r="P863" s="10">
        <f t="shared" si="95"/>
        <v>40266.208333333336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91"/>
        <v>187</v>
      </c>
      <c r="G864" t="s">
        <v>20</v>
      </c>
      <c r="H864">
        <v>85</v>
      </c>
      <c r="I864" s="5">
        <f t="shared" si="92"/>
        <v>77.180000000000007</v>
      </c>
      <c r="J864" t="s">
        <v>21</v>
      </c>
      <c r="K864" t="s">
        <v>22</v>
      </c>
      <c r="L864">
        <v>1312174800</v>
      </c>
      <c r="M864" s="10">
        <f t="shared" si="93"/>
        <v>40756.208333333336</v>
      </c>
      <c r="N864" s="9">
        <f t="shared" si="94"/>
        <v>2011</v>
      </c>
      <c r="O864">
        <v>1312520400</v>
      </c>
      <c r="P864" s="10">
        <f t="shared" si="95"/>
        <v>40760.208333333336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91"/>
        <v>387</v>
      </c>
      <c r="G865" t="s">
        <v>20</v>
      </c>
      <c r="H865">
        <v>217</v>
      </c>
      <c r="I865" s="5">
        <f t="shared" si="92"/>
        <v>24.95</v>
      </c>
      <c r="J865" t="s">
        <v>21</v>
      </c>
      <c r="K865" t="s">
        <v>22</v>
      </c>
      <c r="L865">
        <v>1434517200</v>
      </c>
      <c r="M865" s="10">
        <f t="shared" si="93"/>
        <v>42172.208333333328</v>
      </c>
      <c r="N865" s="9">
        <f t="shared" si="94"/>
        <v>2015</v>
      </c>
      <c r="O865">
        <v>1436504400</v>
      </c>
      <c r="P865" s="10">
        <f t="shared" si="95"/>
        <v>42195.208333333328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91"/>
        <v>347</v>
      </c>
      <c r="G866" t="s">
        <v>20</v>
      </c>
      <c r="H866">
        <v>150</v>
      </c>
      <c r="I866" s="5">
        <f t="shared" si="92"/>
        <v>97.18</v>
      </c>
      <c r="J866" t="s">
        <v>21</v>
      </c>
      <c r="K866" t="s">
        <v>22</v>
      </c>
      <c r="L866">
        <v>1471582800</v>
      </c>
      <c r="M866" s="10">
        <f t="shared" si="93"/>
        <v>42601.208333333328</v>
      </c>
      <c r="N866" s="9">
        <f t="shared" si="94"/>
        <v>2016</v>
      </c>
      <c r="O866">
        <v>1472014800</v>
      </c>
      <c r="P866" s="10">
        <f t="shared" si="95"/>
        <v>42606.208333333328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91"/>
        <v>186</v>
      </c>
      <c r="G867" t="s">
        <v>20</v>
      </c>
      <c r="H867">
        <v>3272</v>
      </c>
      <c r="I867" s="5">
        <f t="shared" si="92"/>
        <v>46</v>
      </c>
      <c r="J867" t="s">
        <v>21</v>
      </c>
      <c r="K867" t="s">
        <v>22</v>
      </c>
      <c r="L867">
        <v>1410757200</v>
      </c>
      <c r="M867" s="10">
        <f t="shared" si="93"/>
        <v>41897.208333333336</v>
      </c>
      <c r="N867" s="9">
        <f t="shared" si="94"/>
        <v>2014</v>
      </c>
      <c r="O867">
        <v>1411534800</v>
      </c>
      <c r="P867" s="10">
        <f t="shared" si="95"/>
        <v>41906.208333333336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91"/>
        <v>43</v>
      </c>
      <c r="G868" t="s">
        <v>74</v>
      </c>
      <c r="H868">
        <v>898</v>
      </c>
      <c r="I868" s="5">
        <f t="shared" si="92"/>
        <v>88.02</v>
      </c>
      <c r="J868" t="s">
        <v>21</v>
      </c>
      <c r="K868" t="s">
        <v>22</v>
      </c>
      <c r="L868">
        <v>1304830800</v>
      </c>
      <c r="M868" s="10">
        <f t="shared" si="93"/>
        <v>40671.208333333336</v>
      </c>
      <c r="N868" s="9">
        <f t="shared" si="94"/>
        <v>2011</v>
      </c>
      <c r="O868">
        <v>1304917200</v>
      </c>
      <c r="P868" s="10">
        <f t="shared" si="95"/>
        <v>40672.208333333336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91"/>
        <v>162</v>
      </c>
      <c r="G869" t="s">
        <v>20</v>
      </c>
      <c r="H869">
        <v>300</v>
      </c>
      <c r="I869" s="5">
        <f t="shared" si="92"/>
        <v>25.99</v>
      </c>
      <c r="J869" t="s">
        <v>21</v>
      </c>
      <c r="K869" t="s">
        <v>22</v>
      </c>
      <c r="L869">
        <v>1539061200</v>
      </c>
      <c r="M869" s="10">
        <f t="shared" si="93"/>
        <v>43382.208333333328</v>
      </c>
      <c r="N869" s="9">
        <f t="shared" si="94"/>
        <v>2018</v>
      </c>
      <c r="O869">
        <v>1539579600</v>
      </c>
      <c r="P869" s="10">
        <f t="shared" si="95"/>
        <v>43388.208333333328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91"/>
        <v>185</v>
      </c>
      <c r="G870" t="s">
        <v>20</v>
      </c>
      <c r="H870">
        <v>126</v>
      </c>
      <c r="I870" s="5">
        <f t="shared" si="92"/>
        <v>102.69</v>
      </c>
      <c r="J870" t="s">
        <v>21</v>
      </c>
      <c r="K870" t="s">
        <v>22</v>
      </c>
      <c r="L870">
        <v>1381554000</v>
      </c>
      <c r="M870" s="10">
        <f t="shared" si="93"/>
        <v>41559.208333333336</v>
      </c>
      <c r="N870" s="9">
        <f t="shared" si="94"/>
        <v>2013</v>
      </c>
      <c r="O870">
        <v>1382504400</v>
      </c>
      <c r="P870" s="10">
        <f t="shared" si="95"/>
        <v>41570.208333333336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91"/>
        <v>24</v>
      </c>
      <c r="G871" t="s">
        <v>14</v>
      </c>
      <c r="H871">
        <v>526</v>
      </c>
      <c r="I871" s="5">
        <f t="shared" si="92"/>
        <v>72.959999999999994</v>
      </c>
      <c r="J871" t="s">
        <v>21</v>
      </c>
      <c r="K871" t="s">
        <v>22</v>
      </c>
      <c r="L871">
        <v>1277096400</v>
      </c>
      <c r="M871" s="10">
        <f t="shared" si="93"/>
        <v>40350.208333333336</v>
      </c>
      <c r="N871" s="9">
        <f t="shared" si="94"/>
        <v>2010</v>
      </c>
      <c r="O871">
        <v>1278306000</v>
      </c>
      <c r="P871" s="10">
        <f t="shared" si="95"/>
        <v>40364.208333333336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91"/>
        <v>90</v>
      </c>
      <c r="G872" t="s">
        <v>14</v>
      </c>
      <c r="H872">
        <v>121</v>
      </c>
      <c r="I872" s="5">
        <f t="shared" si="92"/>
        <v>57.19</v>
      </c>
      <c r="J872" t="s">
        <v>21</v>
      </c>
      <c r="K872" t="s">
        <v>22</v>
      </c>
      <c r="L872">
        <v>1440392400</v>
      </c>
      <c r="M872" s="10">
        <f t="shared" si="93"/>
        <v>42240.208333333328</v>
      </c>
      <c r="N872" s="9">
        <f t="shared" si="94"/>
        <v>2015</v>
      </c>
      <c r="O872">
        <v>1442552400</v>
      </c>
      <c r="P872" s="10">
        <f t="shared" si="95"/>
        <v>42265.208333333328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91"/>
        <v>273</v>
      </c>
      <c r="G873" t="s">
        <v>20</v>
      </c>
      <c r="H873">
        <v>2320</v>
      </c>
      <c r="I873" s="5">
        <f t="shared" si="92"/>
        <v>84.01</v>
      </c>
      <c r="J873" t="s">
        <v>21</v>
      </c>
      <c r="K873" t="s">
        <v>22</v>
      </c>
      <c r="L873">
        <v>1509512400</v>
      </c>
      <c r="M873" s="10">
        <f t="shared" si="93"/>
        <v>43040.208333333328</v>
      </c>
      <c r="N873" s="9">
        <f t="shared" si="94"/>
        <v>2017</v>
      </c>
      <c r="O873">
        <v>1511071200</v>
      </c>
      <c r="P873" s="10">
        <f t="shared" si="95"/>
        <v>43058.25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91"/>
        <v>170</v>
      </c>
      <c r="G874" t="s">
        <v>20</v>
      </c>
      <c r="H874">
        <v>81</v>
      </c>
      <c r="I874" s="5">
        <f t="shared" si="92"/>
        <v>98.67</v>
      </c>
      <c r="J874" t="s">
        <v>26</v>
      </c>
      <c r="K874" t="s">
        <v>27</v>
      </c>
      <c r="L874">
        <v>1535950800</v>
      </c>
      <c r="M874" s="10">
        <f t="shared" si="93"/>
        <v>43346.208333333328</v>
      </c>
      <c r="N874" s="9">
        <f t="shared" si="94"/>
        <v>2018</v>
      </c>
      <c r="O874">
        <v>1536382800</v>
      </c>
      <c r="P874" s="10">
        <f t="shared" si="95"/>
        <v>43351.208333333328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91"/>
        <v>188</v>
      </c>
      <c r="G875" t="s">
        <v>20</v>
      </c>
      <c r="H875">
        <v>1887</v>
      </c>
      <c r="I875" s="5">
        <f t="shared" si="92"/>
        <v>42.01</v>
      </c>
      <c r="J875" t="s">
        <v>21</v>
      </c>
      <c r="K875" t="s">
        <v>22</v>
      </c>
      <c r="L875">
        <v>1389160800</v>
      </c>
      <c r="M875" s="10">
        <f t="shared" si="93"/>
        <v>41647.25</v>
      </c>
      <c r="N875" s="9">
        <f t="shared" si="94"/>
        <v>2014</v>
      </c>
      <c r="O875">
        <v>1389592800</v>
      </c>
      <c r="P875" s="10">
        <f t="shared" si="95"/>
        <v>41652.25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91"/>
        <v>347</v>
      </c>
      <c r="G876" t="s">
        <v>20</v>
      </c>
      <c r="H876">
        <v>4358</v>
      </c>
      <c r="I876" s="5">
        <f t="shared" si="92"/>
        <v>32</v>
      </c>
      <c r="J876" t="s">
        <v>21</v>
      </c>
      <c r="K876" t="s">
        <v>22</v>
      </c>
      <c r="L876">
        <v>1271998800</v>
      </c>
      <c r="M876" s="10">
        <f t="shared" si="93"/>
        <v>40291.208333333336</v>
      </c>
      <c r="N876" s="9">
        <f t="shared" si="94"/>
        <v>2010</v>
      </c>
      <c r="O876">
        <v>1275282000</v>
      </c>
      <c r="P876" s="10">
        <f t="shared" si="95"/>
        <v>40329.208333333336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91"/>
        <v>69</v>
      </c>
      <c r="G877" t="s">
        <v>14</v>
      </c>
      <c r="H877">
        <v>67</v>
      </c>
      <c r="I877" s="5">
        <f t="shared" si="92"/>
        <v>81.569999999999993</v>
      </c>
      <c r="J877" t="s">
        <v>21</v>
      </c>
      <c r="K877" t="s">
        <v>22</v>
      </c>
      <c r="L877">
        <v>1294898400</v>
      </c>
      <c r="M877" s="10">
        <f t="shared" si="93"/>
        <v>40556.25</v>
      </c>
      <c r="N877" s="9">
        <f t="shared" si="94"/>
        <v>2011</v>
      </c>
      <c r="O877">
        <v>1294984800</v>
      </c>
      <c r="P877" s="10">
        <f t="shared" si="95"/>
        <v>40557.25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91"/>
        <v>25</v>
      </c>
      <c r="G878" t="s">
        <v>14</v>
      </c>
      <c r="H878">
        <v>57</v>
      </c>
      <c r="I878" s="5">
        <f t="shared" si="92"/>
        <v>37.04</v>
      </c>
      <c r="J878" t="s">
        <v>15</v>
      </c>
      <c r="K878" t="s">
        <v>16</v>
      </c>
      <c r="L878">
        <v>1559970000</v>
      </c>
      <c r="M878" s="10">
        <f t="shared" si="93"/>
        <v>43624.208333333328</v>
      </c>
      <c r="N878" s="9">
        <f t="shared" si="94"/>
        <v>2019</v>
      </c>
      <c r="O878">
        <v>1562043600</v>
      </c>
      <c r="P878" s="10">
        <f t="shared" si="95"/>
        <v>43648.208333333328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91"/>
        <v>77</v>
      </c>
      <c r="G879" t="s">
        <v>14</v>
      </c>
      <c r="H879">
        <v>1229</v>
      </c>
      <c r="I879" s="5">
        <f t="shared" si="92"/>
        <v>103.03</v>
      </c>
      <c r="J879" t="s">
        <v>21</v>
      </c>
      <c r="K879" t="s">
        <v>22</v>
      </c>
      <c r="L879">
        <v>1469509200</v>
      </c>
      <c r="M879" s="10">
        <f t="shared" si="93"/>
        <v>42577.208333333328</v>
      </c>
      <c r="N879" s="9">
        <f t="shared" si="94"/>
        <v>2016</v>
      </c>
      <c r="O879">
        <v>1469595600</v>
      </c>
      <c r="P879" s="10">
        <f t="shared" si="95"/>
        <v>42578.208333333328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91"/>
        <v>37</v>
      </c>
      <c r="G880" t="s">
        <v>14</v>
      </c>
      <c r="H880">
        <v>12</v>
      </c>
      <c r="I880" s="5">
        <f t="shared" si="92"/>
        <v>84.33</v>
      </c>
      <c r="J880" t="s">
        <v>107</v>
      </c>
      <c r="K880" t="s">
        <v>108</v>
      </c>
      <c r="L880">
        <v>1579068000</v>
      </c>
      <c r="M880" s="10">
        <f t="shared" si="93"/>
        <v>43845.25</v>
      </c>
      <c r="N880" s="9">
        <f t="shared" si="94"/>
        <v>2020</v>
      </c>
      <c r="O880">
        <v>1581141600</v>
      </c>
      <c r="P880" s="10">
        <f t="shared" si="95"/>
        <v>43869.25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91"/>
        <v>544</v>
      </c>
      <c r="G881" t="s">
        <v>20</v>
      </c>
      <c r="H881">
        <v>53</v>
      </c>
      <c r="I881" s="5">
        <f t="shared" si="92"/>
        <v>102.6</v>
      </c>
      <c r="J881" t="s">
        <v>21</v>
      </c>
      <c r="K881" t="s">
        <v>22</v>
      </c>
      <c r="L881">
        <v>1487743200</v>
      </c>
      <c r="M881" s="10">
        <f t="shared" si="93"/>
        <v>42788.25</v>
      </c>
      <c r="N881" s="9">
        <f t="shared" si="94"/>
        <v>2017</v>
      </c>
      <c r="O881">
        <v>1488520800</v>
      </c>
      <c r="P881" s="10">
        <f t="shared" si="95"/>
        <v>42797.25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91"/>
        <v>229</v>
      </c>
      <c r="G882" t="s">
        <v>20</v>
      </c>
      <c r="H882">
        <v>2414</v>
      </c>
      <c r="I882" s="5">
        <f t="shared" si="92"/>
        <v>79.989999999999995</v>
      </c>
      <c r="J882" t="s">
        <v>21</v>
      </c>
      <c r="K882" t="s">
        <v>22</v>
      </c>
      <c r="L882">
        <v>1563685200</v>
      </c>
      <c r="M882" s="10">
        <f t="shared" si="93"/>
        <v>43667.208333333328</v>
      </c>
      <c r="N882" s="9">
        <f t="shared" si="94"/>
        <v>2019</v>
      </c>
      <c r="O882">
        <v>1563858000</v>
      </c>
      <c r="P882" s="10">
        <f t="shared" si="95"/>
        <v>43669.208333333328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91"/>
        <v>39</v>
      </c>
      <c r="G883" t="s">
        <v>14</v>
      </c>
      <c r="H883">
        <v>452</v>
      </c>
      <c r="I883" s="5">
        <f t="shared" si="92"/>
        <v>70.06</v>
      </c>
      <c r="J883" t="s">
        <v>21</v>
      </c>
      <c r="K883" t="s">
        <v>22</v>
      </c>
      <c r="L883">
        <v>1436418000</v>
      </c>
      <c r="M883" s="10">
        <f t="shared" si="93"/>
        <v>42194.208333333328</v>
      </c>
      <c r="N883" s="9">
        <f t="shared" si="94"/>
        <v>2015</v>
      </c>
      <c r="O883">
        <v>1438923600</v>
      </c>
      <c r="P883" s="10">
        <f t="shared" si="95"/>
        <v>42223.208333333328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91"/>
        <v>370</v>
      </c>
      <c r="G884" t="s">
        <v>20</v>
      </c>
      <c r="H884">
        <v>80</v>
      </c>
      <c r="I884" s="5">
        <f t="shared" si="92"/>
        <v>37</v>
      </c>
      <c r="J884" t="s">
        <v>21</v>
      </c>
      <c r="K884" t="s">
        <v>22</v>
      </c>
      <c r="L884">
        <v>1421820000</v>
      </c>
      <c r="M884" s="10">
        <f t="shared" si="93"/>
        <v>42025.25</v>
      </c>
      <c r="N884" s="9">
        <f t="shared" si="94"/>
        <v>2015</v>
      </c>
      <c r="O884">
        <v>1422165600</v>
      </c>
      <c r="P884" s="10">
        <f t="shared" si="95"/>
        <v>42029.25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91"/>
        <v>238</v>
      </c>
      <c r="G885" t="s">
        <v>20</v>
      </c>
      <c r="H885">
        <v>193</v>
      </c>
      <c r="I885" s="5">
        <f t="shared" si="92"/>
        <v>41.91</v>
      </c>
      <c r="J885" t="s">
        <v>21</v>
      </c>
      <c r="K885" t="s">
        <v>22</v>
      </c>
      <c r="L885">
        <v>1274763600</v>
      </c>
      <c r="M885" s="10">
        <f t="shared" si="93"/>
        <v>40323.208333333336</v>
      </c>
      <c r="N885" s="9">
        <f t="shared" si="94"/>
        <v>2010</v>
      </c>
      <c r="O885">
        <v>1277874000</v>
      </c>
      <c r="P885" s="10">
        <f t="shared" si="95"/>
        <v>40359.208333333336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91"/>
        <v>64</v>
      </c>
      <c r="G886" t="s">
        <v>14</v>
      </c>
      <c r="H886">
        <v>1886</v>
      </c>
      <c r="I886" s="5">
        <f t="shared" si="92"/>
        <v>57.99</v>
      </c>
      <c r="J886" t="s">
        <v>21</v>
      </c>
      <c r="K886" t="s">
        <v>22</v>
      </c>
      <c r="L886">
        <v>1399179600</v>
      </c>
      <c r="M886" s="10">
        <f t="shared" si="93"/>
        <v>41763.208333333336</v>
      </c>
      <c r="N886" s="9">
        <f t="shared" si="94"/>
        <v>2014</v>
      </c>
      <c r="O886">
        <v>1399352400</v>
      </c>
      <c r="P886" s="10">
        <f t="shared" si="95"/>
        <v>41765.208333333336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91"/>
        <v>118</v>
      </c>
      <c r="G887" t="s">
        <v>20</v>
      </c>
      <c r="H887">
        <v>52</v>
      </c>
      <c r="I887" s="5">
        <f t="shared" si="92"/>
        <v>40.94</v>
      </c>
      <c r="J887" t="s">
        <v>21</v>
      </c>
      <c r="K887" t="s">
        <v>22</v>
      </c>
      <c r="L887">
        <v>1275800400</v>
      </c>
      <c r="M887" s="10">
        <f t="shared" si="93"/>
        <v>40335.208333333336</v>
      </c>
      <c r="N887" s="9">
        <f t="shared" si="94"/>
        <v>2010</v>
      </c>
      <c r="O887">
        <v>1279083600</v>
      </c>
      <c r="P887" s="10">
        <f t="shared" si="95"/>
        <v>40373.208333333336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91"/>
        <v>85</v>
      </c>
      <c r="G888" t="s">
        <v>14</v>
      </c>
      <c r="H888">
        <v>1825</v>
      </c>
      <c r="I888" s="5">
        <f t="shared" si="92"/>
        <v>70</v>
      </c>
      <c r="J888" t="s">
        <v>21</v>
      </c>
      <c r="K888" t="s">
        <v>22</v>
      </c>
      <c r="L888">
        <v>1282798800</v>
      </c>
      <c r="M888" s="10">
        <f t="shared" si="93"/>
        <v>40416.208333333336</v>
      </c>
      <c r="N888" s="9">
        <f t="shared" si="94"/>
        <v>2010</v>
      </c>
      <c r="O888">
        <v>1284354000</v>
      </c>
      <c r="P888" s="10">
        <f t="shared" si="95"/>
        <v>40434.208333333336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91"/>
        <v>29</v>
      </c>
      <c r="G889" t="s">
        <v>14</v>
      </c>
      <c r="H889">
        <v>31</v>
      </c>
      <c r="I889" s="5">
        <f t="shared" si="92"/>
        <v>73.84</v>
      </c>
      <c r="J889" t="s">
        <v>21</v>
      </c>
      <c r="K889" t="s">
        <v>22</v>
      </c>
      <c r="L889">
        <v>1437109200</v>
      </c>
      <c r="M889" s="10">
        <f t="shared" si="93"/>
        <v>42202.208333333328</v>
      </c>
      <c r="N889" s="9">
        <f t="shared" si="94"/>
        <v>2015</v>
      </c>
      <c r="O889">
        <v>1441170000</v>
      </c>
      <c r="P889" s="10">
        <f t="shared" si="95"/>
        <v>42249.208333333328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91"/>
        <v>210</v>
      </c>
      <c r="G890" t="s">
        <v>20</v>
      </c>
      <c r="H890">
        <v>290</v>
      </c>
      <c r="I890" s="5">
        <f t="shared" si="92"/>
        <v>41.98</v>
      </c>
      <c r="J890" t="s">
        <v>21</v>
      </c>
      <c r="K890" t="s">
        <v>22</v>
      </c>
      <c r="L890">
        <v>1491886800</v>
      </c>
      <c r="M890" s="10">
        <f t="shared" si="93"/>
        <v>42836.208333333328</v>
      </c>
      <c r="N890" s="9">
        <f t="shared" si="94"/>
        <v>2017</v>
      </c>
      <c r="O890">
        <v>1493528400</v>
      </c>
      <c r="P890" s="10">
        <f t="shared" si="95"/>
        <v>42855.208333333328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91"/>
        <v>170</v>
      </c>
      <c r="G891" t="s">
        <v>20</v>
      </c>
      <c r="H891">
        <v>122</v>
      </c>
      <c r="I891" s="5">
        <f t="shared" si="92"/>
        <v>77.930000000000007</v>
      </c>
      <c r="J891" t="s">
        <v>21</v>
      </c>
      <c r="K891" t="s">
        <v>22</v>
      </c>
      <c r="L891">
        <v>1394600400</v>
      </c>
      <c r="M891" s="10">
        <f t="shared" si="93"/>
        <v>41710.208333333336</v>
      </c>
      <c r="N891" s="9">
        <f t="shared" si="94"/>
        <v>2014</v>
      </c>
      <c r="O891">
        <v>1395205200</v>
      </c>
      <c r="P891" s="10">
        <f t="shared" si="95"/>
        <v>41717.208333333336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91"/>
        <v>116</v>
      </c>
      <c r="G892" t="s">
        <v>20</v>
      </c>
      <c r="H892">
        <v>1470</v>
      </c>
      <c r="I892" s="5">
        <f t="shared" si="92"/>
        <v>106.02</v>
      </c>
      <c r="J892" t="s">
        <v>21</v>
      </c>
      <c r="K892" t="s">
        <v>22</v>
      </c>
      <c r="L892">
        <v>1561352400</v>
      </c>
      <c r="M892" s="10">
        <f t="shared" si="93"/>
        <v>43640.208333333328</v>
      </c>
      <c r="N892" s="9">
        <f t="shared" si="94"/>
        <v>2019</v>
      </c>
      <c r="O892">
        <v>1561438800</v>
      </c>
      <c r="P892" s="10">
        <f t="shared" si="95"/>
        <v>43641.208333333328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91"/>
        <v>259</v>
      </c>
      <c r="G893" t="s">
        <v>20</v>
      </c>
      <c r="H893">
        <v>165</v>
      </c>
      <c r="I893" s="5">
        <f t="shared" si="92"/>
        <v>47.02</v>
      </c>
      <c r="J893" t="s">
        <v>15</v>
      </c>
      <c r="K893" t="s">
        <v>16</v>
      </c>
      <c r="L893">
        <v>1322892000</v>
      </c>
      <c r="M893" s="10">
        <f t="shared" si="93"/>
        <v>40880.25</v>
      </c>
      <c r="N893" s="9">
        <f t="shared" si="94"/>
        <v>2011</v>
      </c>
      <c r="O893">
        <v>1326693600</v>
      </c>
      <c r="P893" s="10">
        <f t="shared" si="95"/>
        <v>40924.25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91"/>
        <v>231</v>
      </c>
      <c r="G894" t="s">
        <v>20</v>
      </c>
      <c r="H894">
        <v>182</v>
      </c>
      <c r="I894" s="5">
        <f t="shared" si="92"/>
        <v>76.02</v>
      </c>
      <c r="J894" t="s">
        <v>21</v>
      </c>
      <c r="K894" t="s">
        <v>22</v>
      </c>
      <c r="L894">
        <v>1274418000</v>
      </c>
      <c r="M894" s="10">
        <f t="shared" si="93"/>
        <v>40319.208333333336</v>
      </c>
      <c r="N894" s="9">
        <f t="shared" si="94"/>
        <v>2010</v>
      </c>
      <c r="O894">
        <v>1277960400</v>
      </c>
      <c r="P894" s="10">
        <f t="shared" si="95"/>
        <v>40360.208333333336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91"/>
        <v>128</v>
      </c>
      <c r="G895" t="s">
        <v>20</v>
      </c>
      <c r="H895">
        <v>199</v>
      </c>
      <c r="I895" s="5">
        <f t="shared" si="92"/>
        <v>54.12</v>
      </c>
      <c r="J895" t="s">
        <v>107</v>
      </c>
      <c r="K895" t="s">
        <v>108</v>
      </c>
      <c r="L895">
        <v>1434344400</v>
      </c>
      <c r="M895" s="10">
        <f t="shared" si="93"/>
        <v>42170.208333333328</v>
      </c>
      <c r="N895" s="9">
        <f t="shared" si="94"/>
        <v>2015</v>
      </c>
      <c r="O895">
        <v>1434690000</v>
      </c>
      <c r="P895" s="10">
        <f t="shared" si="95"/>
        <v>42174.208333333328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91"/>
        <v>189</v>
      </c>
      <c r="G896" t="s">
        <v>20</v>
      </c>
      <c r="H896">
        <v>56</v>
      </c>
      <c r="I896" s="5">
        <f t="shared" si="92"/>
        <v>57.29</v>
      </c>
      <c r="J896" t="s">
        <v>40</v>
      </c>
      <c r="K896" t="s">
        <v>41</v>
      </c>
      <c r="L896">
        <v>1373518800</v>
      </c>
      <c r="M896" s="10">
        <f t="shared" si="93"/>
        <v>41466.208333333336</v>
      </c>
      <c r="N896" s="9">
        <f t="shared" si="94"/>
        <v>2013</v>
      </c>
      <c r="O896">
        <v>1376110800</v>
      </c>
      <c r="P896" s="10">
        <f t="shared" si="95"/>
        <v>41496.208333333336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91"/>
        <v>7</v>
      </c>
      <c r="G897" t="s">
        <v>14</v>
      </c>
      <c r="H897">
        <v>107</v>
      </c>
      <c r="I897" s="5">
        <f t="shared" si="92"/>
        <v>103.81</v>
      </c>
      <c r="J897" t="s">
        <v>21</v>
      </c>
      <c r="K897" t="s">
        <v>22</v>
      </c>
      <c r="L897">
        <v>1517637600</v>
      </c>
      <c r="M897" s="10">
        <f t="shared" si="93"/>
        <v>43134.25</v>
      </c>
      <c r="N897" s="9">
        <f t="shared" si="94"/>
        <v>2018</v>
      </c>
      <c r="O897">
        <v>1518415200</v>
      </c>
      <c r="P897" s="10">
        <f t="shared" si="95"/>
        <v>43143.25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ref="F898:F961" si="98">ROUND((E898/D898)*100,0)</f>
        <v>774</v>
      </c>
      <c r="G898" t="s">
        <v>20</v>
      </c>
      <c r="H898">
        <v>1460</v>
      </c>
      <c r="I898" s="5">
        <f t="shared" ref="I898:I961" si="99">IF(H898=0,0,ROUND(E898/H898,2))</f>
        <v>105.03</v>
      </c>
      <c r="J898" t="s">
        <v>26</v>
      </c>
      <c r="K898" t="s">
        <v>27</v>
      </c>
      <c r="L898">
        <v>1310619600</v>
      </c>
      <c r="M898" s="10">
        <f t="shared" si="93"/>
        <v>40738.208333333336</v>
      </c>
      <c r="N898" s="9">
        <f t="shared" si="94"/>
        <v>2011</v>
      </c>
      <c r="O898">
        <v>1310878800</v>
      </c>
      <c r="P898" s="10">
        <f t="shared" si="95"/>
        <v>40741.208333333336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98"/>
        <v>28</v>
      </c>
      <c r="G899" t="s">
        <v>14</v>
      </c>
      <c r="H899">
        <v>27</v>
      </c>
      <c r="I899" s="5">
        <f t="shared" si="99"/>
        <v>90.26</v>
      </c>
      <c r="J899" t="s">
        <v>21</v>
      </c>
      <c r="K899" t="s">
        <v>22</v>
      </c>
      <c r="L899">
        <v>1556427600</v>
      </c>
      <c r="M899" s="10">
        <f t="shared" ref="M899:M962" si="100">(((L899/60)/60)/24)+DATE(1970,1,1)</f>
        <v>43583.208333333328</v>
      </c>
      <c r="N899" s="9">
        <f t="shared" ref="N899:N962" si="101">YEAR(M899)</f>
        <v>2019</v>
      </c>
      <c r="O899">
        <v>1556600400</v>
      </c>
      <c r="P899" s="10">
        <f t="shared" ref="P899:P962" si="102">(((O899/60)/60)/24)+DATE(1970,1,1)</f>
        <v>43585.208333333328</v>
      </c>
      <c r="Q899" t="b">
        <v>0</v>
      </c>
      <c r="R899" t="b">
        <v>0</v>
      </c>
      <c r="S899" t="s">
        <v>33</v>
      </c>
      <c r="T899" t="str">
        <f t="shared" ref="T899:T962" si="103">LEFT(S899,SEARCH("/",S899)-1)</f>
        <v>theater</v>
      </c>
      <c r="U899" t="str">
        <f t="shared" ref="U899:U962" si="104">RIGHT(S899,LEN(S899)-SEARCH("/",S899))</f>
        <v>plays</v>
      </c>
    </row>
    <row r="900" spans="1:21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98"/>
        <v>52</v>
      </c>
      <c r="G900" t="s">
        <v>14</v>
      </c>
      <c r="H900">
        <v>1221</v>
      </c>
      <c r="I900" s="5">
        <f t="shared" si="99"/>
        <v>76.98</v>
      </c>
      <c r="J900" t="s">
        <v>21</v>
      </c>
      <c r="K900" t="s">
        <v>22</v>
      </c>
      <c r="L900">
        <v>1576476000</v>
      </c>
      <c r="M900" s="10">
        <f t="shared" si="100"/>
        <v>43815.25</v>
      </c>
      <c r="N900" s="9">
        <f t="shared" si="101"/>
        <v>2019</v>
      </c>
      <c r="O900">
        <v>1576994400</v>
      </c>
      <c r="P900" s="10">
        <f t="shared" si="102"/>
        <v>43821.25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98"/>
        <v>407</v>
      </c>
      <c r="G901" t="s">
        <v>20</v>
      </c>
      <c r="H901">
        <v>123</v>
      </c>
      <c r="I901" s="5">
        <f t="shared" si="99"/>
        <v>102.6</v>
      </c>
      <c r="J901" t="s">
        <v>98</v>
      </c>
      <c r="K901" t="s">
        <v>99</v>
      </c>
      <c r="L901">
        <v>1381122000</v>
      </c>
      <c r="M901" s="10">
        <f t="shared" si="100"/>
        <v>41554.208333333336</v>
      </c>
      <c r="N901" s="9">
        <f t="shared" si="101"/>
        <v>2013</v>
      </c>
      <c r="O901">
        <v>1382677200</v>
      </c>
      <c r="P901" s="10">
        <f t="shared" si="102"/>
        <v>41572.208333333336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98"/>
        <v>2</v>
      </c>
      <c r="G902" t="s">
        <v>14</v>
      </c>
      <c r="H902">
        <v>1</v>
      </c>
      <c r="I902" s="5">
        <f t="shared" si="99"/>
        <v>2</v>
      </c>
      <c r="J902" t="s">
        <v>21</v>
      </c>
      <c r="K902" t="s">
        <v>22</v>
      </c>
      <c r="L902">
        <v>1411102800</v>
      </c>
      <c r="M902" s="10">
        <f t="shared" si="100"/>
        <v>41901.208333333336</v>
      </c>
      <c r="N902" s="9">
        <f t="shared" si="101"/>
        <v>2014</v>
      </c>
      <c r="O902">
        <v>1411189200</v>
      </c>
      <c r="P902" s="10">
        <f t="shared" si="102"/>
        <v>41902.208333333336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98"/>
        <v>156</v>
      </c>
      <c r="G903" t="s">
        <v>20</v>
      </c>
      <c r="H903">
        <v>159</v>
      </c>
      <c r="I903" s="5">
        <f t="shared" si="99"/>
        <v>55.01</v>
      </c>
      <c r="J903" t="s">
        <v>21</v>
      </c>
      <c r="K903" t="s">
        <v>22</v>
      </c>
      <c r="L903">
        <v>1531803600</v>
      </c>
      <c r="M903" s="10">
        <f t="shared" si="100"/>
        <v>43298.208333333328</v>
      </c>
      <c r="N903" s="9">
        <f t="shared" si="101"/>
        <v>2018</v>
      </c>
      <c r="O903">
        <v>1534654800</v>
      </c>
      <c r="P903" s="10">
        <f t="shared" si="102"/>
        <v>43331.208333333328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98"/>
        <v>252</v>
      </c>
      <c r="G904" t="s">
        <v>20</v>
      </c>
      <c r="H904">
        <v>110</v>
      </c>
      <c r="I904" s="5">
        <f t="shared" si="99"/>
        <v>32.130000000000003</v>
      </c>
      <c r="J904" t="s">
        <v>21</v>
      </c>
      <c r="K904" t="s">
        <v>22</v>
      </c>
      <c r="L904">
        <v>1454133600</v>
      </c>
      <c r="M904" s="10">
        <f t="shared" si="100"/>
        <v>42399.25</v>
      </c>
      <c r="N904" s="9">
        <f t="shared" si="101"/>
        <v>2016</v>
      </c>
      <c r="O904">
        <v>1457762400</v>
      </c>
      <c r="P904" s="10">
        <f t="shared" si="102"/>
        <v>42441.25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98"/>
        <v>2</v>
      </c>
      <c r="G905" t="s">
        <v>47</v>
      </c>
      <c r="H905">
        <v>14</v>
      </c>
      <c r="I905" s="5">
        <f t="shared" si="99"/>
        <v>50.64</v>
      </c>
      <c r="J905" t="s">
        <v>21</v>
      </c>
      <c r="K905" t="s">
        <v>22</v>
      </c>
      <c r="L905">
        <v>1336194000</v>
      </c>
      <c r="M905" s="10">
        <f t="shared" si="100"/>
        <v>41034.208333333336</v>
      </c>
      <c r="N905" s="9">
        <f t="shared" si="101"/>
        <v>2012</v>
      </c>
      <c r="O905">
        <v>1337490000</v>
      </c>
      <c r="P905" s="10">
        <f t="shared" si="102"/>
        <v>41049.208333333336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98"/>
        <v>12</v>
      </c>
      <c r="G906" t="s">
        <v>14</v>
      </c>
      <c r="H906">
        <v>16</v>
      </c>
      <c r="I906" s="5">
        <f t="shared" si="99"/>
        <v>49.69</v>
      </c>
      <c r="J906" t="s">
        <v>21</v>
      </c>
      <c r="K906" t="s">
        <v>22</v>
      </c>
      <c r="L906">
        <v>1349326800</v>
      </c>
      <c r="M906" s="10">
        <f t="shared" si="100"/>
        <v>41186.208333333336</v>
      </c>
      <c r="N906" s="9">
        <f t="shared" si="101"/>
        <v>2012</v>
      </c>
      <c r="O906">
        <v>1349672400</v>
      </c>
      <c r="P906" s="10">
        <f t="shared" si="102"/>
        <v>41190.208333333336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98"/>
        <v>164</v>
      </c>
      <c r="G907" t="s">
        <v>20</v>
      </c>
      <c r="H907">
        <v>236</v>
      </c>
      <c r="I907" s="5">
        <f t="shared" si="99"/>
        <v>54.89</v>
      </c>
      <c r="J907" t="s">
        <v>21</v>
      </c>
      <c r="K907" t="s">
        <v>22</v>
      </c>
      <c r="L907">
        <v>1379566800</v>
      </c>
      <c r="M907" s="10">
        <f t="shared" si="100"/>
        <v>41536.208333333336</v>
      </c>
      <c r="N907" s="9">
        <f t="shared" si="101"/>
        <v>2013</v>
      </c>
      <c r="O907">
        <v>1379826000</v>
      </c>
      <c r="P907" s="10">
        <f t="shared" si="102"/>
        <v>41539.208333333336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98"/>
        <v>163</v>
      </c>
      <c r="G908" t="s">
        <v>20</v>
      </c>
      <c r="H908">
        <v>191</v>
      </c>
      <c r="I908" s="5">
        <f t="shared" si="99"/>
        <v>46.93</v>
      </c>
      <c r="J908" t="s">
        <v>21</v>
      </c>
      <c r="K908" t="s">
        <v>22</v>
      </c>
      <c r="L908">
        <v>1494651600</v>
      </c>
      <c r="M908" s="10">
        <f t="shared" si="100"/>
        <v>42868.208333333328</v>
      </c>
      <c r="N908" s="9">
        <f t="shared" si="101"/>
        <v>2017</v>
      </c>
      <c r="O908">
        <v>1497762000</v>
      </c>
      <c r="P908" s="10">
        <f t="shared" si="102"/>
        <v>42904.208333333328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98"/>
        <v>20</v>
      </c>
      <c r="G909" t="s">
        <v>14</v>
      </c>
      <c r="H909">
        <v>41</v>
      </c>
      <c r="I909" s="5">
        <f t="shared" si="99"/>
        <v>44.95</v>
      </c>
      <c r="J909" t="s">
        <v>21</v>
      </c>
      <c r="K909" t="s">
        <v>22</v>
      </c>
      <c r="L909">
        <v>1303880400</v>
      </c>
      <c r="M909" s="10">
        <f t="shared" si="100"/>
        <v>40660.208333333336</v>
      </c>
      <c r="N909" s="9">
        <f t="shared" si="101"/>
        <v>2011</v>
      </c>
      <c r="O909">
        <v>1304485200</v>
      </c>
      <c r="P909" s="10">
        <f t="shared" si="102"/>
        <v>40667.208333333336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98"/>
        <v>319</v>
      </c>
      <c r="G910" t="s">
        <v>20</v>
      </c>
      <c r="H910">
        <v>3934</v>
      </c>
      <c r="I910" s="5">
        <f t="shared" si="99"/>
        <v>31</v>
      </c>
      <c r="J910" t="s">
        <v>21</v>
      </c>
      <c r="K910" t="s">
        <v>22</v>
      </c>
      <c r="L910">
        <v>1335934800</v>
      </c>
      <c r="M910" s="10">
        <f t="shared" si="100"/>
        <v>41031.208333333336</v>
      </c>
      <c r="N910" s="9">
        <f t="shared" si="101"/>
        <v>2012</v>
      </c>
      <c r="O910">
        <v>1336885200</v>
      </c>
      <c r="P910" s="10">
        <f t="shared" si="102"/>
        <v>41042.208333333336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98"/>
        <v>479</v>
      </c>
      <c r="G911" t="s">
        <v>20</v>
      </c>
      <c r="H911">
        <v>80</v>
      </c>
      <c r="I911" s="5">
        <f t="shared" si="99"/>
        <v>107.76</v>
      </c>
      <c r="J911" t="s">
        <v>15</v>
      </c>
      <c r="K911" t="s">
        <v>16</v>
      </c>
      <c r="L911">
        <v>1528088400</v>
      </c>
      <c r="M911" s="10">
        <f t="shared" si="100"/>
        <v>43255.208333333328</v>
      </c>
      <c r="N911" s="9">
        <f t="shared" si="101"/>
        <v>2018</v>
      </c>
      <c r="O911">
        <v>1530421200</v>
      </c>
      <c r="P911" s="10">
        <f t="shared" si="102"/>
        <v>43282.208333333328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98"/>
        <v>20</v>
      </c>
      <c r="G912" t="s">
        <v>74</v>
      </c>
      <c r="H912">
        <v>296</v>
      </c>
      <c r="I912" s="5">
        <f t="shared" si="99"/>
        <v>102.08</v>
      </c>
      <c r="J912" t="s">
        <v>21</v>
      </c>
      <c r="K912" t="s">
        <v>22</v>
      </c>
      <c r="L912">
        <v>1421906400</v>
      </c>
      <c r="M912" s="10">
        <f t="shared" si="100"/>
        <v>42026.25</v>
      </c>
      <c r="N912" s="9">
        <f t="shared" si="101"/>
        <v>2015</v>
      </c>
      <c r="O912">
        <v>1421992800</v>
      </c>
      <c r="P912" s="10">
        <f t="shared" si="102"/>
        <v>42027.25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98"/>
        <v>199</v>
      </c>
      <c r="G913" t="s">
        <v>20</v>
      </c>
      <c r="H913">
        <v>462</v>
      </c>
      <c r="I913" s="5">
        <f t="shared" si="99"/>
        <v>24.98</v>
      </c>
      <c r="J913" t="s">
        <v>21</v>
      </c>
      <c r="K913" t="s">
        <v>22</v>
      </c>
      <c r="L913">
        <v>1568005200</v>
      </c>
      <c r="M913" s="10">
        <f t="shared" si="100"/>
        <v>43717.208333333328</v>
      </c>
      <c r="N913" s="9">
        <f t="shared" si="101"/>
        <v>2019</v>
      </c>
      <c r="O913">
        <v>1568178000</v>
      </c>
      <c r="P913" s="10">
        <f t="shared" si="102"/>
        <v>43719.208333333328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98"/>
        <v>795</v>
      </c>
      <c r="G914" t="s">
        <v>20</v>
      </c>
      <c r="H914">
        <v>179</v>
      </c>
      <c r="I914" s="5">
        <f t="shared" si="99"/>
        <v>79.94</v>
      </c>
      <c r="J914" t="s">
        <v>21</v>
      </c>
      <c r="K914" t="s">
        <v>22</v>
      </c>
      <c r="L914">
        <v>1346821200</v>
      </c>
      <c r="M914" s="10">
        <f t="shared" si="100"/>
        <v>41157.208333333336</v>
      </c>
      <c r="N914" s="9">
        <f t="shared" si="101"/>
        <v>2012</v>
      </c>
      <c r="O914">
        <v>1347944400</v>
      </c>
      <c r="P914" s="10">
        <f t="shared" si="102"/>
        <v>41170.208333333336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98"/>
        <v>51</v>
      </c>
      <c r="G915" t="s">
        <v>14</v>
      </c>
      <c r="H915">
        <v>523</v>
      </c>
      <c r="I915" s="5">
        <f t="shared" si="99"/>
        <v>67.95</v>
      </c>
      <c r="J915" t="s">
        <v>26</v>
      </c>
      <c r="K915" t="s">
        <v>27</v>
      </c>
      <c r="L915">
        <v>1557637200</v>
      </c>
      <c r="M915" s="10">
        <f t="shared" si="100"/>
        <v>43597.208333333328</v>
      </c>
      <c r="N915" s="9">
        <f t="shared" si="101"/>
        <v>2019</v>
      </c>
      <c r="O915">
        <v>1558760400</v>
      </c>
      <c r="P915" s="10">
        <f t="shared" si="102"/>
        <v>43610.208333333328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98"/>
        <v>57</v>
      </c>
      <c r="G916" t="s">
        <v>14</v>
      </c>
      <c r="H916">
        <v>141</v>
      </c>
      <c r="I916" s="5">
        <f t="shared" si="99"/>
        <v>26.07</v>
      </c>
      <c r="J916" t="s">
        <v>40</v>
      </c>
      <c r="K916" t="s">
        <v>41</v>
      </c>
      <c r="L916">
        <v>1375592400</v>
      </c>
      <c r="M916" s="10">
        <f t="shared" si="100"/>
        <v>41490.208333333336</v>
      </c>
      <c r="N916" s="9">
        <f t="shared" si="101"/>
        <v>2013</v>
      </c>
      <c r="O916">
        <v>1376629200</v>
      </c>
      <c r="P916" s="10">
        <f t="shared" si="102"/>
        <v>41502.208333333336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98"/>
        <v>156</v>
      </c>
      <c r="G917" t="s">
        <v>20</v>
      </c>
      <c r="H917">
        <v>1866</v>
      </c>
      <c r="I917" s="5">
        <f t="shared" si="99"/>
        <v>105</v>
      </c>
      <c r="J917" t="s">
        <v>40</v>
      </c>
      <c r="K917" t="s">
        <v>41</v>
      </c>
      <c r="L917">
        <v>1503982800</v>
      </c>
      <c r="M917" s="10">
        <f t="shared" si="100"/>
        <v>42976.208333333328</v>
      </c>
      <c r="N917" s="9">
        <f t="shared" si="101"/>
        <v>2017</v>
      </c>
      <c r="O917">
        <v>1504760400</v>
      </c>
      <c r="P917" s="10">
        <f t="shared" si="102"/>
        <v>42985.208333333328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98"/>
        <v>36</v>
      </c>
      <c r="G918" t="s">
        <v>14</v>
      </c>
      <c r="H918">
        <v>52</v>
      </c>
      <c r="I918" s="5">
        <f t="shared" si="99"/>
        <v>25.83</v>
      </c>
      <c r="J918" t="s">
        <v>21</v>
      </c>
      <c r="K918" t="s">
        <v>22</v>
      </c>
      <c r="L918">
        <v>1418882400</v>
      </c>
      <c r="M918" s="10">
        <f t="shared" si="100"/>
        <v>41991.25</v>
      </c>
      <c r="N918" s="9">
        <f t="shared" si="101"/>
        <v>2014</v>
      </c>
      <c r="O918">
        <v>1419660000</v>
      </c>
      <c r="P918" s="10">
        <f t="shared" si="102"/>
        <v>42000.25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98"/>
        <v>58</v>
      </c>
      <c r="G919" t="s">
        <v>47</v>
      </c>
      <c r="H919">
        <v>27</v>
      </c>
      <c r="I919" s="5">
        <f t="shared" si="99"/>
        <v>77.67</v>
      </c>
      <c r="J919" t="s">
        <v>40</v>
      </c>
      <c r="K919" t="s">
        <v>41</v>
      </c>
      <c r="L919">
        <v>1309237200</v>
      </c>
      <c r="M919" s="10">
        <f t="shared" si="100"/>
        <v>40722.208333333336</v>
      </c>
      <c r="N919" s="9">
        <f t="shared" si="101"/>
        <v>2011</v>
      </c>
      <c r="O919">
        <v>1311310800</v>
      </c>
      <c r="P919" s="10">
        <f t="shared" si="102"/>
        <v>40746.208333333336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98"/>
        <v>237</v>
      </c>
      <c r="G920" t="s">
        <v>20</v>
      </c>
      <c r="H920">
        <v>156</v>
      </c>
      <c r="I920" s="5">
        <f t="shared" si="99"/>
        <v>57.83</v>
      </c>
      <c r="J920" t="s">
        <v>98</v>
      </c>
      <c r="K920" t="s">
        <v>99</v>
      </c>
      <c r="L920">
        <v>1343365200</v>
      </c>
      <c r="M920" s="10">
        <f t="shared" si="100"/>
        <v>41117.208333333336</v>
      </c>
      <c r="N920" s="9">
        <f t="shared" si="101"/>
        <v>2012</v>
      </c>
      <c r="O920">
        <v>1344315600</v>
      </c>
      <c r="P920" s="10">
        <f t="shared" si="102"/>
        <v>41128.208333333336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98"/>
        <v>59</v>
      </c>
      <c r="G921" t="s">
        <v>14</v>
      </c>
      <c r="H921">
        <v>225</v>
      </c>
      <c r="I921" s="5">
        <f t="shared" si="99"/>
        <v>92.96</v>
      </c>
      <c r="J921" t="s">
        <v>26</v>
      </c>
      <c r="K921" t="s">
        <v>27</v>
      </c>
      <c r="L921">
        <v>1507957200</v>
      </c>
      <c r="M921" s="10">
        <f t="shared" si="100"/>
        <v>43022.208333333328</v>
      </c>
      <c r="N921" s="9">
        <f t="shared" si="101"/>
        <v>2017</v>
      </c>
      <c r="O921">
        <v>1510725600</v>
      </c>
      <c r="P921" s="10">
        <f t="shared" si="102"/>
        <v>43054.25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98"/>
        <v>183</v>
      </c>
      <c r="G922" t="s">
        <v>20</v>
      </c>
      <c r="H922">
        <v>255</v>
      </c>
      <c r="I922" s="5">
        <f t="shared" si="99"/>
        <v>37.950000000000003</v>
      </c>
      <c r="J922" t="s">
        <v>21</v>
      </c>
      <c r="K922" t="s">
        <v>22</v>
      </c>
      <c r="L922">
        <v>1549519200</v>
      </c>
      <c r="M922" s="10">
        <f t="shared" si="100"/>
        <v>43503.25</v>
      </c>
      <c r="N922" s="9">
        <f t="shared" si="101"/>
        <v>2019</v>
      </c>
      <c r="O922">
        <v>1551247200</v>
      </c>
      <c r="P922" s="10">
        <f t="shared" si="102"/>
        <v>43523.25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98"/>
        <v>1</v>
      </c>
      <c r="G923" t="s">
        <v>14</v>
      </c>
      <c r="H923">
        <v>38</v>
      </c>
      <c r="I923" s="5">
        <f t="shared" si="99"/>
        <v>31.84</v>
      </c>
      <c r="J923" t="s">
        <v>21</v>
      </c>
      <c r="K923" t="s">
        <v>22</v>
      </c>
      <c r="L923">
        <v>1329026400</v>
      </c>
      <c r="M923" s="10">
        <f t="shared" si="100"/>
        <v>40951.25</v>
      </c>
      <c r="N923" s="9">
        <f t="shared" si="101"/>
        <v>2012</v>
      </c>
      <c r="O923">
        <v>1330236000</v>
      </c>
      <c r="P923" s="10">
        <f t="shared" si="102"/>
        <v>40965.25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98"/>
        <v>176</v>
      </c>
      <c r="G924" t="s">
        <v>20</v>
      </c>
      <c r="H924">
        <v>2261</v>
      </c>
      <c r="I924" s="5">
        <f t="shared" si="99"/>
        <v>40</v>
      </c>
      <c r="J924" t="s">
        <v>21</v>
      </c>
      <c r="K924" t="s">
        <v>22</v>
      </c>
      <c r="L924">
        <v>1544335200</v>
      </c>
      <c r="M924" s="10">
        <f t="shared" si="100"/>
        <v>43443.25</v>
      </c>
      <c r="N924" s="9">
        <f t="shared" si="101"/>
        <v>2018</v>
      </c>
      <c r="O924">
        <v>1545112800</v>
      </c>
      <c r="P924" s="10">
        <f t="shared" si="102"/>
        <v>43452.25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98"/>
        <v>238</v>
      </c>
      <c r="G925" t="s">
        <v>20</v>
      </c>
      <c r="H925">
        <v>40</v>
      </c>
      <c r="I925" s="5">
        <f t="shared" si="99"/>
        <v>101.1</v>
      </c>
      <c r="J925" t="s">
        <v>21</v>
      </c>
      <c r="K925" t="s">
        <v>22</v>
      </c>
      <c r="L925">
        <v>1279083600</v>
      </c>
      <c r="M925" s="10">
        <f t="shared" si="100"/>
        <v>40373.208333333336</v>
      </c>
      <c r="N925" s="9">
        <f t="shared" si="101"/>
        <v>2010</v>
      </c>
      <c r="O925">
        <v>1279170000</v>
      </c>
      <c r="P925" s="10">
        <f t="shared" si="102"/>
        <v>40374.208333333336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98"/>
        <v>488</v>
      </c>
      <c r="G926" t="s">
        <v>20</v>
      </c>
      <c r="H926">
        <v>2289</v>
      </c>
      <c r="I926" s="5">
        <f t="shared" si="99"/>
        <v>84.01</v>
      </c>
      <c r="J926" t="s">
        <v>107</v>
      </c>
      <c r="K926" t="s">
        <v>108</v>
      </c>
      <c r="L926">
        <v>1572498000</v>
      </c>
      <c r="M926" s="10">
        <f t="shared" si="100"/>
        <v>43769.208333333328</v>
      </c>
      <c r="N926" s="9">
        <f t="shared" si="101"/>
        <v>2019</v>
      </c>
      <c r="O926">
        <v>1573452000</v>
      </c>
      <c r="P926" s="10">
        <f t="shared" si="102"/>
        <v>43780.25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98"/>
        <v>224</v>
      </c>
      <c r="G927" t="s">
        <v>20</v>
      </c>
      <c r="H927">
        <v>65</v>
      </c>
      <c r="I927" s="5">
        <f t="shared" si="99"/>
        <v>103.42</v>
      </c>
      <c r="J927" t="s">
        <v>21</v>
      </c>
      <c r="K927" t="s">
        <v>22</v>
      </c>
      <c r="L927">
        <v>1506056400</v>
      </c>
      <c r="M927" s="10">
        <f t="shared" si="100"/>
        <v>43000.208333333328</v>
      </c>
      <c r="N927" s="9">
        <f t="shared" si="101"/>
        <v>2017</v>
      </c>
      <c r="O927">
        <v>1507093200</v>
      </c>
      <c r="P927" s="10">
        <f t="shared" si="102"/>
        <v>43012.208333333328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98"/>
        <v>18</v>
      </c>
      <c r="G928" t="s">
        <v>14</v>
      </c>
      <c r="H928">
        <v>15</v>
      </c>
      <c r="I928" s="5">
        <f t="shared" si="99"/>
        <v>105.13</v>
      </c>
      <c r="J928" t="s">
        <v>21</v>
      </c>
      <c r="K928" t="s">
        <v>22</v>
      </c>
      <c r="L928">
        <v>1463029200</v>
      </c>
      <c r="M928" s="10">
        <f t="shared" si="100"/>
        <v>42502.208333333328</v>
      </c>
      <c r="N928" s="9">
        <f t="shared" si="101"/>
        <v>2016</v>
      </c>
      <c r="O928">
        <v>1463374800</v>
      </c>
      <c r="P928" s="10">
        <f t="shared" si="102"/>
        <v>42506.208333333328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98"/>
        <v>46</v>
      </c>
      <c r="G929" t="s">
        <v>14</v>
      </c>
      <c r="H929">
        <v>37</v>
      </c>
      <c r="I929" s="5">
        <f t="shared" si="99"/>
        <v>89.22</v>
      </c>
      <c r="J929" t="s">
        <v>21</v>
      </c>
      <c r="K929" t="s">
        <v>22</v>
      </c>
      <c r="L929">
        <v>1342069200</v>
      </c>
      <c r="M929" s="10">
        <f t="shared" si="100"/>
        <v>41102.208333333336</v>
      </c>
      <c r="N929" s="9">
        <f t="shared" si="101"/>
        <v>2012</v>
      </c>
      <c r="O929">
        <v>1344574800</v>
      </c>
      <c r="P929" s="10">
        <f t="shared" si="102"/>
        <v>41131.208333333336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98"/>
        <v>117</v>
      </c>
      <c r="G930" t="s">
        <v>20</v>
      </c>
      <c r="H930">
        <v>3777</v>
      </c>
      <c r="I930" s="5">
        <f t="shared" si="99"/>
        <v>52</v>
      </c>
      <c r="J930" t="s">
        <v>107</v>
      </c>
      <c r="K930" t="s">
        <v>108</v>
      </c>
      <c r="L930">
        <v>1388296800</v>
      </c>
      <c r="M930" s="10">
        <f t="shared" si="100"/>
        <v>41637.25</v>
      </c>
      <c r="N930" s="9">
        <f t="shared" si="101"/>
        <v>2013</v>
      </c>
      <c r="O930">
        <v>1389074400</v>
      </c>
      <c r="P930" s="10">
        <f t="shared" si="102"/>
        <v>41646.25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98"/>
        <v>217</v>
      </c>
      <c r="G931" t="s">
        <v>20</v>
      </c>
      <c r="H931">
        <v>184</v>
      </c>
      <c r="I931" s="5">
        <f t="shared" si="99"/>
        <v>64.959999999999994</v>
      </c>
      <c r="J931" t="s">
        <v>40</v>
      </c>
      <c r="K931" t="s">
        <v>41</v>
      </c>
      <c r="L931">
        <v>1493787600</v>
      </c>
      <c r="M931" s="10">
        <f t="shared" si="100"/>
        <v>42858.208333333328</v>
      </c>
      <c r="N931" s="9">
        <f t="shared" si="101"/>
        <v>2017</v>
      </c>
      <c r="O931">
        <v>1494997200</v>
      </c>
      <c r="P931" s="10">
        <f t="shared" si="102"/>
        <v>42872.208333333328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98"/>
        <v>112</v>
      </c>
      <c r="G932" t="s">
        <v>20</v>
      </c>
      <c r="H932">
        <v>85</v>
      </c>
      <c r="I932" s="5">
        <f t="shared" si="99"/>
        <v>46.24</v>
      </c>
      <c r="J932" t="s">
        <v>21</v>
      </c>
      <c r="K932" t="s">
        <v>22</v>
      </c>
      <c r="L932">
        <v>1424844000</v>
      </c>
      <c r="M932" s="10">
        <f t="shared" si="100"/>
        <v>42060.25</v>
      </c>
      <c r="N932" s="9">
        <f t="shared" si="101"/>
        <v>2015</v>
      </c>
      <c r="O932">
        <v>1425448800</v>
      </c>
      <c r="P932" s="10">
        <f t="shared" si="102"/>
        <v>42067.25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98"/>
        <v>73</v>
      </c>
      <c r="G933" t="s">
        <v>14</v>
      </c>
      <c r="H933">
        <v>112</v>
      </c>
      <c r="I933" s="5">
        <f t="shared" si="99"/>
        <v>51.15</v>
      </c>
      <c r="J933" t="s">
        <v>21</v>
      </c>
      <c r="K933" t="s">
        <v>22</v>
      </c>
      <c r="L933">
        <v>1403931600</v>
      </c>
      <c r="M933" s="10">
        <f t="shared" si="100"/>
        <v>41818.208333333336</v>
      </c>
      <c r="N933" s="9">
        <f t="shared" si="101"/>
        <v>2014</v>
      </c>
      <c r="O933">
        <v>1404104400</v>
      </c>
      <c r="P933" s="10">
        <f t="shared" si="102"/>
        <v>41820.208333333336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98"/>
        <v>212</v>
      </c>
      <c r="G934" t="s">
        <v>20</v>
      </c>
      <c r="H934">
        <v>144</v>
      </c>
      <c r="I934" s="5">
        <f t="shared" si="99"/>
        <v>33.909999999999997</v>
      </c>
      <c r="J934" t="s">
        <v>21</v>
      </c>
      <c r="K934" t="s">
        <v>22</v>
      </c>
      <c r="L934">
        <v>1394514000</v>
      </c>
      <c r="M934" s="10">
        <f t="shared" si="100"/>
        <v>41709.208333333336</v>
      </c>
      <c r="N934" s="9">
        <f t="shared" si="101"/>
        <v>2014</v>
      </c>
      <c r="O934">
        <v>1394773200</v>
      </c>
      <c r="P934" s="10">
        <f t="shared" si="102"/>
        <v>41712.208333333336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98"/>
        <v>240</v>
      </c>
      <c r="G935" t="s">
        <v>20</v>
      </c>
      <c r="H935">
        <v>1902</v>
      </c>
      <c r="I935" s="5">
        <f t="shared" si="99"/>
        <v>92.02</v>
      </c>
      <c r="J935" t="s">
        <v>21</v>
      </c>
      <c r="K935" t="s">
        <v>22</v>
      </c>
      <c r="L935">
        <v>1365397200</v>
      </c>
      <c r="M935" s="10">
        <f t="shared" si="100"/>
        <v>41372.208333333336</v>
      </c>
      <c r="N935" s="9">
        <f t="shared" si="101"/>
        <v>2013</v>
      </c>
      <c r="O935">
        <v>1366520400</v>
      </c>
      <c r="P935" s="10">
        <f t="shared" si="102"/>
        <v>41385.208333333336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98"/>
        <v>182</v>
      </c>
      <c r="G936" t="s">
        <v>20</v>
      </c>
      <c r="H936">
        <v>105</v>
      </c>
      <c r="I936" s="5">
        <f t="shared" si="99"/>
        <v>107.43</v>
      </c>
      <c r="J936" t="s">
        <v>21</v>
      </c>
      <c r="K936" t="s">
        <v>22</v>
      </c>
      <c r="L936">
        <v>1456120800</v>
      </c>
      <c r="M936" s="10">
        <f t="shared" si="100"/>
        <v>42422.25</v>
      </c>
      <c r="N936" s="9">
        <f t="shared" si="101"/>
        <v>2016</v>
      </c>
      <c r="O936">
        <v>1456639200</v>
      </c>
      <c r="P936" s="10">
        <f t="shared" si="102"/>
        <v>42428.25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98"/>
        <v>164</v>
      </c>
      <c r="G937" t="s">
        <v>20</v>
      </c>
      <c r="H937">
        <v>132</v>
      </c>
      <c r="I937" s="5">
        <f t="shared" si="99"/>
        <v>75.849999999999994</v>
      </c>
      <c r="J937" t="s">
        <v>21</v>
      </c>
      <c r="K937" t="s">
        <v>22</v>
      </c>
      <c r="L937">
        <v>1437714000</v>
      </c>
      <c r="M937" s="10">
        <f t="shared" si="100"/>
        <v>42209.208333333328</v>
      </c>
      <c r="N937" s="9">
        <f t="shared" si="101"/>
        <v>2015</v>
      </c>
      <c r="O937">
        <v>1438318800</v>
      </c>
      <c r="P937" s="10">
        <f t="shared" si="102"/>
        <v>42216.208333333328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98"/>
        <v>2</v>
      </c>
      <c r="G938" t="s">
        <v>14</v>
      </c>
      <c r="H938">
        <v>21</v>
      </c>
      <c r="I938" s="5">
        <f t="shared" si="99"/>
        <v>80.48</v>
      </c>
      <c r="J938" t="s">
        <v>21</v>
      </c>
      <c r="K938" t="s">
        <v>22</v>
      </c>
      <c r="L938">
        <v>1563771600</v>
      </c>
      <c r="M938" s="10">
        <f t="shared" si="100"/>
        <v>43668.208333333328</v>
      </c>
      <c r="N938" s="9">
        <f t="shared" si="101"/>
        <v>2019</v>
      </c>
      <c r="O938">
        <v>1564030800</v>
      </c>
      <c r="P938" s="10">
        <f t="shared" si="102"/>
        <v>43671.208333333328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98"/>
        <v>50</v>
      </c>
      <c r="G939" t="s">
        <v>74</v>
      </c>
      <c r="H939">
        <v>976</v>
      </c>
      <c r="I939" s="5">
        <f t="shared" si="99"/>
        <v>86.98</v>
      </c>
      <c r="J939" t="s">
        <v>21</v>
      </c>
      <c r="K939" t="s">
        <v>22</v>
      </c>
      <c r="L939">
        <v>1448517600</v>
      </c>
      <c r="M939" s="10">
        <f t="shared" si="100"/>
        <v>42334.25</v>
      </c>
      <c r="N939" s="9">
        <f t="shared" si="101"/>
        <v>2015</v>
      </c>
      <c r="O939">
        <v>1449295200</v>
      </c>
      <c r="P939" s="10">
        <f t="shared" si="102"/>
        <v>42343.25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98"/>
        <v>110</v>
      </c>
      <c r="G940" t="s">
        <v>20</v>
      </c>
      <c r="H940">
        <v>96</v>
      </c>
      <c r="I940" s="5">
        <f t="shared" si="99"/>
        <v>105.14</v>
      </c>
      <c r="J940" t="s">
        <v>21</v>
      </c>
      <c r="K940" t="s">
        <v>22</v>
      </c>
      <c r="L940">
        <v>1528779600</v>
      </c>
      <c r="M940" s="10">
        <f t="shared" si="100"/>
        <v>43263.208333333328</v>
      </c>
      <c r="N940" s="9">
        <f t="shared" si="101"/>
        <v>2018</v>
      </c>
      <c r="O940">
        <v>1531890000</v>
      </c>
      <c r="P940" s="10">
        <f t="shared" si="102"/>
        <v>43299.208333333328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98"/>
        <v>49</v>
      </c>
      <c r="G941" t="s">
        <v>14</v>
      </c>
      <c r="H941">
        <v>67</v>
      </c>
      <c r="I941" s="5">
        <f t="shared" si="99"/>
        <v>57.3</v>
      </c>
      <c r="J941" t="s">
        <v>21</v>
      </c>
      <c r="K941" t="s">
        <v>22</v>
      </c>
      <c r="L941">
        <v>1304744400</v>
      </c>
      <c r="M941" s="10">
        <f t="shared" si="100"/>
        <v>40670.208333333336</v>
      </c>
      <c r="N941" s="9">
        <f t="shared" si="101"/>
        <v>2011</v>
      </c>
      <c r="O941">
        <v>1306213200</v>
      </c>
      <c r="P941" s="10">
        <f t="shared" si="102"/>
        <v>40687.208333333336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98"/>
        <v>62</v>
      </c>
      <c r="G942" t="s">
        <v>47</v>
      </c>
      <c r="H942">
        <v>66</v>
      </c>
      <c r="I942" s="5">
        <f t="shared" si="99"/>
        <v>93.35</v>
      </c>
      <c r="J942" t="s">
        <v>15</v>
      </c>
      <c r="K942" t="s">
        <v>16</v>
      </c>
      <c r="L942">
        <v>1354341600</v>
      </c>
      <c r="M942" s="10">
        <f t="shared" si="100"/>
        <v>41244.25</v>
      </c>
      <c r="N942" s="9">
        <f t="shared" si="101"/>
        <v>2012</v>
      </c>
      <c r="O942">
        <v>1356242400</v>
      </c>
      <c r="P942" s="10">
        <f t="shared" si="102"/>
        <v>41266.25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98"/>
        <v>13</v>
      </c>
      <c r="G943" t="s">
        <v>14</v>
      </c>
      <c r="H943">
        <v>78</v>
      </c>
      <c r="I943" s="5">
        <f t="shared" si="99"/>
        <v>71.989999999999995</v>
      </c>
      <c r="J943" t="s">
        <v>21</v>
      </c>
      <c r="K943" t="s">
        <v>22</v>
      </c>
      <c r="L943">
        <v>1294552800</v>
      </c>
      <c r="M943" s="10">
        <f t="shared" si="100"/>
        <v>40552.25</v>
      </c>
      <c r="N943" s="9">
        <f t="shared" si="101"/>
        <v>2011</v>
      </c>
      <c r="O943">
        <v>1297576800</v>
      </c>
      <c r="P943" s="10">
        <f t="shared" si="102"/>
        <v>40587.25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98"/>
        <v>65</v>
      </c>
      <c r="G944" t="s">
        <v>14</v>
      </c>
      <c r="H944">
        <v>67</v>
      </c>
      <c r="I944" s="5">
        <f t="shared" si="99"/>
        <v>92.61</v>
      </c>
      <c r="J944" t="s">
        <v>26</v>
      </c>
      <c r="K944" t="s">
        <v>27</v>
      </c>
      <c r="L944">
        <v>1295935200</v>
      </c>
      <c r="M944" s="10">
        <f t="shared" si="100"/>
        <v>40568.25</v>
      </c>
      <c r="N944" s="9">
        <f t="shared" si="101"/>
        <v>2011</v>
      </c>
      <c r="O944">
        <v>1296194400</v>
      </c>
      <c r="P944" s="10">
        <f t="shared" si="102"/>
        <v>40571.25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98"/>
        <v>160</v>
      </c>
      <c r="G945" t="s">
        <v>20</v>
      </c>
      <c r="H945">
        <v>114</v>
      </c>
      <c r="I945" s="5">
        <f t="shared" si="99"/>
        <v>104.99</v>
      </c>
      <c r="J945" t="s">
        <v>21</v>
      </c>
      <c r="K945" t="s">
        <v>22</v>
      </c>
      <c r="L945">
        <v>1411534800</v>
      </c>
      <c r="M945" s="10">
        <f t="shared" si="100"/>
        <v>41906.208333333336</v>
      </c>
      <c r="N945" s="9">
        <f t="shared" si="101"/>
        <v>2014</v>
      </c>
      <c r="O945">
        <v>1414558800</v>
      </c>
      <c r="P945" s="10">
        <f t="shared" si="102"/>
        <v>41941.208333333336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98"/>
        <v>81</v>
      </c>
      <c r="G946" t="s">
        <v>14</v>
      </c>
      <c r="H946">
        <v>263</v>
      </c>
      <c r="I946" s="5">
        <f t="shared" si="99"/>
        <v>30.96</v>
      </c>
      <c r="J946" t="s">
        <v>26</v>
      </c>
      <c r="K946" t="s">
        <v>27</v>
      </c>
      <c r="L946">
        <v>1486706400</v>
      </c>
      <c r="M946" s="10">
        <f t="shared" si="100"/>
        <v>42776.25</v>
      </c>
      <c r="N946" s="9">
        <f t="shared" si="101"/>
        <v>2017</v>
      </c>
      <c r="O946">
        <v>1488348000</v>
      </c>
      <c r="P946" s="10">
        <f t="shared" si="102"/>
        <v>42795.25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98"/>
        <v>32</v>
      </c>
      <c r="G947" t="s">
        <v>14</v>
      </c>
      <c r="H947">
        <v>1691</v>
      </c>
      <c r="I947" s="5">
        <f t="shared" si="99"/>
        <v>33</v>
      </c>
      <c r="J947" t="s">
        <v>21</v>
      </c>
      <c r="K947" t="s">
        <v>22</v>
      </c>
      <c r="L947">
        <v>1333602000</v>
      </c>
      <c r="M947" s="10">
        <f t="shared" si="100"/>
        <v>41004.208333333336</v>
      </c>
      <c r="N947" s="9">
        <f t="shared" si="101"/>
        <v>2012</v>
      </c>
      <c r="O947">
        <v>1334898000</v>
      </c>
      <c r="P947" s="10">
        <f t="shared" si="102"/>
        <v>41019.208333333336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98"/>
        <v>10</v>
      </c>
      <c r="G948" t="s">
        <v>14</v>
      </c>
      <c r="H948">
        <v>181</v>
      </c>
      <c r="I948" s="5">
        <f t="shared" si="99"/>
        <v>84.19</v>
      </c>
      <c r="J948" t="s">
        <v>21</v>
      </c>
      <c r="K948" t="s">
        <v>22</v>
      </c>
      <c r="L948">
        <v>1308200400</v>
      </c>
      <c r="M948" s="10">
        <f t="shared" si="100"/>
        <v>40710.208333333336</v>
      </c>
      <c r="N948" s="9">
        <f t="shared" si="101"/>
        <v>2011</v>
      </c>
      <c r="O948">
        <v>1308373200</v>
      </c>
      <c r="P948" s="10">
        <f t="shared" si="102"/>
        <v>40712.208333333336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98"/>
        <v>27</v>
      </c>
      <c r="G949" t="s">
        <v>14</v>
      </c>
      <c r="H949">
        <v>13</v>
      </c>
      <c r="I949" s="5">
        <f t="shared" si="99"/>
        <v>73.92</v>
      </c>
      <c r="J949" t="s">
        <v>21</v>
      </c>
      <c r="K949" t="s">
        <v>22</v>
      </c>
      <c r="L949">
        <v>1411707600</v>
      </c>
      <c r="M949" s="10">
        <f t="shared" si="100"/>
        <v>41908.208333333336</v>
      </c>
      <c r="N949" s="9">
        <f t="shared" si="101"/>
        <v>2014</v>
      </c>
      <c r="O949">
        <v>1412312400</v>
      </c>
      <c r="P949" s="10">
        <f t="shared" si="102"/>
        <v>41915.208333333336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98"/>
        <v>63</v>
      </c>
      <c r="G950" t="s">
        <v>74</v>
      </c>
      <c r="H950">
        <v>160</v>
      </c>
      <c r="I950" s="5">
        <f t="shared" si="99"/>
        <v>36.99</v>
      </c>
      <c r="J950" t="s">
        <v>21</v>
      </c>
      <c r="K950" t="s">
        <v>22</v>
      </c>
      <c r="L950">
        <v>1418364000</v>
      </c>
      <c r="M950" s="10">
        <f t="shared" si="100"/>
        <v>41985.25</v>
      </c>
      <c r="N950" s="9">
        <f t="shared" si="101"/>
        <v>2014</v>
      </c>
      <c r="O950">
        <v>1419228000</v>
      </c>
      <c r="P950" s="10">
        <f t="shared" si="102"/>
        <v>41995.25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98"/>
        <v>161</v>
      </c>
      <c r="G951" t="s">
        <v>20</v>
      </c>
      <c r="H951">
        <v>203</v>
      </c>
      <c r="I951" s="5">
        <f t="shared" si="99"/>
        <v>46.9</v>
      </c>
      <c r="J951" t="s">
        <v>21</v>
      </c>
      <c r="K951" t="s">
        <v>22</v>
      </c>
      <c r="L951">
        <v>1429333200</v>
      </c>
      <c r="M951" s="10">
        <f t="shared" si="100"/>
        <v>42112.208333333328</v>
      </c>
      <c r="N951" s="9">
        <f t="shared" si="101"/>
        <v>2015</v>
      </c>
      <c r="O951">
        <v>1430974800</v>
      </c>
      <c r="P951" s="10">
        <f t="shared" si="102"/>
        <v>42131.208333333328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98"/>
        <v>5</v>
      </c>
      <c r="G952" t="s">
        <v>14</v>
      </c>
      <c r="H952">
        <v>1</v>
      </c>
      <c r="I952" s="5">
        <f t="shared" si="99"/>
        <v>5</v>
      </c>
      <c r="J952" t="s">
        <v>21</v>
      </c>
      <c r="K952" t="s">
        <v>22</v>
      </c>
      <c r="L952">
        <v>1555390800</v>
      </c>
      <c r="M952" s="10">
        <f t="shared" si="100"/>
        <v>43571.208333333328</v>
      </c>
      <c r="N952" s="9">
        <f t="shared" si="101"/>
        <v>2019</v>
      </c>
      <c r="O952">
        <v>1555822800</v>
      </c>
      <c r="P952" s="10">
        <f t="shared" si="102"/>
        <v>43576.208333333328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98"/>
        <v>1097</v>
      </c>
      <c r="G953" t="s">
        <v>20</v>
      </c>
      <c r="H953">
        <v>1559</v>
      </c>
      <c r="I953" s="5">
        <f t="shared" si="99"/>
        <v>102.02</v>
      </c>
      <c r="J953" t="s">
        <v>21</v>
      </c>
      <c r="K953" t="s">
        <v>22</v>
      </c>
      <c r="L953">
        <v>1482732000</v>
      </c>
      <c r="M953" s="10">
        <f t="shared" si="100"/>
        <v>42730.25</v>
      </c>
      <c r="N953" s="9">
        <f t="shared" si="101"/>
        <v>2016</v>
      </c>
      <c r="O953">
        <v>1482818400</v>
      </c>
      <c r="P953" s="10">
        <f t="shared" si="102"/>
        <v>42731.25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98"/>
        <v>70</v>
      </c>
      <c r="G954" t="s">
        <v>74</v>
      </c>
      <c r="H954">
        <v>2266</v>
      </c>
      <c r="I954" s="5">
        <f t="shared" si="99"/>
        <v>45.01</v>
      </c>
      <c r="J954" t="s">
        <v>21</v>
      </c>
      <c r="K954" t="s">
        <v>22</v>
      </c>
      <c r="L954">
        <v>1470718800</v>
      </c>
      <c r="M954" s="10">
        <f t="shared" si="100"/>
        <v>42591.208333333328</v>
      </c>
      <c r="N954" s="9">
        <f t="shared" si="101"/>
        <v>2016</v>
      </c>
      <c r="O954">
        <v>1471928400</v>
      </c>
      <c r="P954" s="10">
        <f t="shared" si="102"/>
        <v>42605.208333333328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98"/>
        <v>60</v>
      </c>
      <c r="G955" t="s">
        <v>14</v>
      </c>
      <c r="H955">
        <v>21</v>
      </c>
      <c r="I955" s="5">
        <f t="shared" si="99"/>
        <v>94.29</v>
      </c>
      <c r="J955" t="s">
        <v>21</v>
      </c>
      <c r="K955" t="s">
        <v>22</v>
      </c>
      <c r="L955">
        <v>1450591200</v>
      </c>
      <c r="M955" s="10">
        <f t="shared" si="100"/>
        <v>42358.25</v>
      </c>
      <c r="N955" s="9">
        <f t="shared" si="101"/>
        <v>2015</v>
      </c>
      <c r="O955">
        <v>1453701600</v>
      </c>
      <c r="P955" s="10">
        <f t="shared" si="102"/>
        <v>42394.25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98"/>
        <v>367</v>
      </c>
      <c r="G956" t="s">
        <v>20</v>
      </c>
      <c r="H956">
        <v>1548</v>
      </c>
      <c r="I956" s="5">
        <f t="shared" si="99"/>
        <v>101.02</v>
      </c>
      <c r="J956" t="s">
        <v>26</v>
      </c>
      <c r="K956" t="s">
        <v>27</v>
      </c>
      <c r="L956">
        <v>1348290000</v>
      </c>
      <c r="M956" s="10">
        <f t="shared" si="100"/>
        <v>41174.208333333336</v>
      </c>
      <c r="N956" s="9">
        <f t="shared" si="101"/>
        <v>2012</v>
      </c>
      <c r="O956">
        <v>1350363600</v>
      </c>
      <c r="P956" s="10">
        <f t="shared" si="102"/>
        <v>41198.208333333336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98"/>
        <v>1109</v>
      </c>
      <c r="G957" t="s">
        <v>20</v>
      </c>
      <c r="H957">
        <v>80</v>
      </c>
      <c r="I957" s="5">
        <f t="shared" si="99"/>
        <v>97.04</v>
      </c>
      <c r="J957" t="s">
        <v>21</v>
      </c>
      <c r="K957" t="s">
        <v>22</v>
      </c>
      <c r="L957">
        <v>1353823200</v>
      </c>
      <c r="M957" s="10">
        <f t="shared" si="100"/>
        <v>41238.25</v>
      </c>
      <c r="N957" s="9">
        <f t="shared" si="101"/>
        <v>2012</v>
      </c>
      <c r="O957">
        <v>1353996000</v>
      </c>
      <c r="P957" s="10">
        <f t="shared" si="102"/>
        <v>41240.25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98"/>
        <v>19</v>
      </c>
      <c r="G958" t="s">
        <v>14</v>
      </c>
      <c r="H958">
        <v>830</v>
      </c>
      <c r="I958" s="5">
        <f t="shared" si="99"/>
        <v>43.01</v>
      </c>
      <c r="J958" t="s">
        <v>21</v>
      </c>
      <c r="K958" t="s">
        <v>22</v>
      </c>
      <c r="L958">
        <v>1450764000</v>
      </c>
      <c r="M958" s="10">
        <f t="shared" si="100"/>
        <v>42360.25</v>
      </c>
      <c r="N958" s="9">
        <f t="shared" si="101"/>
        <v>2015</v>
      </c>
      <c r="O958">
        <v>1451109600</v>
      </c>
      <c r="P958" s="10">
        <f t="shared" si="102"/>
        <v>42364.25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98"/>
        <v>127</v>
      </c>
      <c r="G959" t="s">
        <v>20</v>
      </c>
      <c r="H959">
        <v>131</v>
      </c>
      <c r="I959" s="5">
        <f t="shared" si="99"/>
        <v>94.92</v>
      </c>
      <c r="J959" t="s">
        <v>21</v>
      </c>
      <c r="K959" t="s">
        <v>22</v>
      </c>
      <c r="L959">
        <v>1329372000</v>
      </c>
      <c r="M959" s="10">
        <f t="shared" si="100"/>
        <v>40955.25</v>
      </c>
      <c r="N959" s="9">
        <f t="shared" si="101"/>
        <v>2012</v>
      </c>
      <c r="O959">
        <v>1329631200</v>
      </c>
      <c r="P959" s="10">
        <f t="shared" si="102"/>
        <v>40958.25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98"/>
        <v>735</v>
      </c>
      <c r="G960" t="s">
        <v>20</v>
      </c>
      <c r="H960">
        <v>112</v>
      </c>
      <c r="I960" s="5">
        <f t="shared" si="99"/>
        <v>72.150000000000006</v>
      </c>
      <c r="J960" t="s">
        <v>21</v>
      </c>
      <c r="K960" t="s">
        <v>22</v>
      </c>
      <c r="L960">
        <v>1277096400</v>
      </c>
      <c r="M960" s="10">
        <f t="shared" si="100"/>
        <v>40350.208333333336</v>
      </c>
      <c r="N960" s="9">
        <f t="shared" si="101"/>
        <v>2010</v>
      </c>
      <c r="O960">
        <v>1278997200</v>
      </c>
      <c r="P960" s="10">
        <f t="shared" si="102"/>
        <v>40372.208333333336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98"/>
        <v>5</v>
      </c>
      <c r="G961" t="s">
        <v>14</v>
      </c>
      <c r="H961">
        <v>130</v>
      </c>
      <c r="I961" s="5">
        <f t="shared" si="99"/>
        <v>51.01</v>
      </c>
      <c r="J961" t="s">
        <v>21</v>
      </c>
      <c r="K961" t="s">
        <v>22</v>
      </c>
      <c r="L961">
        <v>1277701200</v>
      </c>
      <c r="M961" s="10">
        <f t="shared" si="100"/>
        <v>40357.208333333336</v>
      </c>
      <c r="N961" s="9">
        <f t="shared" si="101"/>
        <v>2010</v>
      </c>
      <c r="O961">
        <v>1280120400</v>
      </c>
      <c r="P961" s="10">
        <f t="shared" si="102"/>
        <v>40385.208333333336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ref="F962:F1001" si="105">ROUND((E962/D962)*100,0)</f>
        <v>85</v>
      </c>
      <c r="G962" t="s">
        <v>14</v>
      </c>
      <c r="H962">
        <v>55</v>
      </c>
      <c r="I962" s="5">
        <f t="shared" ref="I962:I1001" si="106">IF(H962=0,0,ROUND(E962/H962,2))</f>
        <v>85.05</v>
      </c>
      <c r="J962" t="s">
        <v>21</v>
      </c>
      <c r="K962" t="s">
        <v>22</v>
      </c>
      <c r="L962">
        <v>1454911200</v>
      </c>
      <c r="M962" s="10">
        <f t="shared" si="100"/>
        <v>42408.25</v>
      </c>
      <c r="N962" s="9">
        <f t="shared" si="101"/>
        <v>2016</v>
      </c>
      <c r="O962">
        <v>1458104400</v>
      </c>
      <c r="P962" s="10">
        <f t="shared" si="102"/>
        <v>42445.208333333328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105"/>
        <v>119</v>
      </c>
      <c r="G963" t="s">
        <v>20</v>
      </c>
      <c r="H963">
        <v>155</v>
      </c>
      <c r="I963" s="5">
        <f t="shared" si="106"/>
        <v>43.87</v>
      </c>
      <c r="J963" t="s">
        <v>21</v>
      </c>
      <c r="K963" t="s">
        <v>22</v>
      </c>
      <c r="L963">
        <v>1297922400</v>
      </c>
      <c r="M963" s="10">
        <f t="shared" ref="M963:M1001" si="107">(((L963/60)/60)/24)+DATE(1970,1,1)</f>
        <v>40591.25</v>
      </c>
      <c r="N963" s="9">
        <f t="shared" ref="N963:N1001" si="108">YEAR(M963)</f>
        <v>2011</v>
      </c>
      <c r="O963">
        <v>1298268000</v>
      </c>
      <c r="P963" s="10">
        <f t="shared" ref="P963:P1001" si="109">(((O963/60)/60)/24)+DATE(1970,1,1)</f>
        <v>40595.25</v>
      </c>
      <c r="Q963" t="b">
        <v>0</v>
      </c>
      <c r="R963" t="b">
        <v>0</v>
      </c>
      <c r="S963" t="s">
        <v>206</v>
      </c>
      <c r="T963" t="str">
        <f t="shared" ref="T963:T1001" si="110">LEFT(S963,SEARCH("/",S963)-1)</f>
        <v>publishing</v>
      </c>
      <c r="U963" t="str">
        <f t="shared" ref="U963:U1001" si="111">RIGHT(S963,LEN(S963)-SEARCH("/",S963))</f>
        <v>translations</v>
      </c>
    </row>
    <row r="964" spans="1:21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105"/>
        <v>296</v>
      </c>
      <c r="G964" t="s">
        <v>20</v>
      </c>
      <c r="H964">
        <v>266</v>
      </c>
      <c r="I964" s="5">
        <f t="shared" si="106"/>
        <v>40.06</v>
      </c>
      <c r="J964" t="s">
        <v>21</v>
      </c>
      <c r="K964" t="s">
        <v>22</v>
      </c>
      <c r="L964">
        <v>1384408800</v>
      </c>
      <c r="M964" s="10">
        <f t="shared" si="107"/>
        <v>41592.25</v>
      </c>
      <c r="N964" s="9">
        <f t="shared" si="108"/>
        <v>2013</v>
      </c>
      <c r="O964">
        <v>1386223200</v>
      </c>
      <c r="P964" s="10">
        <f t="shared" si="109"/>
        <v>41613.25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105"/>
        <v>85</v>
      </c>
      <c r="G965" t="s">
        <v>14</v>
      </c>
      <c r="H965">
        <v>114</v>
      </c>
      <c r="I965" s="5">
        <f t="shared" si="106"/>
        <v>43.83</v>
      </c>
      <c r="J965" t="s">
        <v>107</v>
      </c>
      <c r="K965" t="s">
        <v>108</v>
      </c>
      <c r="L965">
        <v>1299304800</v>
      </c>
      <c r="M965" s="10">
        <f t="shared" si="107"/>
        <v>40607.25</v>
      </c>
      <c r="N965" s="9">
        <f t="shared" si="108"/>
        <v>2011</v>
      </c>
      <c r="O965">
        <v>1299823200</v>
      </c>
      <c r="P965" s="10">
        <f t="shared" si="109"/>
        <v>40613.25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105"/>
        <v>356</v>
      </c>
      <c r="G966" t="s">
        <v>20</v>
      </c>
      <c r="H966">
        <v>155</v>
      </c>
      <c r="I966" s="5">
        <f t="shared" si="106"/>
        <v>84.93</v>
      </c>
      <c r="J966" t="s">
        <v>21</v>
      </c>
      <c r="K966" t="s">
        <v>22</v>
      </c>
      <c r="L966">
        <v>1431320400</v>
      </c>
      <c r="M966" s="10">
        <f t="shared" si="107"/>
        <v>42135.208333333328</v>
      </c>
      <c r="N966" s="9">
        <f t="shared" si="108"/>
        <v>2015</v>
      </c>
      <c r="O966">
        <v>1431752400</v>
      </c>
      <c r="P966" s="10">
        <f t="shared" si="109"/>
        <v>42140.208333333328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105"/>
        <v>386</v>
      </c>
      <c r="G967" t="s">
        <v>20</v>
      </c>
      <c r="H967">
        <v>207</v>
      </c>
      <c r="I967" s="5">
        <f t="shared" si="106"/>
        <v>41.07</v>
      </c>
      <c r="J967" t="s">
        <v>40</v>
      </c>
      <c r="K967" t="s">
        <v>41</v>
      </c>
      <c r="L967">
        <v>1264399200</v>
      </c>
      <c r="M967" s="10">
        <f t="shared" si="107"/>
        <v>40203.25</v>
      </c>
      <c r="N967" s="9">
        <f t="shared" si="108"/>
        <v>2010</v>
      </c>
      <c r="O967">
        <v>1267855200</v>
      </c>
      <c r="P967" s="10">
        <f t="shared" si="109"/>
        <v>40243.25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105"/>
        <v>792</v>
      </c>
      <c r="G968" t="s">
        <v>20</v>
      </c>
      <c r="H968">
        <v>245</v>
      </c>
      <c r="I968" s="5">
        <f t="shared" si="106"/>
        <v>54.97</v>
      </c>
      <c r="J968" t="s">
        <v>21</v>
      </c>
      <c r="K968" t="s">
        <v>22</v>
      </c>
      <c r="L968">
        <v>1497502800</v>
      </c>
      <c r="M968" s="10">
        <f t="shared" si="107"/>
        <v>42901.208333333328</v>
      </c>
      <c r="N968" s="9">
        <f t="shared" si="108"/>
        <v>2017</v>
      </c>
      <c r="O968">
        <v>1497675600</v>
      </c>
      <c r="P968" s="10">
        <f t="shared" si="109"/>
        <v>42903.208333333328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105"/>
        <v>137</v>
      </c>
      <c r="G969" t="s">
        <v>20</v>
      </c>
      <c r="H969">
        <v>1573</v>
      </c>
      <c r="I969" s="5">
        <f t="shared" si="106"/>
        <v>77.010000000000005</v>
      </c>
      <c r="J969" t="s">
        <v>21</v>
      </c>
      <c r="K969" t="s">
        <v>22</v>
      </c>
      <c r="L969">
        <v>1333688400</v>
      </c>
      <c r="M969" s="10">
        <f t="shared" si="107"/>
        <v>41005.208333333336</v>
      </c>
      <c r="N969" s="9">
        <f t="shared" si="108"/>
        <v>2012</v>
      </c>
      <c r="O969">
        <v>1336885200</v>
      </c>
      <c r="P969" s="10">
        <f t="shared" si="109"/>
        <v>41042.208333333336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105"/>
        <v>338</v>
      </c>
      <c r="G970" t="s">
        <v>20</v>
      </c>
      <c r="H970">
        <v>114</v>
      </c>
      <c r="I970" s="5">
        <f t="shared" si="106"/>
        <v>71.2</v>
      </c>
      <c r="J970" t="s">
        <v>21</v>
      </c>
      <c r="K970" t="s">
        <v>22</v>
      </c>
      <c r="L970">
        <v>1293861600</v>
      </c>
      <c r="M970" s="10">
        <f t="shared" si="107"/>
        <v>40544.25</v>
      </c>
      <c r="N970" s="9">
        <f t="shared" si="108"/>
        <v>2011</v>
      </c>
      <c r="O970">
        <v>1295157600</v>
      </c>
      <c r="P970" s="10">
        <f t="shared" si="109"/>
        <v>40559.25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105"/>
        <v>108</v>
      </c>
      <c r="G971" t="s">
        <v>20</v>
      </c>
      <c r="H971">
        <v>93</v>
      </c>
      <c r="I971" s="5">
        <f t="shared" si="106"/>
        <v>91.94</v>
      </c>
      <c r="J971" t="s">
        <v>21</v>
      </c>
      <c r="K971" t="s">
        <v>22</v>
      </c>
      <c r="L971">
        <v>1576994400</v>
      </c>
      <c r="M971" s="10">
        <f t="shared" si="107"/>
        <v>43821.25</v>
      </c>
      <c r="N971" s="9">
        <f t="shared" si="108"/>
        <v>2019</v>
      </c>
      <c r="O971">
        <v>1577599200</v>
      </c>
      <c r="P971" s="10">
        <f t="shared" si="109"/>
        <v>43828.25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105"/>
        <v>61</v>
      </c>
      <c r="G972" t="s">
        <v>14</v>
      </c>
      <c r="H972">
        <v>594</v>
      </c>
      <c r="I972" s="5">
        <f t="shared" si="106"/>
        <v>97.07</v>
      </c>
      <c r="J972" t="s">
        <v>21</v>
      </c>
      <c r="K972" t="s">
        <v>22</v>
      </c>
      <c r="L972">
        <v>1304917200</v>
      </c>
      <c r="M972" s="10">
        <f t="shared" si="107"/>
        <v>40672.208333333336</v>
      </c>
      <c r="N972" s="9">
        <f t="shared" si="108"/>
        <v>2011</v>
      </c>
      <c r="O972">
        <v>1305003600</v>
      </c>
      <c r="P972" s="10">
        <f t="shared" si="109"/>
        <v>40673.208333333336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105"/>
        <v>28</v>
      </c>
      <c r="G973" t="s">
        <v>14</v>
      </c>
      <c r="H973">
        <v>24</v>
      </c>
      <c r="I973" s="5">
        <f t="shared" si="106"/>
        <v>58.92</v>
      </c>
      <c r="J973" t="s">
        <v>21</v>
      </c>
      <c r="K973" t="s">
        <v>22</v>
      </c>
      <c r="L973">
        <v>1381208400</v>
      </c>
      <c r="M973" s="10">
        <f t="shared" si="107"/>
        <v>41555.208333333336</v>
      </c>
      <c r="N973" s="9">
        <f t="shared" si="108"/>
        <v>2013</v>
      </c>
      <c r="O973">
        <v>1381726800</v>
      </c>
      <c r="P973" s="10">
        <f t="shared" si="109"/>
        <v>41561.208333333336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105"/>
        <v>228</v>
      </c>
      <c r="G974" t="s">
        <v>20</v>
      </c>
      <c r="H974">
        <v>1681</v>
      </c>
      <c r="I974" s="5">
        <f t="shared" si="106"/>
        <v>58.02</v>
      </c>
      <c r="J974" t="s">
        <v>21</v>
      </c>
      <c r="K974" t="s">
        <v>22</v>
      </c>
      <c r="L974">
        <v>1401685200</v>
      </c>
      <c r="M974" s="10">
        <f t="shared" si="107"/>
        <v>41792.208333333336</v>
      </c>
      <c r="N974" s="9">
        <f t="shared" si="108"/>
        <v>2014</v>
      </c>
      <c r="O974">
        <v>1402462800</v>
      </c>
      <c r="P974" s="10">
        <f t="shared" si="109"/>
        <v>41801.208333333336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105"/>
        <v>22</v>
      </c>
      <c r="G975" t="s">
        <v>14</v>
      </c>
      <c r="H975">
        <v>252</v>
      </c>
      <c r="I975" s="5">
        <f t="shared" si="106"/>
        <v>103.87</v>
      </c>
      <c r="J975" t="s">
        <v>21</v>
      </c>
      <c r="K975" t="s">
        <v>22</v>
      </c>
      <c r="L975">
        <v>1291960800</v>
      </c>
      <c r="M975" s="10">
        <f t="shared" si="107"/>
        <v>40522.25</v>
      </c>
      <c r="N975" s="9">
        <f t="shared" si="108"/>
        <v>2010</v>
      </c>
      <c r="O975">
        <v>1292133600</v>
      </c>
      <c r="P975" s="10">
        <f t="shared" si="109"/>
        <v>40524.25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105"/>
        <v>374</v>
      </c>
      <c r="G976" t="s">
        <v>20</v>
      </c>
      <c r="H976">
        <v>32</v>
      </c>
      <c r="I976" s="5">
        <f t="shared" si="106"/>
        <v>93.47</v>
      </c>
      <c r="J976" t="s">
        <v>21</v>
      </c>
      <c r="K976" t="s">
        <v>22</v>
      </c>
      <c r="L976">
        <v>1368853200</v>
      </c>
      <c r="M976" s="10">
        <f t="shared" si="107"/>
        <v>41412.208333333336</v>
      </c>
      <c r="N976" s="9">
        <f t="shared" si="108"/>
        <v>2013</v>
      </c>
      <c r="O976">
        <v>1368939600</v>
      </c>
      <c r="P976" s="10">
        <f t="shared" si="109"/>
        <v>41413.208333333336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105"/>
        <v>155</v>
      </c>
      <c r="G977" t="s">
        <v>20</v>
      </c>
      <c r="H977">
        <v>135</v>
      </c>
      <c r="I977" s="5">
        <f t="shared" si="106"/>
        <v>61.97</v>
      </c>
      <c r="J977" t="s">
        <v>21</v>
      </c>
      <c r="K977" t="s">
        <v>22</v>
      </c>
      <c r="L977">
        <v>1448776800</v>
      </c>
      <c r="M977" s="10">
        <f t="shared" si="107"/>
        <v>42337.25</v>
      </c>
      <c r="N977" s="9">
        <f t="shared" si="108"/>
        <v>2015</v>
      </c>
      <c r="O977">
        <v>1452146400</v>
      </c>
      <c r="P977" s="10">
        <f t="shared" si="109"/>
        <v>42376.25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105"/>
        <v>322</v>
      </c>
      <c r="G978" t="s">
        <v>20</v>
      </c>
      <c r="H978">
        <v>140</v>
      </c>
      <c r="I978" s="5">
        <f t="shared" si="106"/>
        <v>92.04</v>
      </c>
      <c r="J978" t="s">
        <v>21</v>
      </c>
      <c r="K978" t="s">
        <v>22</v>
      </c>
      <c r="L978">
        <v>1296194400</v>
      </c>
      <c r="M978" s="10">
        <f t="shared" si="107"/>
        <v>40571.25</v>
      </c>
      <c r="N978" s="9">
        <f t="shared" si="108"/>
        <v>2011</v>
      </c>
      <c r="O978">
        <v>1296712800</v>
      </c>
      <c r="P978" s="10">
        <f t="shared" si="109"/>
        <v>40577.25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105"/>
        <v>74</v>
      </c>
      <c r="G979" t="s">
        <v>14</v>
      </c>
      <c r="H979">
        <v>67</v>
      </c>
      <c r="I979" s="5">
        <f t="shared" si="106"/>
        <v>77.27</v>
      </c>
      <c r="J979" t="s">
        <v>21</v>
      </c>
      <c r="K979" t="s">
        <v>22</v>
      </c>
      <c r="L979">
        <v>1517983200</v>
      </c>
      <c r="M979" s="10">
        <f t="shared" si="107"/>
        <v>43138.25</v>
      </c>
      <c r="N979" s="9">
        <f t="shared" si="108"/>
        <v>2018</v>
      </c>
      <c r="O979">
        <v>1520748000</v>
      </c>
      <c r="P979" s="10">
        <f t="shared" si="109"/>
        <v>43170.25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105"/>
        <v>864</v>
      </c>
      <c r="G980" t="s">
        <v>20</v>
      </c>
      <c r="H980">
        <v>92</v>
      </c>
      <c r="I980" s="5">
        <f t="shared" si="106"/>
        <v>93.92</v>
      </c>
      <c r="J980" t="s">
        <v>21</v>
      </c>
      <c r="K980" t="s">
        <v>22</v>
      </c>
      <c r="L980">
        <v>1478930400</v>
      </c>
      <c r="M980" s="10">
        <f t="shared" si="107"/>
        <v>42686.25</v>
      </c>
      <c r="N980" s="9">
        <f t="shared" si="108"/>
        <v>2016</v>
      </c>
      <c r="O980">
        <v>1480831200</v>
      </c>
      <c r="P980" s="10">
        <f t="shared" si="109"/>
        <v>42708.25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105"/>
        <v>143</v>
      </c>
      <c r="G981" t="s">
        <v>20</v>
      </c>
      <c r="H981">
        <v>1015</v>
      </c>
      <c r="I981" s="5">
        <f t="shared" si="106"/>
        <v>84.97</v>
      </c>
      <c r="J981" t="s">
        <v>40</v>
      </c>
      <c r="K981" t="s">
        <v>41</v>
      </c>
      <c r="L981">
        <v>1426395600</v>
      </c>
      <c r="M981" s="10">
        <f t="shared" si="107"/>
        <v>42078.208333333328</v>
      </c>
      <c r="N981" s="9">
        <f t="shared" si="108"/>
        <v>2015</v>
      </c>
      <c r="O981">
        <v>1426914000</v>
      </c>
      <c r="P981" s="10">
        <f t="shared" si="109"/>
        <v>42084.208333333328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105"/>
        <v>40</v>
      </c>
      <c r="G982" t="s">
        <v>14</v>
      </c>
      <c r="H982">
        <v>742</v>
      </c>
      <c r="I982" s="5">
        <f t="shared" si="106"/>
        <v>105.97</v>
      </c>
      <c r="J982" t="s">
        <v>21</v>
      </c>
      <c r="K982" t="s">
        <v>22</v>
      </c>
      <c r="L982">
        <v>1446181200</v>
      </c>
      <c r="M982" s="10">
        <f t="shared" si="107"/>
        <v>42307.208333333328</v>
      </c>
      <c r="N982" s="9">
        <f t="shared" si="108"/>
        <v>2015</v>
      </c>
      <c r="O982">
        <v>1446616800</v>
      </c>
      <c r="P982" s="10">
        <f t="shared" si="109"/>
        <v>42312.25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105"/>
        <v>178</v>
      </c>
      <c r="G983" t="s">
        <v>20</v>
      </c>
      <c r="H983">
        <v>323</v>
      </c>
      <c r="I983" s="5">
        <f t="shared" si="106"/>
        <v>36.97</v>
      </c>
      <c r="J983" t="s">
        <v>21</v>
      </c>
      <c r="K983" t="s">
        <v>22</v>
      </c>
      <c r="L983">
        <v>1514181600</v>
      </c>
      <c r="M983" s="10">
        <f t="shared" si="107"/>
        <v>43094.25</v>
      </c>
      <c r="N983" s="9">
        <f t="shared" si="108"/>
        <v>2017</v>
      </c>
      <c r="O983">
        <v>1517032800</v>
      </c>
      <c r="P983" s="10">
        <f t="shared" si="109"/>
        <v>43127.25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105"/>
        <v>85</v>
      </c>
      <c r="G984" t="s">
        <v>14</v>
      </c>
      <c r="H984">
        <v>75</v>
      </c>
      <c r="I984" s="5">
        <f t="shared" si="106"/>
        <v>81.53</v>
      </c>
      <c r="J984" t="s">
        <v>21</v>
      </c>
      <c r="K984" t="s">
        <v>22</v>
      </c>
      <c r="L984">
        <v>1311051600</v>
      </c>
      <c r="M984" s="10">
        <f t="shared" si="107"/>
        <v>40743.208333333336</v>
      </c>
      <c r="N984" s="9">
        <f t="shared" si="108"/>
        <v>2011</v>
      </c>
      <c r="O984">
        <v>1311224400</v>
      </c>
      <c r="P984" s="10">
        <f t="shared" si="109"/>
        <v>40745.208333333336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105"/>
        <v>146</v>
      </c>
      <c r="G985" t="s">
        <v>20</v>
      </c>
      <c r="H985">
        <v>2326</v>
      </c>
      <c r="I985" s="5">
        <f t="shared" si="106"/>
        <v>81</v>
      </c>
      <c r="J985" t="s">
        <v>21</v>
      </c>
      <c r="K985" t="s">
        <v>22</v>
      </c>
      <c r="L985">
        <v>1564894800</v>
      </c>
      <c r="M985" s="10">
        <f t="shared" si="107"/>
        <v>43681.208333333328</v>
      </c>
      <c r="N985" s="9">
        <f t="shared" si="108"/>
        <v>2019</v>
      </c>
      <c r="O985">
        <v>1566190800</v>
      </c>
      <c r="P985" s="10">
        <f t="shared" si="109"/>
        <v>43696.208333333328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105"/>
        <v>152</v>
      </c>
      <c r="G986" t="s">
        <v>20</v>
      </c>
      <c r="H986">
        <v>381</v>
      </c>
      <c r="I986" s="5">
        <f t="shared" si="106"/>
        <v>26.01</v>
      </c>
      <c r="J986" t="s">
        <v>21</v>
      </c>
      <c r="K986" t="s">
        <v>22</v>
      </c>
      <c r="L986">
        <v>1567918800</v>
      </c>
      <c r="M986" s="10">
        <f t="shared" si="107"/>
        <v>43716.208333333328</v>
      </c>
      <c r="N986" s="9">
        <f t="shared" si="108"/>
        <v>2019</v>
      </c>
      <c r="O986">
        <v>1570165200</v>
      </c>
      <c r="P986" s="10">
        <f t="shared" si="109"/>
        <v>43742.208333333328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105"/>
        <v>67</v>
      </c>
      <c r="G987" t="s">
        <v>14</v>
      </c>
      <c r="H987">
        <v>4405</v>
      </c>
      <c r="I987" s="5">
        <f t="shared" si="106"/>
        <v>26</v>
      </c>
      <c r="J987" t="s">
        <v>21</v>
      </c>
      <c r="K987" t="s">
        <v>22</v>
      </c>
      <c r="L987">
        <v>1386309600</v>
      </c>
      <c r="M987" s="10">
        <f t="shared" si="107"/>
        <v>41614.25</v>
      </c>
      <c r="N987" s="9">
        <f t="shared" si="108"/>
        <v>2013</v>
      </c>
      <c r="O987">
        <v>1388556000</v>
      </c>
      <c r="P987" s="10">
        <f t="shared" si="109"/>
        <v>41640.25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105"/>
        <v>40</v>
      </c>
      <c r="G988" t="s">
        <v>14</v>
      </c>
      <c r="H988">
        <v>92</v>
      </c>
      <c r="I988" s="5">
        <f t="shared" si="106"/>
        <v>34.17</v>
      </c>
      <c r="J988" t="s">
        <v>21</v>
      </c>
      <c r="K988" t="s">
        <v>22</v>
      </c>
      <c r="L988">
        <v>1301979600</v>
      </c>
      <c r="M988" s="10">
        <f t="shared" si="107"/>
        <v>40638.208333333336</v>
      </c>
      <c r="N988" s="9">
        <f t="shared" si="108"/>
        <v>2011</v>
      </c>
      <c r="O988">
        <v>1303189200</v>
      </c>
      <c r="P988" s="10">
        <f t="shared" si="109"/>
        <v>40652.208333333336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105"/>
        <v>217</v>
      </c>
      <c r="G989" t="s">
        <v>20</v>
      </c>
      <c r="H989">
        <v>480</v>
      </c>
      <c r="I989" s="5">
        <f t="shared" si="106"/>
        <v>28</v>
      </c>
      <c r="J989" t="s">
        <v>21</v>
      </c>
      <c r="K989" t="s">
        <v>22</v>
      </c>
      <c r="L989">
        <v>1493269200</v>
      </c>
      <c r="M989" s="10">
        <f t="shared" si="107"/>
        <v>42852.208333333328</v>
      </c>
      <c r="N989" s="9">
        <f t="shared" si="108"/>
        <v>2017</v>
      </c>
      <c r="O989">
        <v>1494478800</v>
      </c>
      <c r="P989" s="10">
        <f t="shared" si="109"/>
        <v>42866.208333333328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105"/>
        <v>52</v>
      </c>
      <c r="G990" t="s">
        <v>14</v>
      </c>
      <c r="H990">
        <v>64</v>
      </c>
      <c r="I990" s="5">
        <f t="shared" si="106"/>
        <v>76.55</v>
      </c>
      <c r="J990" t="s">
        <v>21</v>
      </c>
      <c r="K990" t="s">
        <v>22</v>
      </c>
      <c r="L990">
        <v>1478930400</v>
      </c>
      <c r="M990" s="10">
        <f t="shared" si="107"/>
        <v>42686.25</v>
      </c>
      <c r="N990" s="9">
        <f t="shared" si="108"/>
        <v>2016</v>
      </c>
      <c r="O990">
        <v>1480744800</v>
      </c>
      <c r="P990" s="10">
        <f t="shared" si="109"/>
        <v>42707.25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105"/>
        <v>500</v>
      </c>
      <c r="G991" t="s">
        <v>20</v>
      </c>
      <c r="H991">
        <v>226</v>
      </c>
      <c r="I991" s="5">
        <f t="shared" si="106"/>
        <v>53.05</v>
      </c>
      <c r="J991" t="s">
        <v>21</v>
      </c>
      <c r="K991" t="s">
        <v>22</v>
      </c>
      <c r="L991">
        <v>1555390800</v>
      </c>
      <c r="M991" s="10">
        <f t="shared" si="107"/>
        <v>43571.208333333328</v>
      </c>
      <c r="N991" s="9">
        <f t="shared" si="108"/>
        <v>2019</v>
      </c>
      <c r="O991">
        <v>1555822800</v>
      </c>
      <c r="P991" s="10">
        <f t="shared" si="109"/>
        <v>43576.208333333328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105"/>
        <v>88</v>
      </c>
      <c r="G992" t="s">
        <v>14</v>
      </c>
      <c r="H992">
        <v>64</v>
      </c>
      <c r="I992" s="5">
        <f t="shared" si="106"/>
        <v>106.86</v>
      </c>
      <c r="J992" t="s">
        <v>21</v>
      </c>
      <c r="K992" t="s">
        <v>22</v>
      </c>
      <c r="L992">
        <v>1456984800</v>
      </c>
      <c r="M992" s="10">
        <f t="shared" si="107"/>
        <v>42432.25</v>
      </c>
      <c r="N992" s="9">
        <f t="shared" si="108"/>
        <v>2016</v>
      </c>
      <c r="O992">
        <v>1458882000</v>
      </c>
      <c r="P992" s="10">
        <f t="shared" si="109"/>
        <v>42454.208333333328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105"/>
        <v>113</v>
      </c>
      <c r="G993" t="s">
        <v>20</v>
      </c>
      <c r="H993">
        <v>241</v>
      </c>
      <c r="I993" s="5">
        <f t="shared" si="106"/>
        <v>46.02</v>
      </c>
      <c r="J993" t="s">
        <v>21</v>
      </c>
      <c r="K993" t="s">
        <v>22</v>
      </c>
      <c r="L993">
        <v>1411621200</v>
      </c>
      <c r="M993" s="10">
        <f t="shared" si="107"/>
        <v>41907.208333333336</v>
      </c>
      <c r="N993" s="9">
        <f t="shared" si="108"/>
        <v>2014</v>
      </c>
      <c r="O993">
        <v>1411966800</v>
      </c>
      <c r="P993" s="10">
        <f t="shared" si="109"/>
        <v>41911.208333333336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105"/>
        <v>427</v>
      </c>
      <c r="G994" t="s">
        <v>20</v>
      </c>
      <c r="H994">
        <v>132</v>
      </c>
      <c r="I994" s="5">
        <f t="shared" si="106"/>
        <v>100.17</v>
      </c>
      <c r="J994" t="s">
        <v>21</v>
      </c>
      <c r="K994" t="s">
        <v>22</v>
      </c>
      <c r="L994">
        <v>1525669200</v>
      </c>
      <c r="M994" s="10">
        <f t="shared" si="107"/>
        <v>43227.208333333328</v>
      </c>
      <c r="N994" s="9">
        <f t="shared" si="108"/>
        <v>2018</v>
      </c>
      <c r="O994">
        <v>1526878800</v>
      </c>
      <c r="P994" s="10">
        <f t="shared" si="109"/>
        <v>43241.208333333328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105"/>
        <v>78</v>
      </c>
      <c r="G995" t="s">
        <v>74</v>
      </c>
      <c r="H995">
        <v>75</v>
      </c>
      <c r="I995" s="5">
        <f t="shared" si="106"/>
        <v>101.44</v>
      </c>
      <c r="J995" t="s">
        <v>107</v>
      </c>
      <c r="K995" t="s">
        <v>108</v>
      </c>
      <c r="L995">
        <v>1450936800</v>
      </c>
      <c r="M995" s="10">
        <f t="shared" si="107"/>
        <v>42362.25</v>
      </c>
      <c r="N995" s="9">
        <f t="shared" si="108"/>
        <v>2015</v>
      </c>
      <c r="O995">
        <v>1452405600</v>
      </c>
      <c r="P995" s="10">
        <f t="shared" si="109"/>
        <v>42379.25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105"/>
        <v>52</v>
      </c>
      <c r="G996" t="s">
        <v>14</v>
      </c>
      <c r="H996">
        <v>842</v>
      </c>
      <c r="I996" s="5">
        <f t="shared" si="106"/>
        <v>87.97</v>
      </c>
      <c r="J996" t="s">
        <v>21</v>
      </c>
      <c r="K996" t="s">
        <v>22</v>
      </c>
      <c r="L996">
        <v>1413522000</v>
      </c>
      <c r="M996" s="10">
        <f t="shared" si="107"/>
        <v>41929.208333333336</v>
      </c>
      <c r="N996" s="9">
        <f t="shared" si="108"/>
        <v>2014</v>
      </c>
      <c r="O996">
        <v>1414040400</v>
      </c>
      <c r="P996" s="10">
        <f t="shared" si="109"/>
        <v>41935.208333333336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105"/>
        <v>157</v>
      </c>
      <c r="G997" t="s">
        <v>20</v>
      </c>
      <c r="H997">
        <v>2043</v>
      </c>
      <c r="I997" s="5">
        <f t="shared" si="106"/>
        <v>75</v>
      </c>
      <c r="J997" t="s">
        <v>21</v>
      </c>
      <c r="K997" t="s">
        <v>22</v>
      </c>
      <c r="L997">
        <v>1541307600</v>
      </c>
      <c r="M997" s="10">
        <f t="shared" si="107"/>
        <v>43408.208333333328</v>
      </c>
      <c r="N997" s="9">
        <f t="shared" si="108"/>
        <v>2018</v>
      </c>
      <c r="O997">
        <v>1543816800</v>
      </c>
      <c r="P997" s="10">
        <f t="shared" si="109"/>
        <v>43437.25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105"/>
        <v>73</v>
      </c>
      <c r="G998" t="s">
        <v>14</v>
      </c>
      <c r="H998">
        <v>112</v>
      </c>
      <c r="I998" s="5">
        <f t="shared" si="106"/>
        <v>42.98</v>
      </c>
      <c r="J998" t="s">
        <v>21</v>
      </c>
      <c r="K998" t="s">
        <v>22</v>
      </c>
      <c r="L998">
        <v>1357106400</v>
      </c>
      <c r="M998" s="10">
        <f t="shared" si="107"/>
        <v>41276.25</v>
      </c>
      <c r="N998" s="9">
        <f t="shared" si="108"/>
        <v>2013</v>
      </c>
      <c r="O998">
        <v>1359698400</v>
      </c>
      <c r="P998" s="10">
        <f t="shared" si="109"/>
        <v>41306.25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105"/>
        <v>61</v>
      </c>
      <c r="G999" t="s">
        <v>74</v>
      </c>
      <c r="H999">
        <v>139</v>
      </c>
      <c r="I999" s="5">
        <f t="shared" si="106"/>
        <v>33.119999999999997</v>
      </c>
      <c r="J999" t="s">
        <v>107</v>
      </c>
      <c r="K999" t="s">
        <v>108</v>
      </c>
      <c r="L999">
        <v>1390197600</v>
      </c>
      <c r="M999" s="10">
        <f t="shared" si="107"/>
        <v>41659.25</v>
      </c>
      <c r="N999" s="9">
        <f t="shared" si="108"/>
        <v>2014</v>
      </c>
      <c r="O999">
        <v>1390629600</v>
      </c>
      <c r="P999" s="10">
        <f t="shared" si="109"/>
        <v>41664.25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105"/>
        <v>57</v>
      </c>
      <c r="G1000" t="s">
        <v>14</v>
      </c>
      <c r="H1000">
        <v>374</v>
      </c>
      <c r="I1000" s="5">
        <f t="shared" si="106"/>
        <v>101.13</v>
      </c>
      <c r="J1000" t="s">
        <v>21</v>
      </c>
      <c r="K1000" t="s">
        <v>22</v>
      </c>
      <c r="L1000">
        <v>1265868000</v>
      </c>
      <c r="M1000" s="10">
        <f t="shared" si="107"/>
        <v>40220.25</v>
      </c>
      <c r="N1000" s="9">
        <f t="shared" si="108"/>
        <v>2010</v>
      </c>
      <c r="O1000">
        <v>1267077600</v>
      </c>
      <c r="P1000" s="10">
        <f t="shared" si="109"/>
        <v>40234.25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105"/>
        <v>57</v>
      </c>
      <c r="G1001" t="s">
        <v>74</v>
      </c>
      <c r="H1001">
        <v>1122</v>
      </c>
      <c r="I1001" s="5">
        <f t="shared" si="106"/>
        <v>55.99</v>
      </c>
      <c r="J1001" t="s">
        <v>21</v>
      </c>
      <c r="K1001" t="s">
        <v>22</v>
      </c>
      <c r="L1001">
        <v>1467176400</v>
      </c>
      <c r="M1001" s="10">
        <f t="shared" si="107"/>
        <v>42550.208333333328</v>
      </c>
      <c r="N1001" s="9">
        <f t="shared" si="108"/>
        <v>2016</v>
      </c>
      <c r="O1001">
        <v>1467781200</v>
      </c>
      <c r="P1001" s="10">
        <f t="shared" si="109"/>
        <v>42557.208333333328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conditionalFormatting sqref="F2:F1001">
    <cfRule type="colorScale" priority="13">
      <colorScale>
        <cfvo type="num" val="0"/>
        <cfvo type="num" val="100"/>
        <cfvo type="num" val="200"/>
        <color rgb="FFF8696B"/>
        <color rgb="FF00B050"/>
        <color rgb="FF0070C0"/>
      </colorScale>
    </cfRule>
    <cfRule type="colorScale" priority="14">
      <colorScale>
        <cfvo type="min"/>
        <cfvo type="percentile" val="50"/>
        <cfvo type="max"/>
        <color rgb="FFF8696B"/>
        <color rgb="FF92D050"/>
        <color rgb="FF00B0F0"/>
      </colorScale>
    </cfRule>
    <cfRule type="colorScale" priority="15">
      <colorScale>
        <cfvo type="min"/>
        <cfvo type="percentile" val="50"/>
        <cfvo type="max"/>
        <color rgb="FFF8696B"/>
        <color rgb="FF00B050"/>
        <color rgb="FF0070C0"/>
      </colorScale>
    </cfRule>
  </conditionalFormatting>
  <conditionalFormatting sqref="G2:G1001">
    <cfRule type="cellIs" dxfId="11" priority="1" operator="equal">
      <formula>"canceled"</formula>
    </cfRule>
    <cfRule type="cellIs" dxfId="10" priority="2" operator="equal">
      <formula>"failed"</formula>
    </cfRule>
    <cfRule type="cellIs" dxfId="9" priority="3" operator="equal">
      <formula>"successful"</formula>
    </cfRule>
    <cfRule type="cellIs" dxfId="8" priority="4" operator="equal">
      <formula>"live"</formula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958-F625-4C32-BF7C-16CD2260B9E8}">
  <sheetPr codeName="Sheet3"/>
  <dimension ref="A1:F14"/>
  <sheetViews>
    <sheetView workbookViewId="0">
      <selection activeCell="O7" sqref="O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2068</v>
      </c>
    </row>
    <row r="3" spans="1:6" x14ac:dyDescent="0.25">
      <c r="A3" s="7" t="s">
        <v>2069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8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8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8" t="s">
        <v>2064</v>
      </c>
      <c r="B8" s="9"/>
      <c r="C8" s="9"/>
      <c r="D8" s="9"/>
      <c r="E8" s="9">
        <v>4</v>
      </c>
      <c r="F8" s="9">
        <v>4</v>
      </c>
    </row>
    <row r="9" spans="1:6" x14ac:dyDescent="0.25">
      <c r="A9" s="8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8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8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8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8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8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9CE9-157A-48A3-B225-7EAD841C5AAD}">
  <sheetPr codeName="Sheet4"/>
  <dimension ref="A1:F30"/>
  <sheetViews>
    <sheetView workbookViewId="0">
      <selection activeCell="T2" sqref="T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2068</v>
      </c>
    </row>
    <row r="2" spans="1:6" x14ac:dyDescent="0.25">
      <c r="A2" s="7" t="s">
        <v>2031</v>
      </c>
      <c r="B2" t="s">
        <v>2068</v>
      </c>
    </row>
    <row r="4" spans="1:6" x14ac:dyDescent="0.25">
      <c r="A4" s="7" t="s">
        <v>2069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5">
      <c r="A7" s="8" t="s">
        <v>2065</v>
      </c>
      <c r="B7" s="9"/>
      <c r="C7" s="9"/>
      <c r="D7" s="9"/>
      <c r="E7" s="9">
        <v>4</v>
      </c>
      <c r="F7" s="9">
        <v>4</v>
      </c>
    </row>
    <row r="8" spans="1:6" x14ac:dyDescent="0.25">
      <c r="A8" s="8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5">
      <c r="A9" s="8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5">
      <c r="A10" s="8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5">
      <c r="A11" s="8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5">
      <c r="A12" s="8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5">
      <c r="A13" s="8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5">
      <c r="A14" s="8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5">
      <c r="A15" s="8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5">
      <c r="A16" s="8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5">
      <c r="A17" s="8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5">
      <c r="A18" s="8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5">
      <c r="A19" s="8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5">
      <c r="A20" s="8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5">
      <c r="A21" s="8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5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5">
      <c r="A23" s="8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5">
      <c r="A24" s="8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5">
      <c r="A25" s="8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5">
      <c r="A26" s="8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5">
      <c r="A27" s="8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5">
      <c r="A28" s="8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5">
      <c r="A29" s="8" t="s">
        <v>2062</v>
      </c>
      <c r="B29" s="9"/>
      <c r="C29" s="9"/>
      <c r="D29" s="9"/>
      <c r="E29" s="9">
        <v>3</v>
      </c>
      <c r="F29" s="9">
        <v>3</v>
      </c>
    </row>
    <row r="30" spans="1:6" x14ac:dyDescent="0.25">
      <c r="A30" s="8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7063-B47B-4F97-BDC8-7091F30AA613}">
  <sheetPr codeName="Sheet5"/>
  <dimension ref="A1:E18"/>
  <sheetViews>
    <sheetView workbookViewId="0">
      <selection activeCell="AC30" sqref="AC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3.75" bestFit="1" customWidth="1"/>
    <col min="8" max="8" width="3.125" bestFit="1" customWidth="1"/>
    <col min="9" max="9" width="4.25" bestFit="1" customWidth="1"/>
    <col min="10" max="10" width="4" bestFit="1" customWidth="1"/>
    <col min="11" max="11" width="3.875" bestFit="1" customWidth="1"/>
    <col min="12" max="12" width="4.375" bestFit="1" customWidth="1"/>
    <col min="13" max="13" width="4" bestFit="1" customWidth="1"/>
    <col min="14" max="14" width="13.375" bestFit="1" customWidth="1"/>
    <col min="15" max="15" width="7.375" bestFit="1" customWidth="1"/>
    <col min="16" max="16" width="3.875" bestFit="1" customWidth="1"/>
    <col min="17" max="17" width="4.375" bestFit="1" customWidth="1"/>
    <col min="18" max="18" width="4" bestFit="1" customWidth="1"/>
    <col min="19" max="19" width="4.625" bestFit="1" customWidth="1"/>
    <col min="20" max="20" width="3.75" bestFit="1" customWidth="1"/>
    <col min="21" max="21" width="3.125" bestFit="1" customWidth="1"/>
    <col min="22" max="22" width="4.25" bestFit="1" customWidth="1"/>
    <col min="23" max="23" width="4" bestFit="1" customWidth="1"/>
    <col min="24" max="24" width="3.875" bestFit="1" customWidth="1"/>
    <col min="25" max="25" width="4.375" bestFit="1" customWidth="1"/>
    <col min="26" max="26" width="4" bestFit="1" customWidth="1"/>
    <col min="27" max="27" width="10.5" bestFit="1" customWidth="1"/>
    <col min="28" max="28" width="5.625" bestFit="1" customWidth="1"/>
    <col min="29" max="29" width="4" bestFit="1" customWidth="1"/>
    <col min="30" max="30" width="4.625" bestFit="1" customWidth="1"/>
    <col min="31" max="31" width="3.75" bestFit="1" customWidth="1"/>
    <col min="32" max="32" width="3.125" bestFit="1" customWidth="1"/>
    <col min="33" max="33" width="4.25" bestFit="1" customWidth="1"/>
    <col min="34" max="34" width="3.875" bestFit="1" customWidth="1"/>
    <col min="35" max="35" width="4.375" bestFit="1" customWidth="1"/>
    <col min="36" max="36" width="4" bestFit="1" customWidth="1"/>
    <col min="37" max="37" width="8.75" bestFit="1" customWidth="1"/>
    <col min="38" max="38" width="11" bestFit="1" customWidth="1"/>
    <col min="39" max="39" width="3.875" bestFit="1" customWidth="1"/>
    <col min="40" max="40" width="4.375" bestFit="1" customWidth="1"/>
    <col min="41" max="41" width="4" bestFit="1" customWidth="1"/>
    <col min="42" max="42" width="4.625" bestFit="1" customWidth="1"/>
    <col min="43" max="43" width="3.75" bestFit="1" customWidth="1"/>
    <col min="44" max="44" width="3.125" bestFit="1" customWidth="1"/>
    <col min="45" max="45" width="4.25" bestFit="1" customWidth="1"/>
    <col min="46" max="46" width="4" bestFit="1" customWidth="1"/>
    <col min="47" max="47" width="3.875" bestFit="1" customWidth="1"/>
    <col min="48" max="48" width="4.375" bestFit="1" customWidth="1"/>
    <col min="49" max="49" width="4" bestFit="1" customWidth="1"/>
    <col min="50" max="50" width="14.25" bestFit="1" customWidth="1"/>
    <col min="51" max="51" width="11" bestFit="1" customWidth="1"/>
  </cols>
  <sheetData>
    <row r="1" spans="1:5" x14ac:dyDescent="0.25">
      <c r="A1" s="7" t="s">
        <v>2031</v>
      </c>
      <c r="B1" t="s">
        <v>2068</v>
      </c>
    </row>
    <row r="2" spans="1:5" x14ac:dyDescent="0.25">
      <c r="A2" s="7" t="s">
        <v>2072</v>
      </c>
      <c r="B2" t="s">
        <v>2068</v>
      </c>
    </row>
    <row r="4" spans="1:5" x14ac:dyDescent="0.25">
      <c r="A4" s="7" t="s">
        <v>2069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16" t="s">
        <v>2106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16" t="s">
        <v>2107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16" t="s">
        <v>2108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16" t="s">
        <v>2109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16" t="s">
        <v>2110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16" t="s">
        <v>2111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16" t="s">
        <v>2112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16" t="s">
        <v>2113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16" t="s">
        <v>2114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16" t="s">
        <v>2115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16" t="s">
        <v>2116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16" t="s">
        <v>2117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16" t="s">
        <v>2067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FB6-22E4-475F-AF60-AE7BCCAD98AC}">
  <sheetPr codeName="Sheet6"/>
  <dimension ref="A1:H13"/>
  <sheetViews>
    <sheetView workbookViewId="0">
      <selection activeCell="I24" sqref="I24"/>
    </sheetView>
  </sheetViews>
  <sheetFormatPr defaultRowHeight="15.75" x14ac:dyDescent="0.25"/>
  <cols>
    <col min="1" max="1" width="27" customWidth="1"/>
    <col min="2" max="3" width="17.125" customWidth="1"/>
    <col min="4" max="5" width="16.25" customWidth="1"/>
    <col min="6" max="6" width="20.125" customWidth="1"/>
    <col min="7" max="7" width="15.5" customWidth="1"/>
    <col min="8" max="8" width="18" customWidth="1"/>
  </cols>
  <sheetData>
    <row r="1" spans="1:8" x14ac:dyDescent="0.25">
      <c r="A1" s="12" t="s">
        <v>2073</v>
      </c>
      <c r="B1" s="12" t="s">
        <v>2074</v>
      </c>
      <c r="C1" s="12" t="s">
        <v>2093</v>
      </c>
      <c r="D1" s="12" t="s">
        <v>2079</v>
      </c>
      <c r="E1" s="12" t="s">
        <v>2075</v>
      </c>
      <c r="F1" s="12" t="s">
        <v>2076</v>
      </c>
      <c r="G1" s="12" t="s">
        <v>2077</v>
      </c>
      <c r="H1" s="12" t="s">
        <v>2078</v>
      </c>
    </row>
    <row r="2" spans="1:8" x14ac:dyDescent="0.25">
      <c r="A2" t="s">
        <v>2080</v>
      </c>
      <c r="B2">
        <f>COUNTIFS(Crowdfund[goal],"&lt;1000",Crowdfund[outcome],"successful")</f>
        <v>30</v>
      </c>
      <c r="C2">
        <f>COUNTIFS(Crowdfund[goal],"&lt;1000",Crowdfund[outcome],"failed")</f>
        <v>20</v>
      </c>
      <c r="D2">
        <f>SUM(COUNTIFS(Crowdfund[goal],"&lt;1000",Crowdfund[outcome],"canceled"))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5">
      <c r="A3" t="s">
        <v>2081</v>
      </c>
      <c r="B3">
        <f>SUM(COUNTIFS(Crowdfund[goal],"&gt;=1000",Crowdfund[goal],"&lt;5000",Crowdfund[outcome],"successful"))</f>
        <v>191</v>
      </c>
      <c r="C3">
        <f>SUM(COUNTIFS(Crowdfund[goal],"&gt;=1000",Crowdfund[goal],"&lt;5000",Crowdfund[outcome],"failed"))</f>
        <v>38</v>
      </c>
      <c r="D3">
        <f>SUM(COUNTIFS(Crowdfund[goal],"&gt;=1000",Crowdfund[goal],"&lt;5000",Crowdfund[outcome],"canceled"))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5">
      <c r="A4" t="s">
        <v>2082</v>
      </c>
      <c r="B4">
        <f>SUM(COUNTIFS(Crowdfund[goal],"&gt;=5000",Crowdfund[goal],"&lt;10000",Crowdfund[outcome],"successful"))</f>
        <v>164</v>
      </c>
      <c r="C4">
        <f>SUM(COUNTIFS(Crowdfund[goal],"&gt;=5000",Crowdfund[goal],"&lt;10000",Crowdfund[outcome],"failed"))</f>
        <v>126</v>
      </c>
      <c r="D4">
        <f>SUM(COUNTIFS(Crowdfund[goal],"&gt;=5000",Crowdfund[goal],"&lt;10000",Crowdfund[outcome],"canceled"))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2083</v>
      </c>
      <c r="B5">
        <f>SUM(COUNTIFS(Crowdfund[goal],"&gt;=10000",Crowdfund[goal],"&lt;15000",Crowdfund[outcome],"successful"))</f>
        <v>4</v>
      </c>
      <c r="C5">
        <f>SUM(COUNTIFS(Crowdfund[goal],"&gt;=10000",Crowdfund[goal],"&lt;15000",Crowdfund[outcome],"failed"))</f>
        <v>5</v>
      </c>
      <c r="D5">
        <f>SUM(COUNTIFS(Crowdfund[goal],"&gt;=10000",Crowdfund[goal],"&lt;15000",Crowdfund[outcome],"canceled"))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2084</v>
      </c>
      <c r="B6">
        <f>SUM(COUNTIFS(Crowdfund[goal],"&gt;=15000",Crowdfund[goal],"&lt;20000",Crowdfund[outcome],"successful"))</f>
        <v>10</v>
      </c>
      <c r="C6">
        <f>SUM(COUNTIFS(Crowdfund[goal],"&gt;=15000",Crowdfund[goal],"&lt;20000",Crowdfund[outcome],"failed"))</f>
        <v>0</v>
      </c>
      <c r="D6">
        <f>SUM(COUNTIFS(Crowdfund[goal],"&gt;=15000",Crowdfund[goal],"&lt;20000",Crowdfund[outcome],"canceled"))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2085</v>
      </c>
      <c r="B7">
        <f>SUM(COUNTIFS(Crowdfund[goal],"&gt;=20000",Crowdfund[goal],"&lt;55000",Crowdfund[outcome],"successful"))</f>
        <v>60</v>
      </c>
      <c r="C7">
        <f>SUM(COUNTIFS(Crowdfund[goal],"&gt;=20000",Crowdfund[goal],"&lt;55000",Crowdfund[outcome],"failed"))</f>
        <v>13</v>
      </c>
      <c r="D7">
        <f>SUM(COUNTIFS(Crowdfund[goal],"&gt;=20000",Crowdfund[goal],"&lt;55000",Crowdfund[outcome],"canceled"))</f>
        <v>3</v>
      </c>
      <c r="E7">
        <f t="shared" si="0"/>
        <v>76</v>
      </c>
      <c r="F7" s="11">
        <f t="shared" si="1"/>
        <v>0.78947368421052633</v>
      </c>
      <c r="G7" s="11">
        <f t="shared" si="2"/>
        <v>0.17105263157894737</v>
      </c>
      <c r="H7" s="11">
        <f t="shared" si="3"/>
        <v>3.9473684210526314E-2</v>
      </c>
    </row>
    <row r="8" spans="1:8" x14ac:dyDescent="0.25">
      <c r="A8" t="s">
        <v>2086</v>
      </c>
      <c r="B8">
        <f>SUM(COUNTIFS(Crowdfund[goal],"&gt;=25000",Crowdfund[goal],"&lt;30000",Crowdfund[outcome],"successful"))</f>
        <v>11</v>
      </c>
      <c r="C8">
        <f>SUM(COUNTIFS(Crowdfund[goal],"&gt;=25000",Crowdfund[goal],"&lt;30000",Crowdfund[outcome],"failed"))</f>
        <v>3</v>
      </c>
      <c r="D8">
        <f>SUM(COUNTIFS(Crowdfund[goal],"&gt;=25000",Crowdfund[goal],"&lt;30000",Crowdfund[outcome],"canceled"))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2087</v>
      </c>
      <c r="B9">
        <f>SUM(COUNTIFS(Crowdfund[goal],"&gt;=30000",Crowdfund[goal],"&lt;55000",Crowdfund[outcome],"successful"))</f>
        <v>42</v>
      </c>
      <c r="C9">
        <f>SUM(COUNTIFS(Crowdfund[goal],"&gt;=30000",Crowdfund[goal],"&lt;55000",Crowdfund[outcome],"failed"))</f>
        <v>10</v>
      </c>
      <c r="D9">
        <f>SUM(COUNTIFS(Crowdfund[goal],"&gt;=30000",Crowdfund[goal],"&lt;55000",Crowdfund[outcome],"canceled"))</f>
        <v>3</v>
      </c>
      <c r="E9">
        <f t="shared" si="0"/>
        <v>55</v>
      </c>
      <c r="F9" s="11">
        <f t="shared" si="1"/>
        <v>0.76363636363636367</v>
      </c>
      <c r="G9" s="11">
        <f t="shared" si="2"/>
        <v>0.18181818181818182</v>
      </c>
      <c r="H9" s="11">
        <f t="shared" si="3"/>
        <v>5.4545454545454543E-2</v>
      </c>
    </row>
    <row r="10" spans="1:8" x14ac:dyDescent="0.25">
      <c r="A10" t="s">
        <v>2088</v>
      </c>
      <c r="B10">
        <f>SUM(COUNTIFS(Crowdfund[goal],"&gt;=35000",Crowdfund[goal],"&lt;40000",Crowdfund[outcome],"successful"))</f>
        <v>8</v>
      </c>
      <c r="C10">
        <f>SUM(COUNTIFS(Crowdfund[goal],"&gt;=35000",Crowdfund[goal],"&lt;40000",Crowdfund[outcome],"failed"))</f>
        <v>3</v>
      </c>
      <c r="D10">
        <f>SUM(COUNTIFS(Crowdfund[goal],"&gt;=35000",Crowdfund[goal],"&lt;40000",Crowdfund[outcome],"canceled"))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2089</v>
      </c>
      <c r="B11">
        <f>SUM(COUNTIFS(Crowdfund[goal],"&gt;=40000",Crowdfund[goal],"&lt;45000",Crowdfund[outcome],"successful"))</f>
        <v>11</v>
      </c>
      <c r="C11">
        <f>SUM(COUNTIFS(Crowdfund[goal],"&gt;=40000",Crowdfund[goal],"&lt;45000",Crowdfund[outcome],"failed"))</f>
        <v>3</v>
      </c>
      <c r="D11">
        <f>SUM(COUNTIFS(Crowdfund[goal],"&gt;=40000",Crowdfund[goal],"&lt;45000",Crowdfund[outcome],"canceled"))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2090</v>
      </c>
      <c r="B12">
        <f>SUM(COUNTIFS(Crowdfund[goal],"&gt;=45000",Crowdfund[goal],"&lt;50000",Crowdfund[outcome],"successful"))</f>
        <v>8</v>
      </c>
      <c r="C12">
        <f>SUM(COUNTIFS(Crowdfund[goal],"&gt;=45000",Crowdfund[goal],"&lt;50000",Crowdfund[outcome],"failed"))</f>
        <v>3</v>
      </c>
      <c r="D12">
        <f>SUM(COUNTIFS(Crowdfund[goal],"&gt;=45000",Crowdfund[goal],"&lt;50000",Crowdfund[outcome],"canceled"))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2091</v>
      </c>
      <c r="B13">
        <f>SUM(COUNTIFS(Crowdfund[goal],"&gt;=50000",Crowdfund[outcome],"successful"))</f>
        <v>114</v>
      </c>
      <c r="C13">
        <f>SUM(COUNTIFS(Crowdfund[goal],"&gt;=50000",Crowdfund[outcome],"failed"))</f>
        <v>163</v>
      </c>
      <c r="D13">
        <f>SUM(COUNTIFS(Crowdfund[goal],"&gt;=50000",Crowdfund[outcome],"canceled"))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BC6-343B-484F-8291-92E8DD1DA6C7}">
  <sheetPr codeName="Sheet7"/>
  <dimension ref="A1:P568"/>
  <sheetViews>
    <sheetView tabSelected="1" topLeftCell="B13" zoomScale="200" zoomScaleNormal="200" workbookViewId="0">
      <selection activeCell="B568" sqref="B568"/>
    </sheetView>
  </sheetViews>
  <sheetFormatPr defaultRowHeight="15.75" x14ac:dyDescent="0.25"/>
  <cols>
    <col min="1" max="1" width="33.25" customWidth="1"/>
    <col min="2" max="2" width="30.375" customWidth="1"/>
    <col min="4" max="4" width="24.875" customWidth="1"/>
    <col min="5" max="5" width="6.25" customWidth="1"/>
    <col min="6" max="6" width="7" customWidth="1"/>
    <col min="7" max="7" width="5.75" customWidth="1"/>
    <col min="8" max="8" width="6" customWidth="1"/>
    <col min="9" max="9" width="8.25" customWidth="1"/>
    <col min="11" max="11" width="11.5" customWidth="1"/>
    <col min="12" max="12" width="8.125" customWidth="1"/>
    <col min="14" max="14" width="25" customWidth="1"/>
    <col min="17" max="17" width="10.375" bestFit="1" customWidth="1"/>
    <col min="18" max="18" width="14.75" customWidth="1"/>
  </cols>
  <sheetData>
    <row r="1" spans="1:16" x14ac:dyDescent="0.25">
      <c r="A1" s="12" t="s">
        <v>2092</v>
      </c>
    </row>
    <row r="3" spans="1:16" x14ac:dyDescent="0.25">
      <c r="A3" s="13" t="s">
        <v>2103</v>
      </c>
      <c r="B3" s="13" t="s">
        <v>2104</v>
      </c>
      <c r="E3" s="15" t="s">
        <v>2096</v>
      </c>
      <c r="F3" s="15" t="s">
        <v>2097</v>
      </c>
      <c r="G3" s="15" t="s">
        <v>2118</v>
      </c>
      <c r="H3" s="15" t="s">
        <v>2102</v>
      </c>
      <c r="I3" s="15" t="s">
        <v>2098</v>
      </c>
      <c r="J3" s="15" t="s">
        <v>2099</v>
      </c>
      <c r="K3" s="15" t="s">
        <v>2100</v>
      </c>
      <c r="L3" s="15" t="s">
        <v>2101</v>
      </c>
      <c r="O3" s="13" t="s">
        <v>2094</v>
      </c>
      <c r="P3" s="14" t="s">
        <v>2095</v>
      </c>
    </row>
    <row r="4" spans="1:16" x14ac:dyDescent="0.25">
      <c r="A4" cm="1">
        <f t="array" ref="A4:A568">_xlfn._xlws.FILTER(Crowdfund[backers_count],Crowdfund[outcome]="successful")</f>
        <v>158</v>
      </c>
      <c r="B4" cm="1">
        <f t="array" ref="B4:B367">_xlfn._xlws.FILTER(Crowdfund[backers_count],Crowdfund[outcome]="failed")</f>
        <v>0</v>
      </c>
      <c r="D4" s="13" t="s">
        <v>2094</v>
      </c>
      <c r="E4" s="5">
        <f>AVERAGE(_xlfn.ANCHORARRAY(B4))</f>
        <v>585.61538461538464</v>
      </c>
      <c r="F4">
        <f>MEDIAN((_xlfn.ANCHORARRAY(A4)))</f>
        <v>201</v>
      </c>
      <c r="G4">
        <f>MODE(_xlfn.ANCHORARRAY(A4))</f>
        <v>85</v>
      </c>
      <c r="H4">
        <f>(J4-I4)</f>
        <v>7279</v>
      </c>
      <c r="I4">
        <f>MIN(_xlfn.ANCHORARRAY(A4))</f>
        <v>16</v>
      </c>
      <c r="J4">
        <f>MAX((_xlfn.ANCHORARRAY(A4)))</f>
        <v>7295</v>
      </c>
      <c r="K4" s="5">
        <f>_xlfn.VAR.P(_xlfn.ANCHORARRAY(A4))</f>
        <v>1603373.7324019109</v>
      </c>
      <c r="L4" s="5">
        <f>_xlfn.STDEV.P(_xlfn.ANCHORARRAY(A4))</f>
        <v>1266.2439466397898</v>
      </c>
      <c r="N4" t="s">
        <v>2119</v>
      </c>
      <c r="O4" s="5">
        <f>QUARTILE(_xlfn.ANCHORARRAY(A4),1)</f>
        <v>128</v>
      </c>
      <c r="P4" s="5">
        <f>QUARTILE(_xlfn.ANCHORARRAY(B4),1)</f>
        <v>38</v>
      </c>
    </row>
    <row r="5" spans="1:16" x14ac:dyDescent="0.25">
      <c r="A5">
        <v>1425</v>
      </c>
      <c r="B5">
        <v>24</v>
      </c>
      <c r="D5" s="14" t="s">
        <v>2095</v>
      </c>
      <c r="E5" s="5">
        <f>AVERAGE(_xlfn.ANCHORARRAY(B4))</f>
        <v>585.61538461538464</v>
      </c>
      <c r="F5">
        <f>MEDIAN(_xlfn.ANCHORARRAY(B4))</f>
        <v>114.5</v>
      </c>
      <c r="G5">
        <f>MODE(_xlfn.ANCHORARRAY(B4))</f>
        <v>1</v>
      </c>
      <c r="H5">
        <f>(J5-I5)</f>
        <v>6080</v>
      </c>
      <c r="I5">
        <f>MIN(_xlfn.ANCHORARRAY(B4))</f>
        <v>0</v>
      </c>
      <c r="J5">
        <f>MAX(_xlfn.ANCHORARRAY(B4))</f>
        <v>6080</v>
      </c>
      <c r="K5" s="5">
        <f>_xlfn.VAR.P(_xlfn.ANCHORARRAY(B4))</f>
        <v>921574.68174133555</v>
      </c>
      <c r="L5" s="5">
        <f>_xlfn.STDEV.P(_xlfn.ANCHORARRAY(B4))</f>
        <v>959.98681331637863</v>
      </c>
      <c r="N5" t="s">
        <v>2122</v>
      </c>
      <c r="O5" s="5">
        <f>QUARTILE(_xlfn.ANCHORARRAY(A4),2)</f>
        <v>201</v>
      </c>
      <c r="P5" s="5">
        <f>QUARTILE(_xlfn.ANCHORARRAY(B4),2)</f>
        <v>114.5</v>
      </c>
    </row>
    <row r="6" spans="1:16" x14ac:dyDescent="0.25">
      <c r="A6">
        <v>174</v>
      </c>
      <c r="B6">
        <v>53</v>
      </c>
      <c r="N6" t="s">
        <v>2120</v>
      </c>
      <c r="O6" s="5">
        <f>QUARTILE(_xlfn.ANCHORARRAY(A4),3)</f>
        <v>1280</v>
      </c>
      <c r="P6" s="5">
        <f>QUARTILE(_xlfn.ANCHORARRAY(B4),3)</f>
        <v>784.5</v>
      </c>
    </row>
    <row r="7" spans="1:16" x14ac:dyDescent="0.25">
      <c r="A7">
        <v>227</v>
      </c>
      <c r="B7">
        <v>18</v>
      </c>
      <c r="N7" t="s">
        <v>2121</v>
      </c>
      <c r="O7" s="5">
        <f>QUARTILE(_xlfn.ANCHORARRAY(A4),4)</f>
        <v>7295</v>
      </c>
      <c r="P7" s="5">
        <f>QUARTILE(_xlfn.ANCHORARRAY(B4),4)</f>
        <v>6080</v>
      </c>
    </row>
    <row r="8" spans="1:16" x14ac:dyDescent="0.25">
      <c r="A8">
        <v>220</v>
      </c>
      <c r="B8">
        <v>44</v>
      </c>
      <c r="E8" s="5"/>
      <c r="F8" s="5"/>
      <c r="N8" t="s">
        <v>2123</v>
      </c>
      <c r="O8" s="5">
        <f>(O6-O4)</f>
        <v>1152</v>
      </c>
      <c r="P8" s="5">
        <f>(P6-P4)</f>
        <v>746.5</v>
      </c>
    </row>
    <row r="9" spans="1:16" x14ac:dyDescent="0.25">
      <c r="A9">
        <v>98</v>
      </c>
      <c r="B9">
        <v>27</v>
      </c>
    </row>
    <row r="10" spans="1:16" x14ac:dyDescent="0.25">
      <c r="A10">
        <v>100</v>
      </c>
      <c r="B10">
        <v>55</v>
      </c>
      <c r="N10" t="s">
        <v>2124</v>
      </c>
      <c r="O10">
        <f>O4-(1.5*O8)</f>
        <v>-1600</v>
      </c>
      <c r="P10">
        <f>P4-(1.5*P8)</f>
        <v>-1081.75</v>
      </c>
    </row>
    <row r="11" spans="1:16" x14ac:dyDescent="0.25">
      <c r="A11">
        <v>1249</v>
      </c>
      <c r="B11">
        <v>200</v>
      </c>
      <c r="N11" t="s">
        <v>2125</v>
      </c>
      <c r="O11">
        <f>O6+(1.5*O8)</f>
        <v>3008</v>
      </c>
      <c r="P11">
        <f>P6+(1.5*P8)</f>
        <v>1904.25</v>
      </c>
    </row>
    <row r="12" spans="1:16" x14ac:dyDescent="0.25">
      <c r="A12">
        <v>1396</v>
      </c>
      <c r="B12">
        <v>452</v>
      </c>
    </row>
    <row r="13" spans="1:16" x14ac:dyDescent="0.25">
      <c r="A13">
        <v>890</v>
      </c>
      <c r="B13">
        <v>674</v>
      </c>
    </row>
    <row r="14" spans="1:16" x14ac:dyDescent="0.25">
      <c r="A14">
        <v>142</v>
      </c>
      <c r="B14">
        <v>558</v>
      </c>
    </row>
    <row r="15" spans="1:16" x14ac:dyDescent="0.25">
      <c r="A15">
        <v>2673</v>
      </c>
      <c r="B15">
        <v>15</v>
      </c>
    </row>
    <row r="16" spans="1:16" x14ac:dyDescent="0.25">
      <c r="A16">
        <v>163</v>
      </c>
      <c r="B16">
        <v>2307</v>
      </c>
    </row>
    <row r="17" spans="1:10" x14ac:dyDescent="0.25">
      <c r="A17">
        <v>2220</v>
      </c>
      <c r="B17">
        <v>88</v>
      </c>
    </row>
    <row r="18" spans="1:10" x14ac:dyDescent="0.25">
      <c r="A18">
        <v>1606</v>
      </c>
      <c r="B18">
        <v>48</v>
      </c>
    </row>
    <row r="19" spans="1:10" x14ac:dyDescent="0.25">
      <c r="A19">
        <v>129</v>
      </c>
      <c r="B19">
        <v>1</v>
      </c>
    </row>
    <row r="20" spans="1:10" x14ac:dyDescent="0.25">
      <c r="A20">
        <v>226</v>
      </c>
      <c r="B20">
        <v>1467</v>
      </c>
    </row>
    <row r="21" spans="1:10" x14ac:dyDescent="0.25">
      <c r="A21">
        <v>5419</v>
      </c>
      <c r="B21">
        <v>75</v>
      </c>
    </row>
    <row r="22" spans="1:10" x14ac:dyDescent="0.25">
      <c r="A22">
        <v>165</v>
      </c>
      <c r="B22">
        <v>120</v>
      </c>
    </row>
    <row r="23" spans="1:10" x14ac:dyDescent="0.25">
      <c r="A23">
        <v>1965</v>
      </c>
      <c r="B23">
        <v>2253</v>
      </c>
    </row>
    <row r="24" spans="1:10" x14ac:dyDescent="0.25">
      <c r="A24">
        <v>16</v>
      </c>
      <c r="B24">
        <v>5</v>
      </c>
    </row>
    <row r="25" spans="1:10" x14ac:dyDescent="0.25">
      <c r="A25">
        <v>107</v>
      </c>
      <c r="B25">
        <v>38</v>
      </c>
    </row>
    <row r="26" spans="1:10" x14ac:dyDescent="0.25">
      <c r="A26">
        <v>134</v>
      </c>
      <c r="B26">
        <v>12</v>
      </c>
    </row>
    <row r="27" spans="1:10" x14ac:dyDescent="0.25">
      <c r="A27">
        <v>198</v>
      </c>
      <c r="B27">
        <v>1684</v>
      </c>
    </row>
    <row r="28" spans="1:10" ht="26.25" x14ac:dyDescent="0.4">
      <c r="A28">
        <v>111</v>
      </c>
      <c r="B28">
        <v>56</v>
      </c>
      <c r="J28" s="17" t="s">
        <v>2092</v>
      </c>
    </row>
    <row r="29" spans="1:10" x14ac:dyDescent="0.25">
      <c r="A29">
        <v>222</v>
      </c>
      <c r="B29">
        <v>838</v>
      </c>
    </row>
    <row r="30" spans="1:10" x14ac:dyDescent="0.25">
      <c r="A30">
        <v>6212</v>
      </c>
      <c r="B30">
        <v>1000</v>
      </c>
    </row>
    <row r="31" spans="1:10" x14ac:dyDescent="0.25">
      <c r="A31">
        <v>98</v>
      </c>
      <c r="B31">
        <v>1482</v>
      </c>
    </row>
    <row r="32" spans="1:10" x14ac:dyDescent="0.25">
      <c r="A32">
        <v>92</v>
      </c>
      <c r="B32">
        <v>106</v>
      </c>
    </row>
    <row r="33" spans="1:2" x14ac:dyDescent="0.25">
      <c r="A33">
        <v>149</v>
      </c>
      <c r="B33">
        <v>679</v>
      </c>
    </row>
    <row r="34" spans="1:2" x14ac:dyDescent="0.25">
      <c r="A34">
        <v>2431</v>
      </c>
      <c r="B34">
        <v>1220</v>
      </c>
    </row>
    <row r="35" spans="1:2" x14ac:dyDescent="0.25">
      <c r="A35">
        <v>303</v>
      </c>
      <c r="B35">
        <v>1</v>
      </c>
    </row>
    <row r="36" spans="1:2" x14ac:dyDescent="0.25">
      <c r="A36">
        <v>209</v>
      </c>
      <c r="B36">
        <v>37</v>
      </c>
    </row>
    <row r="37" spans="1:2" x14ac:dyDescent="0.25">
      <c r="A37">
        <v>131</v>
      </c>
      <c r="B37">
        <v>60</v>
      </c>
    </row>
    <row r="38" spans="1:2" x14ac:dyDescent="0.25">
      <c r="A38">
        <v>164</v>
      </c>
      <c r="B38">
        <v>296</v>
      </c>
    </row>
    <row r="39" spans="1:2" x14ac:dyDescent="0.25">
      <c r="A39">
        <v>201</v>
      </c>
      <c r="B39">
        <v>3304</v>
      </c>
    </row>
    <row r="40" spans="1:2" x14ac:dyDescent="0.25">
      <c r="A40">
        <v>211</v>
      </c>
      <c r="B40">
        <v>73</v>
      </c>
    </row>
    <row r="41" spans="1:2" x14ac:dyDescent="0.25">
      <c r="A41">
        <v>128</v>
      </c>
      <c r="B41">
        <v>3387</v>
      </c>
    </row>
    <row r="42" spans="1:2" x14ac:dyDescent="0.25">
      <c r="A42">
        <v>1600</v>
      </c>
      <c r="B42">
        <v>662</v>
      </c>
    </row>
    <row r="43" spans="1:2" x14ac:dyDescent="0.25">
      <c r="A43">
        <v>249</v>
      </c>
      <c r="B43">
        <v>774</v>
      </c>
    </row>
    <row r="44" spans="1:2" x14ac:dyDescent="0.25">
      <c r="A44">
        <v>236</v>
      </c>
      <c r="B44">
        <v>672</v>
      </c>
    </row>
    <row r="45" spans="1:2" x14ac:dyDescent="0.25">
      <c r="A45">
        <v>4065</v>
      </c>
      <c r="B45">
        <v>940</v>
      </c>
    </row>
    <row r="46" spans="1:2" x14ac:dyDescent="0.25">
      <c r="A46">
        <v>246</v>
      </c>
      <c r="B46">
        <v>117</v>
      </c>
    </row>
    <row r="47" spans="1:2" x14ac:dyDescent="0.25">
      <c r="A47">
        <v>2475</v>
      </c>
      <c r="B47">
        <v>115</v>
      </c>
    </row>
    <row r="48" spans="1:2" x14ac:dyDescent="0.25">
      <c r="A48">
        <v>76</v>
      </c>
      <c r="B48">
        <v>326</v>
      </c>
    </row>
    <row r="49" spans="1:2" x14ac:dyDescent="0.25">
      <c r="A49">
        <v>54</v>
      </c>
      <c r="B49">
        <v>1</v>
      </c>
    </row>
    <row r="50" spans="1:2" x14ac:dyDescent="0.25">
      <c r="A50">
        <v>88</v>
      </c>
      <c r="B50">
        <v>1467</v>
      </c>
    </row>
    <row r="51" spans="1:2" x14ac:dyDescent="0.25">
      <c r="A51">
        <v>85</v>
      </c>
      <c r="B51">
        <v>5681</v>
      </c>
    </row>
    <row r="52" spans="1:2" x14ac:dyDescent="0.25">
      <c r="A52">
        <v>170</v>
      </c>
      <c r="B52">
        <v>1059</v>
      </c>
    </row>
    <row r="53" spans="1:2" x14ac:dyDescent="0.25">
      <c r="A53">
        <v>330</v>
      </c>
      <c r="B53">
        <v>1194</v>
      </c>
    </row>
    <row r="54" spans="1:2" x14ac:dyDescent="0.25">
      <c r="A54">
        <v>127</v>
      </c>
      <c r="B54">
        <v>30</v>
      </c>
    </row>
    <row r="55" spans="1:2" x14ac:dyDescent="0.25">
      <c r="A55">
        <v>411</v>
      </c>
      <c r="B55">
        <v>75</v>
      </c>
    </row>
    <row r="56" spans="1:2" x14ac:dyDescent="0.25">
      <c r="A56">
        <v>180</v>
      </c>
      <c r="B56">
        <v>955</v>
      </c>
    </row>
    <row r="57" spans="1:2" x14ac:dyDescent="0.25">
      <c r="A57">
        <v>374</v>
      </c>
      <c r="B57">
        <v>67</v>
      </c>
    </row>
    <row r="58" spans="1:2" x14ac:dyDescent="0.25">
      <c r="A58">
        <v>71</v>
      </c>
      <c r="B58">
        <v>5</v>
      </c>
    </row>
    <row r="59" spans="1:2" x14ac:dyDescent="0.25">
      <c r="A59">
        <v>203</v>
      </c>
      <c r="B59">
        <v>26</v>
      </c>
    </row>
    <row r="60" spans="1:2" x14ac:dyDescent="0.25">
      <c r="A60">
        <v>113</v>
      </c>
      <c r="B60">
        <v>1130</v>
      </c>
    </row>
    <row r="61" spans="1:2" x14ac:dyDescent="0.25">
      <c r="A61">
        <v>96</v>
      </c>
      <c r="B61">
        <v>782</v>
      </c>
    </row>
    <row r="62" spans="1:2" x14ac:dyDescent="0.25">
      <c r="A62">
        <v>498</v>
      </c>
      <c r="B62">
        <v>210</v>
      </c>
    </row>
    <row r="63" spans="1:2" x14ac:dyDescent="0.25">
      <c r="A63">
        <v>180</v>
      </c>
      <c r="B63">
        <v>136</v>
      </c>
    </row>
    <row r="64" spans="1:2" x14ac:dyDescent="0.25">
      <c r="A64">
        <v>27</v>
      </c>
      <c r="B64">
        <v>86</v>
      </c>
    </row>
    <row r="65" spans="1:2" x14ac:dyDescent="0.25">
      <c r="A65">
        <v>2331</v>
      </c>
      <c r="B65">
        <v>19</v>
      </c>
    </row>
    <row r="66" spans="1:2" x14ac:dyDescent="0.25">
      <c r="A66">
        <v>113</v>
      </c>
      <c r="B66">
        <v>886</v>
      </c>
    </row>
    <row r="67" spans="1:2" x14ac:dyDescent="0.25">
      <c r="A67">
        <v>164</v>
      </c>
      <c r="B67">
        <v>35</v>
      </c>
    </row>
    <row r="68" spans="1:2" x14ac:dyDescent="0.25">
      <c r="A68">
        <v>164</v>
      </c>
      <c r="B68">
        <v>24</v>
      </c>
    </row>
    <row r="69" spans="1:2" x14ac:dyDescent="0.25">
      <c r="A69">
        <v>336</v>
      </c>
      <c r="B69">
        <v>86</v>
      </c>
    </row>
    <row r="70" spans="1:2" x14ac:dyDescent="0.25">
      <c r="A70">
        <v>1917</v>
      </c>
      <c r="B70">
        <v>243</v>
      </c>
    </row>
    <row r="71" spans="1:2" x14ac:dyDescent="0.25">
      <c r="A71">
        <v>95</v>
      </c>
      <c r="B71">
        <v>65</v>
      </c>
    </row>
    <row r="72" spans="1:2" x14ac:dyDescent="0.25">
      <c r="A72">
        <v>147</v>
      </c>
      <c r="B72">
        <v>100</v>
      </c>
    </row>
    <row r="73" spans="1:2" x14ac:dyDescent="0.25">
      <c r="A73">
        <v>86</v>
      </c>
      <c r="B73">
        <v>168</v>
      </c>
    </row>
    <row r="74" spans="1:2" x14ac:dyDescent="0.25">
      <c r="A74">
        <v>83</v>
      </c>
      <c r="B74">
        <v>13</v>
      </c>
    </row>
    <row r="75" spans="1:2" x14ac:dyDescent="0.25">
      <c r="A75">
        <v>676</v>
      </c>
      <c r="B75">
        <v>1</v>
      </c>
    </row>
    <row r="76" spans="1:2" x14ac:dyDescent="0.25">
      <c r="A76">
        <v>361</v>
      </c>
      <c r="B76">
        <v>40</v>
      </c>
    </row>
    <row r="77" spans="1:2" x14ac:dyDescent="0.25">
      <c r="A77">
        <v>131</v>
      </c>
      <c r="B77">
        <v>226</v>
      </c>
    </row>
    <row r="78" spans="1:2" x14ac:dyDescent="0.25">
      <c r="A78">
        <v>126</v>
      </c>
      <c r="B78">
        <v>1625</v>
      </c>
    </row>
    <row r="79" spans="1:2" x14ac:dyDescent="0.25">
      <c r="A79">
        <v>275</v>
      </c>
      <c r="B79">
        <v>143</v>
      </c>
    </row>
    <row r="80" spans="1:2" x14ac:dyDescent="0.25">
      <c r="A80">
        <v>67</v>
      </c>
      <c r="B80">
        <v>934</v>
      </c>
    </row>
    <row r="81" spans="1:2" x14ac:dyDescent="0.25">
      <c r="A81">
        <v>154</v>
      </c>
      <c r="B81">
        <v>17</v>
      </c>
    </row>
    <row r="82" spans="1:2" x14ac:dyDescent="0.25">
      <c r="A82">
        <v>1782</v>
      </c>
      <c r="B82">
        <v>2179</v>
      </c>
    </row>
    <row r="83" spans="1:2" x14ac:dyDescent="0.25">
      <c r="A83">
        <v>903</v>
      </c>
      <c r="B83">
        <v>931</v>
      </c>
    </row>
    <row r="84" spans="1:2" x14ac:dyDescent="0.25">
      <c r="A84">
        <v>94</v>
      </c>
      <c r="B84">
        <v>92</v>
      </c>
    </row>
    <row r="85" spans="1:2" x14ac:dyDescent="0.25">
      <c r="A85">
        <v>180</v>
      </c>
      <c r="B85">
        <v>57</v>
      </c>
    </row>
    <row r="86" spans="1:2" x14ac:dyDescent="0.25">
      <c r="A86">
        <v>533</v>
      </c>
      <c r="B86">
        <v>41</v>
      </c>
    </row>
    <row r="87" spans="1:2" x14ac:dyDescent="0.25">
      <c r="A87">
        <v>2443</v>
      </c>
      <c r="B87">
        <v>1</v>
      </c>
    </row>
    <row r="88" spans="1:2" x14ac:dyDescent="0.25">
      <c r="A88">
        <v>89</v>
      </c>
      <c r="B88">
        <v>101</v>
      </c>
    </row>
    <row r="89" spans="1:2" x14ac:dyDescent="0.25">
      <c r="A89">
        <v>159</v>
      </c>
      <c r="B89">
        <v>1335</v>
      </c>
    </row>
    <row r="90" spans="1:2" x14ac:dyDescent="0.25">
      <c r="A90">
        <v>50</v>
      </c>
      <c r="B90">
        <v>15</v>
      </c>
    </row>
    <row r="91" spans="1:2" x14ac:dyDescent="0.25">
      <c r="A91">
        <v>186</v>
      </c>
      <c r="B91">
        <v>454</v>
      </c>
    </row>
    <row r="92" spans="1:2" x14ac:dyDescent="0.25">
      <c r="A92">
        <v>1071</v>
      </c>
      <c r="B92">
        <v>3182</v>
      </c>
    </row>
    <row r="93" spans="1:2" x14ac:dyDescent="0.25">
      <c r="A93">
        <v>117</v>
      </c>
      <c r="B93">
        <v>15</v>
      </c>
    </row>
    <row r="94" spans="1:2" x14ac:dyDescent="0.25">
      <c r="A94">
        <v>70</v>
      </c>
      <c r="B94">
        <v>133</v>
      </c>
    </row>
    <row r="95" spans="1:2" x14ac:dyDescent="0.25">
      <c r="A95">
        <v>135</v>
      </c>
      <c r="B95">
        <v>2062</v>
      </c>
    </row>
    <row r="96" spans="1:2" x14ac:dyDescent="0.25">
      <c r="A96">
        <v>768</v>
      </c>
      <c r="B96">
        <v>29</v>
      </c>
    </row>
    <row r="97" spans="1:2" x14ac:dyDescent="0.25">
      <c r="A97">
        <v>199</v>
      </c>
      <c r="B97">
        <v>132</v>
      </c>
    </row>
    <row r="98" spans="1:2" x14ac:dyDescent="0.25">
      <c r="A98">
        <v>107</v>
      </c>
      <c r="B98">
        <v>137</v>
      </c>
    </row>
    <row r="99" spans="1:2" x14ac:dyDescent="0.25">
      <c r="A99">
        <v>195</v>
      </c>
      <c r="B99">
        <v>908</v>
      </c>
    </row>
    <row r="100" spans="1:2" x14ac:dyDescent="0.25">
      <c r="A100">
        <v>3376</v>
      </c>
      <c r="B100">
        <v>10</v>
      </c>
    </row>
    <row r="101" spans="1:2" x14ac:dyDescent="0.25">
      <c r="A101">
        <v>41</v>
      </c>
      <c r="B101">
        <v>1910</v>
      </c>
    </row>
    <row r="102" spans="1:2" x14ac:dyDescent="0.25">
      <c r="A102">
        <v>1821</v>
      </c>
      <c r="B102">
        <v>38</v>
      </c>
    </row>
    <row r="103" spans="1:2" x14ac:dyDescent="0.25">
      <c r="A103">
        <v>164</v>
      </c>
      <c r="B103">
        <v>104</v>
      </c>
    </row>
    <row r="104" spans="1:2" x14ac:dyDescent="0.25">
      <c r="A104">
        <v>157</v>
      </c>
      <c r="B104">
        <v>49</v>
      </c>
    </row>
    <row r="105" spans="1:2" x14ac:dyDescent="0.25">
      <c r="A105">
        <v>246</v>
      </c>
      <c r="B105">
        <v>1</v>
      </c>
    </row>
    <row r="106" spans="1:2" x14ac:dyDescent="0.25">
      <c r="A106">
        <v>1396</v>
      </c>
      <c r="B106">
        <v>245</v>
      </c>
    </row>
    <row r="107" spans="1:2" x14ac:dyDescent="0.25">
      <c r="A107">
        <v>2506</v>
      </c>
      <c r="B107">
        <v>32</v>
      </c>
    </row>
    <row r="108" spans="1:2" x14ac:dyDescent="0.25">
      <c r="A108">
        <v>244</v>
      </c>
      <c r="B108">
        <v>7</v>
      </c>
    </row>
    <row r="109" spans="1:2" x14ac:dyDescent="0.25">
      <c r="A109">
        <v>146</v>
      </c>
      <c r="B109">
        <v>803</v>
      </c>
    </row>
    <row r="110" spans="1:2" x14ac:dyDescent="0.25">
      <c r="A110">
        <v>1267</v>
      </c>
      <c r="B110">
        <v>16</v>
      </c>
    </row>
    <row r="111" spans="1:2" x14ac:dyDescent="0.25">
      <c r="A111">
        <v>1561</v>
      </c>
      <c r="B111">
        <v>31</v>
      </c>
    </row>
    <row r="112" spans="1:2" x14ac:dyDescent="0.25">
      <c r="A112">
        <v>48</v>
      </c>
      <c r="B112">
        <v>108</v>
      </c>
    </row>
    <row r="113" spans="1:2" x14ac:dyDescent="0.25">
      <c r="A113">
        <v>2739</v>
      </c>
      <c r="B113">
        <v>30</v>
      </c>
    </row>
    <row r="114" spans="1:2" x14ac:dyDescent="0.25">
      <c r="A114">
        <v>3537</v>
      </c>
      <c r="B114">
        <v>17</v>
      </c>
    </row>
    <row r="115" spans="1:2" x14ac:dyDescent="0.25">
      <c r="A115">
        <v>2107</v>
      </c>
      <c r="B115">
        <v>80</v>
      </c>
    </row>
    <row r="116" spans="1:2" x14ac:dyDescent="0.25">
      <c r="A116">
        <v>3318</v>
      </c>
      <c r="B116">
        <v>2468</v>
      </c>
    </row>
    <row r="117" spans="1:2" x14ac:dyDescent="0.25">
      <c r="A117">
        <v>340</v>
      </c>
      <c r="B117">
        <v>26</v>
      </c>
    </row>
    <row r="118" spans="1:2" x14ac:dyDescent="0.25">
      <c r="A118">
        <v>1442</v>
      </c>
      <c r="B118">
        <v>73</v>
      </c>
    </row>
    <row r="119" spans="1:2" x14ac:dyDescent="0.25">
      <c r="A119">
        <v>126</v>
      </c>
      <c r="B119">
        <v>128</v>
      </c>
    </row>
    <row r="120" spans="1:2" x14ac:dyDescent="0.25">
      <c r="A120">
        <v>524</v>
      </c>
      <c r="B120">
        <v>33</v>
      </c>
    </row>
    <row r="121" spans="1:2" x14ac:dyDescent="0.25">
      <c r="A121">
        <v>1989</v>
      </c>
      <c r="B121">
        <v>1072</v>
      </c>
    </row>
    <row r="122" spans="1:2" x14ac:dyDescent="0.25">
      <c r="A122">
        <v>157</v>
      </c>
      <c r="B122">
        <v>393</v>
      </c>
    </row>
    <row r="123" spans="1:2" x14ac:dyDescent="0.25">
      <c r="A123">
        <v>4498</v>
      </c>
      <c r="B123">
        <v>1257</v>
      </c>
    </row>
    <row r="124" spans="1:2" x14ac:dyDescent="0.25">
      <c r="A124">
        <v>80</v>
      </c>
      <c r="B124">
        <v>328</v>
      </c>
    </row>
    <row r="125" spans="1:2" x14ac:dyDescent="0.25">
      <c r="A125">
        <v>43</v>
      </c>
      <c r="B125">
        <v>147</v>
      </c>
    </row>
    <row r="126" spans="1:2" x14ac:dyDescent="0.25">
      <c r="A126">
        <v>2053</v>
      </c>
      <c r="B126">
        <v>830</v>
      </c>
    </row>
    <row r="127" spans="1:2" x14ac:dyDescent="0.25">
      <c r="A127">
        <v>168</v>
      </c>
      <c r="B127">
        <v>331</v>
      </c>
    </row>
    <row r="128" spans="1:2" x14ac:dyDescent="0.25">
      <c r="A128">
        <v>4289</v>
      </c>
      <c r="B128">
        <v>25</v>
      </c>
    </row>
    <row r="129" spans="1:2" x14ac:dyDescent="0.25">
      <c r="A129">
        <v>165</v>
      </c>
      <c r="B129">
        <v>3483</v>
      </c>
    </row>
    <row r="130" spans="1:2" x14ac:dyDescent="0.25">
      <c r="A130">
        <v>1815</v>
      </c>
      <c r="B130">
        <v>923</v>
      </c>
    </row>
    <row r="131" spans="1:2" x14ac:dyDescent="0.25">
      <c r="A131">
        <v>397</v>
      </c>
      <c r="B131">
        <v>1</v>
      </c>
    </row>
    <row r="132" spans="1:2" x14ac:dyDescent="0.25">
      <c r="A132">
        <v>1539</v>
      </c>
      <c r="B132">
        <v>33</v>
      </c>
    </row>
    <row r="133" spans="1:2" x14ac:dyDescent="0.25">
      <c r="A133">
        <v>138</v>
      </c>
      <c r="B133">
        <v>40</v>
      </c>
    </row>
    <row r="134" spans="1:2" x14ac:dyDescent="0.25">
      <c r="A134">
        <v>3594</v>
      </c>
      <c r="B134">
        <v>23</v>
      </c>
    </row>
    <row r="135" spans="1:2" x14ac:dyDescent="0.25">
      <c r="A135">
        <v>5880</v>
      </c>
      <c r="B135">
        <v>75</v>
      </c>
    </row>
    <row r="136" spans="1:2" x14ac:dyDescent="0.25">
      <c r="A136">
        <v>112</v>
      </c>
      <c r="B136">
        <v>2176</v>
      </c>
    </row>
    <row r="137" spans="1:2" x14ac:dyDescent="0.25">
      <c r="A137">
        <v>943</v>
      </c>
      <c r="B137">
        <v>441</v>
      </c>
    </row>
    <row r="138" spans="1:2" x14ac:dyDescent="0.25">
      <c r="A138">
        <v>2468</v>
      </c>
      <c r="B138">
        <v>25</v>
      </c>
    </row>
    <row r="139" spans="1:2" x14ac:dyDescent="0.25">
      <c r="A139">
        <v>2551</v>
      </c>
      <c r="B139">
        <v>127</v>
      </c>
    </row>
    <row r="140" spans="1:2" x14ac:dyDescent="0.25">
      <c r="A140">
        <v>101</v>
      </c>
      <c r="B140">
        <v>355</v>
      </c>
    </row>
    <row r="141" spans="1:2" x14ac:dyDescent="0.25">
      <c r="A141">
        <v>92</v>
      </c>
      <c r="B141">
        <v>44</v>
      </c>
    </row>
    <row r="142" spans="1:2" x14ac:dyDescent="0.25">
      <c r="A142">
        <v>62</v>
      </c>
      <c r="B142">
        <v>67</v>
      </c>
    </row>
    <row r="143" spans="1:2" x14ac:dyDescent="0.25">
      <c r="A143">
        <v>149</v>
      </c>
      <c r="B143">
        <v>1068</v>
      </c>
    </row>
    <row r="144" spans="1:2" x14ac:dyDescent="0.25">
      <c r="A144">
        <v>329</v>
      </c>
      <c r="B144">
        <v>424</v>
      </c>
    </row>
    <row r="145" spans="1:2" x14ac:dyDescent="0.25">
      <c r="A145">
        <v>97</v>
      </c>
      <c r="B145">
        <v>151</v>
      </c>
    </row>
    <row r="146" spans="1:2" x14ac:dyDescent="0.25">
      <c r="A146">
        <v>1784</v>
      </c>
      <c r="B146">
        <v>1608</v>
      </c>
    </row>
    <row r="147" spans="1:2" x14ac:dyDescent="0.25">
      <c r="A147">
        <v>1684</v>
      </c>
      <c r="B147">
        <v>941</v>
      </c>
    </row>
    <row r="148" spans="1:2" x14ac:dyDescent="0.25">
      <c r="A148">
        <v>250</v>
      </c>
      <c r="B148">
        <v>1</v>
      </c>
    </row>
    <row r="149" spans="1:2" x14ac:dyDescent="0.25">
      <c r="A149">
        <v>238</v>
      </c>
      <c r="B149">
        <v>40</v>
      </c>
    </row>
    <row r="150" spans="1:2" x14ac:dyDescent="0.25">
      <c r="A150">
        <v>53</v>
      </c>
      <c r="B150">
        <v>3015</v>
      </c>
    </row>
    <row r="151" spans="1:2" x14ac:dyDescent="0.25">
      <c r="A151">
        <v>214</v>
      </c>
      <c r="B151">
        <v>435</v>
      </c>
    </row>
    <row r="152" spans="1:2" x14ac:dyDescent="0.25">
      <c r="A152">
        <v>222</v>
      </c>
      <c r="B152">
        <v>714</v>
      </c>
    </row>
    <row r="153" spans="1:2" x14ac:dyDescent="0.25">
      <c r="A153">
        <v>1884</v>
      </c>
      <c r="B153">
        <v>5497</v>
      </c>
    </row>
    <row r="154" spans="1:2" x14ac:dyDescent="0.25">
      <c r="A154">
        <v>218</v>
      </c>
      <c r="B154">
        <v>418</v>
      </c>
    </row>
    <row r="155" spans="1:2" x14ac:dyDescent="0.25">
      <c r="A155">
        <v>6465</v>
      </c>
      <c r="B155">
        <v>1439</v>
      </c>
    </row>
    <row r="156" spans="1:2" x14ac:dyDescent="0.25">
      <c r="A156">
        <v>59</v>
      </c>
      <c r="B156">
        <v>15</v>
      </c>
    </row>
    <row r="157" spans="1:2" x14ac:dyDescent="0.25">
      <c r="A157">
        <v>88</v>
      </c>
      <c r="B157">
        <v>1999</v>
      </c>
    </row>
    <row r="158" spans="1:2" x14ac:dyDescent="0.25">
      <c r="A158">
        <v>1697</v>
      </c>
      <c r="B158">
        <v>118</v>
      </c>
    </row>
    <row r="159" spans="1:2" x14ac:dyDescent="0.25">
      <c r="A159">
        <v>92</v>
      </c>
      <c r="B159">
        <v>162</v>
      </c>
    </row>
    <row r="160" spans="1:2" x14ac:dyDescent="0.25">
      <c r="A160">
        <v>186</v>
      </c>
      <c r="B160">
        <v>83</v>
      </c>
    </row>
    <row r="161" spans="1:2" x14ac:dyDescent="0.25">
      <c r="A161">
        <v>138</v>
      </c>
      <c r="B161">
        <v>747</v>
      </c>
    </row>
    <row r="162" spans="1:2" x14ac:dyDescent="0.25">
      <c r="A162">
        <v>261</v>
      </c>
      <c r="B162">
        <v>84</v>
      </c>
    </row>
    <row r="163" spans="1:2" x14ac:dyDescent="0.25">
      <c r="A163">
        <v>107</v>
      </c>
      <c r="B163">
        <v>91</v>
      </c>
    </row>
    <row r="164" spans="1:2" x14ac:dyDescent="0.25">
      <c r="A164">
        <v>199</v>
      </c>
      <c r="B164">
        <v>792</v>
      </c>
    </row>
    <row r="165" spans="1:2" x14ac:dyDescent="0.25">
      <c r="A165">
        <v>5512</v>
      </c>
      <c r="B165">
        <v>32</v>
      </c>
    </row>
    <row r="166" spans="1:2" x14ac:dyDescent="0.25">
      <c r="A166">
        <v>86</v>
      </c>
      <c r="B166">
        <v>186</v>
      </c>
    </row>
    <row r="167" spans="1:2" x14ac:dyDescent="0.25">
      <c r="A167">
        <v>2768</v>
      </c>
      <c r="B167">
        <v>605</v>
      </c>
    </row>
    <row r="168" spans="1:2" x14ac:dyDescent="0.25">
      <c r="A168">
        <v>48</v>
      </c>
      <c r="B168">
        <v>1</v>
      </c>
    </row>
    <row r="169" spans="1:2" x14ac:dyDescent="0.25">
      <c r="A169">
        <v>87</v>
      </c>
      <c r="B169">
        <v>31</v>
      </c>
    </row>
    <row r="170" spans="1:2" x14ac:dyDescent="0.25">
      <c r="A170">
        <v>1894</v>
      </c>
      <c r="B170">
        <v>1181</v>
      </c>
    </row>
    <row r="171" spans="1:2" x14ac:dyDescent="0.25">
      <c r="A171">
        <v>282</v>
      </c>
      <c r="B171">
        <v>39</v>
      </c>
    </row>
    <row r="172" spans="1:2" x14ac:dyDescent="0.25">
      <c r="A172">
        <v>116</v>
      </c>
      <c r="B172">
        <v>46</v>
      </c>
    </row>
    <row r="173" spans="1:2" x14ac:dyDescent="0.25">
      <c r="A173">
        <v>83</v>
      </c>
      <c r="B173">
        <v>105</v>
      </c>
    </row>
    <row r="174" spans="1:2" x14ac:dyDescent="0.25">
      <c r="A174">
        <v>91</v>
      </c>
      <c r="B174">
        <v>535</v>
      </c>
    </row>
    <row r="175" spans="1:2" x14ac:dyDescent="0.25">
      <c r="A175">
        <v>546</v>
      </c>
      <c r="B175">
        <v>16</v>
      </c>
    </row>
    <row r="176" spans="1:2" x14ac:dyDescent="0.25">
      <c r="A176">
        <v>393</v>
      </c>
      <c r="B176">
        <v>575</v>
      </c>
    </row>
    <row r="177" spans="1:2" x14ac:dyDescent="0.25">
      <c r="A177">
        <v>133</v>
      </c>
      <c r="B177">
        <v>1120</v>
      </c>
    </row>
    <row r="178" spans="1:2" x14ac:dyDescent="0.25">
      <c r="A178">
        <v>254</v>
      </c>
      <c r="B178">
        <v>113</v>
      </c>
    </row>
    <row r="179" spans="1:2" x14ac:dyDescent="0.25">
      <c r="A179">
        <v>176</v>
      </c>
      <c r="B179">
        <v>1538</v>
      </c>
    </row>
    <row r="180" spans="1:2" x14ac:dyDescent="0.25">
      <c r="A180">
        <v>337</v>
      </c>
      <c r="B180">
        <v>9</v>
      </c>
    </row>
    <row r="181" spans="1:2" x14ac:dyDescent="0.25">
      <c r="A181">
        <v>107</v>
      </c>
      <c r="B181">
        <v>554</v>
      </c>
    </row>
    <row r="182" spans="1:2" x14ac:dyDescent="0.25">
      <c r="A182">
        <v>183</v>
      </c>
      <c r="B182">
        <v>648</v>
      </c>
    </row>
    <row r="183" spans="1:2" x14ac:dyDescent="0.25">
      <c r="A183">
        <v>72</v>
      </c>
      <c r="B183">
        <v>21</v>
      </c>
    </row>
    <row r="184" spans="1:2" x14ac:dyDescent="0.25">
      <c r="A184">
        <v>295</v>
      </c>
      <c r="B184">
        <v>54</v>
      </c>
    </row>
    <row r="185" spans="1:2" x14ac:dyDescent="0.25">
      <c r="A185">
        <v>142</v>
      </c>
      <c r="B185">
        <v>120</v>
      </c>
    </row>
    <row r="186" spans="1:2" x14ac:dyDescent="0.25">
      <c r="A186">
        <v>85</v>
      </c>
      <c r="B186">
        <v>579</v>
      </c>
    </row>
    <row r="187" spans="1:2" x14ac:dyDescent="0.25">
      <c r="A187">
        <v>659</v>
      </c>
      <c r="B187">
        <v>2072</v>
      </c>
    </row>
    <row r="188" spans="1:2" x14ac:dyDescent="0.25">
      <c r="A188">
        <v>121</v>
      </c>
      <c r="B188">
        <v>0</v>
      </c>
    </row>
    <row r="189" spans="1:2" x14ac:dyDescent="0.25">
      <c r="A189">
        <v>3742</v>
      </c>
      <c r="B189">
        <v>1796</v>
      </c>
    </row>
    <row r="190" spans="1:2" x14ac:dyDescent="0.25">
      <c r="A190">
        <v>223</v>
      </c>
      <c r="B190">
        <v>62</v>
      </c>
    </row>
    <row r="191" spans="1:2" x14ac:dyDescent="0.25">
      <c r="A191">
        <v>133</v>
      </c>
      <c r="B191">
        <v>347</v>
      </c>
    </row>
    <row r="192" spans="1:2" x14ac:dyDescent="0.25">
      <c r="A192">
        <v>5168</v>
      </c>
      <c r="B192">
        <v>19</v>
      </c>
    </row>
    <row r="193" spans="1:2" x14ac:dyDescent="0.25">
      <c r="A193">
        <v>307</v>
      </c>
      <c r="B193">
        <v>1258</v>
      </c>
    </row>
    <row r="194" spans="1:2" x14ac:dyDescent="0.25">
      <c r="A194">
        <v>2441</v>
      </c>
      <c r="B194">
        <v>362</v>
      </c>
    </row>
    <row r="195" spans="1:2" x14ac:dyDescent="0.25">
      <c r="A195">
        <v>1385</v>
      </c>
      <c r="B195">
        <v>133</v>
      </c>
    </row>
    <row r="196" spans="1:2" x14ac:dyDescent="0.25">
      <c r="A196">
        <v>190</v>
      </c>
      <c r="B196">
        <v>846</v>
      </c>
    </row>
    <row r="197" spans="1:2" x14ac:dyDescent="0.25">
      <c r="A197">
        <v>470</v>
      </c>
      <c r="B197">
        <v>10</v>
      </c>
    </row>
    <row r="198" spans="1:2" x14ac:dyDescent="0.25">
      <c r="A198">
        <v>253</v>
      </c>
      <c r="B198">
        <v>191</v>
      </c>
    </row>
    <row r="199" spans="1:2" x14ac:dyDescent="0.25">
      <c r="A199">
        <v>1113</v>
      </c>
      <c r="B199">
        <v>1979</v>
      </c>
    </row>
    <row r="200" spans="1:2" x14ac:dyDescent="0.25">
      <c r="A200">
        <v>2283</v>
      </c>
      <c r="B200">
        <v>63</v>
      </c>
    </row>
    <row r="201" spans="1:2" x14ac:dyDescent="0.25">
      <c r="A201">
        <v>1095</v>
      </c>
      <c r="B201">
        <v>6080</v>
      </c>
    </row>
    <row r="202" spans="1:2" x14ac:dyDescent="0.25">
      <c r="A202">
        <v>1690</v>
      </c>
      <c r="B202">
        <v>80</v>
      </c>
    </row>
    <row r="203" spans="1:2" x14ac:dyDescent="0.25">
      <c r="A203">
        <v>191</v>
      </c>
      <c r="B203">
        <v>9</v>
      </c>
    </row>
    <row r="204" spans="1:2" x14ac:dyDescent="0.25">
      <c r="A204">
        <v>2013</v>
      </c>
      <c r="B204">
        <v>1784</v>
      </c>
    </row>
    <row r="205" spans="1:2" x14ac:dyDescent="0.25">
      <c r="A205">
        <v>1703</v>
      </c>
      <c r="B205">
        <v>243</v>
      </c>
    </row>
    <row r="206" spans="1:2" x14ac:dyDescent="0.25">
      <c r="A206">
        <v>80</v>
      </c>
      <c r="B206">
        <v>1296</v>
      </c>
    </row>
    <row r="207" spans="1:2" x14ac:dyDescent="0.25">
      <c r="A207">
        <v>41</v>
      </c>
      <c r="B207">
        <v>77</v>
      </c>
    </row>
    <row r="208" spans="1:2" x14ac:dyDescent="0.25">
      <c r="A208">
        <v>187</v>
      </c>
      <c r="B208">
        <v>395</v>
      </c>
    </row>
    <row r="209" spans="1:2" x14ac:dyDescent="0.25">
      <c r="A209">
        <v>2875</v>
      </c>
      <c r="B209">
        <v>49</v>
      </c>
    </row>
    <row r="210" spans="1:2" x14ac:dyDescent="0.25">
      <c r="A210">
        <v>88</v>
      </c>
      <c r="B210">
        <v>180</v>
      </c>
    </row>
    <row r="211" spans="1:2" x14ac:dyDescent="0.25">
      <c r="A211">
        <v>191</v>
      </c>
      <c r="B211">
        <v>2690</v>
      </c>
    </row>
    <row r="212" spans="1:2" x14ac:dyDescent="0.25">
      <c r="A212">
        <v>139</v>
      </c>
      <c r="B212">
        <v>2779</v>
      </c>
    </row>
    <row r="213" spans="1:2" x14ac:dyDescent="0.25">
      <c r="A213">
        <v>186</v>
      </c>
      <c r="B213">
        <v>92</v>
      </c>
    </row>
    <row r="214" spans="1:2" x14ac:dyDescent="0.25">
      <c r="A214">
        <v>112</v>
      </c>
      <c r="B214">
        <v>1028</v>
      </c>
    </row>
    <row r="215" spans="1:2" x14ac:dyDescent="0.25">
      <c r="A215">
        <v>101</v>
      </c>
      <c r="B215">
        <v>26</v>
      </c>
    </row>
    <row r="216" spans="1:2" x14ac:dyDescent="0.25">
      <c r="A216">
        <v>206</v>
      </c>
      <c r="B216">
        <v>1790</v>
      </c>
    </row>
    <row r="217" spans="1:2" x14ac:dyDescent="0.25">
      <c r="A217">
        <v>154</v>
      </c>
      <c r="B217">
        <v>37</v>
      </c>
    </row>
    <row r="218" spans="1:2" x14ac:dyDescent="0.25">
      <c r="A218">
        <v>5966</v>
      </c>
      <c r="B218">
        <v>35</v>
      </c>
    </row>
    <row r="219" spans="1:2" x14ac:dyDescent="0.25">
      <c r="A219">
        <v>169</v>
      </c>
      <c r="B219">
        <v>558</v>
      </c>
    </row>
    <row r="220" spans="1:2" x14ac:dyDescent="0.25">
      <c r="A220">
        <v>2106</v>
      </c>
      <c r="B220">
        <v>64</v>
      </c>
    </row>
    <row r="221" spans="1:2" x14ac:dyDescent="0.25">
      <c r="A221">
        <v>131</v>
      </c>
      <c r="B221">
        <v>245</v>
      </c>
    </row>
    <row r="222" spans="1:2" x14ac:dyDescent="0.25">
      <c r="A222">
        <v>84</v>
      </c>
      <c r="B222">
        <v>71</v>
      </c>
    </row>
    <row r="223" spans="1:2" x14ac:dyDescent="0.25">
      <c r="A223">
        <v>155</v>
      </c>
      <c r="B223">
        <v>42</v>
      </c>
    </row>
    <row r="224" spans="1:2" x14ac:dyDescent="0.25">
      <c r="A224">
        <v>189</v>
      </c>
      <c r="B224">
        <v>156</v>
      </c>
    </row>
    <row r="225" spans="1:2" x14ac:dyDescent="0.25">
      <c r="A225">
        <v>4799</v>
      </c>
      <c r="B225">
        <v>1368</v>
      </c>
    </row>
    <row r="226" spans="1:2" x14ac:dyDescent="0.25">
      <c r="A226">
        <v>1137</v>
      </c>
      <c r="B226">
        <v>102</v>
      </c>
    </row>
    <row r="227" spans="1:2" x14ac:dyDescent="0.25">
      <c r="A227">
        <v>1152</v>
      </c>
      <c r="B227">
        <v>86</v>
      </c>
    </row>
    <row r="228" spans="1:2" x14ac:dyDescent="0.25">
      <c r="A228">
        <v>50</v>
      </c>
      <c r="B228">
        <v>253</v>
      </c>
    </row>
    <row r="229" spans="1:2" x14ac:dyDescent="0.25">
      <c r="A229">
        <v>3059</v>
      </c>
      <c r="B229">
        <v>157</v>
      </c>
    </row>
    <row r="230" spans="1:2" x14ac:dyDescent="0.25">
      <c r="A230">
        <v>34</v>
      </c>
      <c r="B230">
        <v>183</v>
      </c>
    </row>
    <row r="231" spans="1:2" x14ac:dyDescent="0.25">
      <c r="A231">
        <v>220</v>
      </c>
      <c r="B231">
        <v>82</v>
      </c>
    </row>
    <row r="232" spans="1:2" x14ac:dyDescent="0.25">
      <c r="A232">
        <v>1604</v>
      </c>
      <c r="B232">
        <v>1</v>
      </c>
    </row>
    <row r="233" spans="1:2" x14ac:dyDescent="0.25">
      <c r="A233">
        <v>454</v>
      </c>
      <c r="B233">
        <v>1198</v>
      </c>
    </row>
    <row r="234" spans="1:2" x14ac:dyDescent="0.25">
      <c r="A234">
        <v>123</v>
      </c>
      <c r="B234">
        <v>648</v>
      </c>
    </row>
    <row r="235" spans="1:2" x14ac:dyDescent="0.25">
      <c r="A235">
        <v>299</v>
      </c>
      <c r="B235">
        <v>64</v>
      </c>
    </row>
    <row r="236" spans="1:2" x14ac:dyDescent="0.25">
      <c r="A236">
        <v>2237</v>
      </c>
      <c r="B236">
        <v>62</v>
      </c>
    </row>
    <row r="237" spans="1:2" x14ac:dyDescent="0.25">
      <c r="A237">
        <v>645</v>
      </c>
      <c r="B237">
        <v>750</v>
      </c>
    </row>
    <row r="238" spans="1:2" x14ac:dyDescent="0.25">
      <c r="A238">
        <v>484</v>
      </c>
      <c r="B238">
        <v>105</v>
      </c>
    </row>
    <row r="239" spans="1:2" x14ac:dyDescent="0.25">
      <c r="A239">
        <v>154</v>
      </c>
      <c r="B239">
        <v>2604</v>
      </c>
    </row>
    <row r="240" spans="1:2" x14ac:dyDescent="0.25">
      <c r="A240">
        <v>82</v>
      </c>
      <c r="B240">
        <v>65</v>
      </c>
    </row>
    <row r="241" spans="1:2" x14ac:dyDescent="0.25">
      <c r="A241">
        <v>134</v>
      </c>
      <c r="B241">
        <v>94</v>
      </c>
    </row>
    <row r="242" spans="1:2" x14ac:dyDescent="0.25">
      <c r="A242">
        <v>5203</v>
      </c>
      <c r="B242">
        <v>257</v>
      </c>
    </row>
    <row r="243" spans="1:2" x14ac:dyDescent="0.25">
      <c r="A243">
        <v>94</v>
      </c>
      <c r="B243">
        <v>2928</v>
      </c>
    </row>
    <row r="244" spans="1:2" x14ac:dyDescent="0.25">
      <c r="A244">
        <v>205</v>
      </c>
      <c r="B244">
        <v>4697</v>
      </c>
    </row>
    <row r="245" spans="1:2" x14ac:dyDescent="0.25">
      <c r="A245">
        <v>92</v>
      </c>
      <c r="B245">
        <v>2915</v>
      </c>
    </row>
    <row r="246" spans="1:2" x14ac:dyDescent="0.25">
      <c r="A246">
        <v>219</v>
      </c>
      <c r="B246">
        <v>18</v>
      </c>
    </row>
    <row r="247" spans="1:2" x14ac:dyDescent="0.25">
      <c r="A247">
        <v>2526</v>
      </c>
      <c r="B247">
        <v>602</v>
      </c>
    </row>
    <row r="248" spans="1:2" x14ac:dyDescent="0.25">
      <c r="A248">
        <v>94</v>
      </c>
      <c r="B248">
        <v>1</v>
      </c>
    </row>
    <row r="249" spans="1:2" x14ac:dyDescent="0.25">
      <c r="A249">
        <v>1713</v>
      </c>
      <c r="B249">
        <v>3868</v>
      </c>
    </row>
    <row r="250" spans="1:2" x14ac:dyDescent="0.25">
      <c r="A250">
        <v>249</v>
      </c>
      <c r="B250">
        <v>504</v>
      </c>
    </row>
    <row r="251" spans="1:2" x14ac:dyDescent="0.25">
      <c r="A251">
        <v>192</v>
      </c>
      <c r="B251">
        <v>14</v>
      </c>
    </row>
    <row r="252" spans="1:2" x14ac:dyDescent="0.25">
      <c r="A252">
        <v>247</v>
      </c>
      <c r="B252">
        <v>750</v>
      </c>
    </row>
    <row r="253" spans="1:2" x14ac:dyDescent="0.25">
      <c r="A253">
        <v>2293</v>
      </c>
      <c r="B253">
        <v>77</v>
      </c>
    </row>
    <row r="254" spans="1:2" x14ac:dyDescent="0.25">
      <c r="A254">
        <v>3131</v>
      </c>
      <c r="B254">
        <v>752</v>
      </c>
    </row>
    <row r="255" spans="1:2" x14ac:dyDescent="0.25">
      <c r="A255">
        <v>143</v>
      </c>
      <c r="B255">
        <v>131</v>
      </c>
    </row>
    <row r="256" spans="1:2" x14ac:dyDescent="0.25">
      <c r="A256">
        <v>296</v>
      </c>
      <c r="B256">
        <v>87</v>
      </c>
    </row>
    <row r="257" spans="1:2" x14ac:dyDescent="0.25">
      <c r="A257">
        <v>170</v>
      </c>
      <c r="B257">
        <v>1063</v>
      </c>
    </row>
    <row r="258" spans="1:2" x14ac:dyDescent="0.25">
      <c r="A258">
        <v>86</v>
      </c>
      <c r="B258">
        <v>76</v>
      </c>
    </row>
    <row r="259" spans="1:2" x14ac:dyDescent="0.25">
      <c r="A259">
        <v>6286</v>
      </c>
      <c r="B259">
        <v>4428</v>
      </c>
    </row>
    <row r="260" spans="1:2" x14ac:dyDescent="0.25">
      <c r="A260">
        <v>3727</v>
      </c>
      <c r="B260">
        <v>58</v>
      </c>
    </row>
    <row r="261" spans="1:2" x14ac:dyDescent="0.25">
      <c r="A261">
        <v>1605</v>
      </c>
      <c r="B261">
        <v>111</v>
      </c>
    </row>
    <row r="262" spans="1:2" x14ac:dyDescent="0.25">
      <c r="A262">
        <v>2120</v>
      </c>
      <c r="B262">
        <v>2955</v>
      </c>
    </row>
    <row r="263" spans="1:2" x14ac:dyDescent="0.25">
      <c r="A263">
        <v>50</v>
      </c>
      <c r="B263">
        <v>1657</v>
      </c>
    </row>
    <row r="264" spans="1:2" x14ac:dyDescent="0.25">
      <c r="A264">
        <v>2080</v>
      </c>
      <c r="B264">
        <v>926</v>
      </c>
    </row>
    <row r="265" spans="1:2" x14ac:dyDescent="0.25">
      <c r="A265">
        <v>2105</v>
      </c>
      <c r="B265">
        <v>77</v>
      </c>
    </row>
    <row r="266" spans="1:2" x14ac:dyDescent="0.25">
      <c r="A266">
        <v>2436</v>
      </c>
      <c r="B266">
        <v>1748</v>
      </c>
    </row>
    <row r="267" spans="1:2" x14ac:dyDescent="0.25">
      <c r="A267">
        <v>80</v>
      </c>
      <c r="B267">
        <v>79</v>
      </c>
    </row>
    <row r="268" spans="1:2" x14ac:dyDescent="0.25">
      <c r="A268">
        <v>42</v>
      </c>
      <c r="B268">
        <v>889</v>
      </c>
    </row>
    <row r="269" spans="1:2" x14ac:dyDescent="0.25">
      <c r="A269">
        <v>139</v>
      </c>
      <c r="B269">
        <v>56</v>
      </c>
    </row>
    <row r="270" spans="1:2" x14ac:dyDescent="0.25">
      <c r="A270">
        <v>159</v>
      </c>
      <c r="B270">
        <v>1</v>
      </c>
    </row>
    <row r="271" spans="1:2" x14ac:dyDescent="0.25">
      <c r="A271">
        <v>381</v>
      </c>
      <c r="B271">
        <v>83</v>
      </c>
    </row>
    <row r="272" spans="1:2" x14ac:dyDescent="0.25">
      <c r="A272">
        <v>194</v>
      </c>
      <c r="B272">
        <v>2025</v>
      </c>
    </row>
    <row r="273" spans="1:2" x14ac:dyDescent="0.25">
      <c r="A273">
        <v>106</v>
      </c>
      <c r="B273">
        <v>14</v>
      </c>
    </row>
    <row r="274" spans="1:2" x14ac:dyDescent="0.25">
      <c r="A274">
        <v>142</v>
      </c>
      <c r="B274">
        <v>656</v>
      </c>
    </row>
    <row r="275" spans="1:2" x14ac:dyDescent="0.25">
      <c r="A275">
        <v>211</v>
      </c>
      <c r="B275">
        <v>1596</v>
      </c>
    </row>
    <row r="276" spans="1:2" x14ac:dyDescent="0.25">
      <c r="A276">
        <v>2756</v>
      </c>
      <c r="B276">
        <v>10</v>
      </c>
    </row>
    <row r="277" spans="1:2" x14ac:dyDescent="0.25">
      <c r="A277">
        <v>173</v>
      </c>
      <c r="B277">
        <v>1121</v>
      </c>
    </row>
    <row r="278" spans="1:2" x14ac:dyDescent="0.25">
      <c r="A278">
        <v>87</v>
      </c>
      <c r="B278">
        <v>15</v>
      </c>
    </row>
    <row r="279" spans="1:2" x14ac:dyDescent="0.25">
      <c r="A279">
        <v>1572</v>
      </c>
      <c r="B279">
        <v>191</v>
      </c>
    </row>
    <row r="280" spans="1:2" x14ac:dyDescent="0.25">
      <c r="A280">
        <v>2346</v>
      </c>
      <c r="B280">
        <v>16</v>
      </c>
    </row>
    <row r="281" spans="1:2" x14ac:dyDescent="0.25">
      <c r="A281">
        <v>115</v>
      </c>
      <c r="B281">
        <v>17</v>
      </c>
    </row>
    <row r="282" spans="1:2" x14ac:dyDescent="0.25">
      <c r="A282">
        <v>85</v>
      </c>
      <c r="B282">
        <v>34</v>
      </c>
    </row>
    <row r="283" spans="1:2" x14ac:dyDescent="0.25">
      <c r="A283">
        <v>144</v>
      </c>
      <c r="B283">
        <v>1</v>
      </c>
    </row>
    <row r="284" spans="1:2" x14ac:dyDescent="0.25">
      <c r="A284">
        <v>2443</v>
      </c>
      <c r="B284">
        <v>1274</v>
      </c>
    </row>
    <row r="285" spans="1:2" x14ac:dyDescent="0.25">
      <c r="A285">
        <v>64</v>
      </c>
      <c r="B285">
        <v>210</v>
      </c>
    </row>
    <row r="286" spans="1:2" x14ac:dyDescent="0.25">
      <c r="A286">
        <v>268</v>
      </c>
      <c r="B286">
        <v>248</v>
      </c>
    </row>
    <row r="287" spans="1:2" x14ac:dyDescent="0.25">
      <c r="A287">
        <v>195</v>
      </c>
      <c r="B287">
        <v>513</v>
      </c>
    </row>
    <row r="288" spans="1:2" x14ac:dyDescent="0.25">
      <c r="A288">
        <v>186</v>
      </c>
      <c r="B288">
        <v>3410</v>
      </c>
    </row>
    <row r="289" spans="1:2" x14ac:dyDescent="0.25">
      <c r="A289">
        <v>460</v>
      </c>
      <c r="B289">
        <v>10</v>
      </c>
    </row>
    <row r="290" spans="1:2" x14ac:dyDescent="0.25">
      <c r="A290">
        <v>2528</v>
      </c>
      <c r="B290">
        <v>2201</v>
      </c>
    </row>
    <row r="291" spans="1:2" x14ac:dyDescent="0.25">
      <c r="A291">
        <v>3657</v>
      </c>
      <c r="B291">
        <v>676</v>
      </c>
    </row>
    <row r="292" spans="1:2" x14ac:dyDescent="0.25">
      <c r="A292">
        <v>131</v>
      </c>
      <c r="B292">
        <v>831</v>
      </c>
    </row>
    <row r="293" spans="1:2" x14ac:dyDescent="0.25">
      <c r="A293">
        <v>239</v>
      </c>
      <c r="B293">
        <v>859</v>
      </c>
    </row>
    <row r="294" spans="1:2" x14ac:dyDescent="0.25">
      <c r="A294">
        <v>78</v>
      </c>
      <c r="B294">
        <v>45</v>
      </c>
    </row>
    <row r="295" spans="1:2" x14ac:dyDescent="0.25">
      <c r="A295">
        <v>1773</v>
      </c>
      <c r="B295">
        <v>6</v>
      </c>
    </row>
    <row r="296" spans="1:2" x14ac:dyDescent="0.25">
      <c r="A296">
        <v>32</v>
      </c>
      <c r="B296">
        <v>7</v>
      </c>
    </row>
    <row r="297" spans="1:2" x14ac:dyDescent="0.25">
      <c r="A297">
        <v>369</v>
      </c>
      <c r="B297">
        <v>31</v>
      </c>
    </row>
    <row r="298" spans="1:2" x14ac:dyDescent="0.25">
      <c r="A298">
        <v>89</v>
      </c>
      <c r="B298">
        <v>78</v>
      </c>
    </row>
    <row r="299" spans="1:2" x14ac:dyDescent="0.25">
      <c r="A299">
        <v>147</v>
      </c>
      <c r="B299">
        <v>1225</v>
      </c>
    </row>
    <row r="300" spans="1:2" x14ac:dyDescent="0.25">
      <c r="A300">
        <v>126</v>
      </c>
      <c r="B300">
        <v>1</v>
      </c>
    </row>
    <row r="301" spans="1:2" x14ac:dyDescent="0.25">
      <c r="A301">
        <v>2218</v>
      </c>
      <c r="B301">
        <v>67</v>
      </c>
    </row>
    <row r="302" spans="1:2" x14ac:dyDescent="0.25">
      <c r="A302">
        <v>202</v>
      </c>
      <c r="B302">
        <v>19</v>
      </c>
    </row>
    <row r="303" spans="1:2" x14ac:dyDescent="0.25">
      <c r="A303">
        <v>140</v>
      </c>
      <c r="B303">
        <v>2108</v>
      </c>
    </row>
    <row r="304" spans="1:2" x14ac:dyDescent="0.25">
      <c r="A304">
        <v>1052</v>
      </c>
      <c r="B304">
        <v>679</v>
      </c>
    </row>
    <row r="305" spans="1:2" x14ac:dyDescent="0.25">
      <c r="A305">
        <v>247</v>
      </c>
      <c r="B305">
        <v>36</v>
      </c>
    </row>
    <row r="306" spans="1:2" x14ac:dyDescent="0.25">
      <c r="A306">
        <v>84</v>
      </c>
      <c r="B306">
        <v>47</v>
      </c>
    </row>
    <row r="307" spans="1:2" x14ac:dyDescent="0.25">
      <c r="A307">
        <v>88</v>
      </c>
      <c r="B307">
        <v>70</v>
      </c>
    </row>
    <row r="308" spans="1:2" x14ac:dyDescent="0.25">
      <c r="A308">
        <v>156</v>
      </c>
      <c r="B308">
        <v>154</v>
      </c>
    </row>
    <row r="309" spans="1:2" x14ac:dyDescent="0.25">
      <c r="A309">
        <v>2985</v>
      </c>
      <c r="B309">
        <v>22</v>
      </c>
    </row>
    <row r="310" spans="1:2" x14ac:dyDescent="0.25">
      <c r="A310">
        <v>762</v>
      </c>
      <c r="B310">
        <v>1758</v>
      </c>
    </row>
    <row r="311" spans="1:2" x14ac:dyDescent="0.25">
      <c r="A311">
        <v>554</v>
      </c>
      <c r="B311">
        <v>94</v>
      </c>
    </row>
    <row r="312" spans="1:2" x14ac:dyDescent="0.25">
      <c r="A312">
        <v>135</v>
      </c>
      <c r="B312">
        <v>33</v>
      </c>
    </row>
    <row r="313" spans="1:2" x14ac:dyDescent="0.25">
      <c r="A313">
        <v>122</v>
      </c>
      <c r="B313">
        <v>1</v>
      </c>
    </row>
    <row r="314" spans="1:2" x14ac:dyDescent="0.25">
      <c r="A314">
        <v>221</v>
      </c>
      <c r="B314">
        <v>31</v>
      </c>
    </row>
    <row r="315" spans="1:2" x14ac:dyDescent="0.25">
      <c r="A315">
        <v>126</v>
      </c>
      <c r="B315">
        <v>35</v>
      </c>
    </row>
    <row r="316" spans="1:2" x14ac:dyDescent="0.25">
      <c r="A316">
        <v>1022</v>
      </c>
      <c r="B316">
        <v>63</v>
      </c>
    </row>
    <row r="317" spans="1:2" x14ac:dyDescent="0.25">
      <c r="A317">
        <v>3177</v>
      </c>
      <c r="B317">
        <v>526</v>
      </c>
    </row>
    <row r="318" spans="1:2" x14ac:dyDescent="0.25">
      <c r="A318">
        <v>198</v>
      </c>
      <c r="B318">
        <v>121</v>
      </c>
    </row>
    <row r="319" spans="1:2" x14ac:dyDescent="0.25">
      <c r="A319">
        <v>85</v>
      </c>
      <c r="B319">
        <v>67</v>
      </c>
    </row>
    <row r="320" spans="1:2" x14ac:dyDescent="0.25">
      <c r="A320">
        <v>3596</v>
      </c>
      <c r="B320">
        <v>57</v>
      </c>
    </row>
    <row r="321" spans="1:2" x14ac:dyDescent="0.25">
      <c r="A321">
        <v>244</v>
      </c>
      <c r="B321">
        <v>1229</v>
      </c>
    </row>
    <row r="322" spans="1:2" x14ac:dyDescent="0.25">
      <c r="A322">
        <v>5180</v>
      </c>
      <c r="B322">
        <v>12</v>
      </c>
    </row>
    <row r="323" spans="1:2" x14ac:dyDescent="0.25">
      <c r="A323">
        <v>589</v>
      </c>
      <c r="B323">
        <v>452</v>
      </c>
    </row>
    <row r="324" spans="1:2" x14ac:dyDescent="0.25">
      <c r="A324">
        <v>2725</v>
      </c>
      <c r="B324">
        <v>1886</v>
      </c>
    </row>
    <row r="325" spans="1:2" x14ac:dyDescent="0.25">
      <c r="A325">
        <v>300</v>
      </c>
      <c r="B325">
        <v>1825</v>
      </c>
    </row>
    <row r="326" spans="1:2" x14ac:dyDescent="0.25">
      <c r="A326">
        <v>144</v>
      </c>
      <c r="B326">
        <v>31</v>
      </c>
    </row>
    <row r="327" spans="1:2" x14ac:dyDescent="0.25">
      <c r="A327">
        <v>87</v>
      </c>
      <c r="B327">
        <v>107</v>
      </c>
    </row>
    <row r="328" spans="1:2" x14ac:dyDescent="0.25">
      <c r="A328">
        <v>3116</v>
      </c>
      <c r="B328">
        <v>27</v>
      </c>
    </row>
    <row r="329" spans="1:2" x14ac:dyDescent="0.25">
      <c r="A329">
        <v>909</v>
      </c>
      <c r="B329">
        <v>1221</v>
      </c>
    </row>
    <row r="330" spans="1:2" x14ac:dyDescent="0.25">
      <c r="A330">
        <v>1613</v>
      </c>
      <c r="B330">
        <v>1</v>
      </c>
    </row>
    <row r="331" spans="1:2" x14ac:dyDescent="0.25">
      <c r="A331">
        <v>136</v>
      </c>
      <c r="B331">
        <v>16</v>
      </c>
    </row>
    <row r="332" spans="1:2" x14ac:dyDescent="0.25">
      <c r="A332">
        <v>130</v>
      </c>
      <c r="B332">
        <v>41</v>
      </c>
    </row>
    <row r="333" spans="1:2" x14ac:dyDescent="0.25">
      <c r="A333">
        <v>102</v>
      </c>
      <c r="B333">
        <v>523</v>
      </c>
    </row>
    <row r="334" spans="1:2" x14ac:dyDescent="0.25">
      <c r="A334">
        <v>4006</v>
      </c>
      <c r="B334">
        <v>141</v>
      </c>
    </row>
    <row r="335" spans="1:2" x14ac:dyDescent="0.25">
      <c r="A335">
        <v>1629</v>
      </c>
      <c r="B335">
        <v>52</v>
      </c>
    </row>
    <row r="336" spans="1:2" x14ac:dyDescent="0.25">
      <c r="A336">
        <v>2188</v>
      </c>
      <c r="B336">
        <v>225</v>
      </c>
    </row>
    <row r="337" spans="1:2" x14ac:dyDescent="0.25">
      <c r="A337">
        <v>2409</v>
      </c>
      <c r="B337">
        <v>38</v>
      </c>
    </row>
    <row r="338" spans="1:2" x14ac:dyDescent="0.25">
      <c r="A338">
        <v>194</v>
      </c>
      <c r="B338">
        <v>15</v>
      </c>
    </row>
    <row r="339" spans="1:2" x14ac:dyDescent="0.25">
      <c r="A339">
        <v>1140</v>
      </c>
      <c r="B339">
        <v>37</v>
      </c>
    </row>
    <row r="340" spans="1:2" x14ac:dyDescent="0.25">
      <c r="A340">
        <v>102</v>
      </c>
      <c r="B340">
        <v>112</v>
      </c>
    </row>
    <row r="341" spans="1:2" x14ac:dyDescent="0.25">
      <c r="A341">
        <v>2857</v>
      </c>
      <c r="B341">
        <v>21</v>
      </c>
    </row>
    <row r="342" spans="1:2" x14ac:dyDescent="0.25">
      <c r="A342">
        <v>107</v>
      </c>
      <c r="B342">
        <v>67</v>
      </c>
    </row>
    <row r="343" spans="1:2" x14ac:dyDescent="0.25">
      <c r="A343">
        <v>160</v>
      </c>
      <c r="B343">
        <v>78</v>
      </c>
    </row>
    <row r="344" spans="1:2" x14ac:dyDescent="0.25">
      <c r="A344">
        <v>2230</v>
      </c>
      <c r="B344">
        <v>67</v>
      </c>
    </row>
    <row r="345" spans="1:2" x14ac:dyDescent="0.25">
      <c r="A345">
        <v>316</v>
      </c>
      <c r="B345">
        <v>263</v>
      </c>
    </row>
    <row r="346" spans="1:2" x14ac:dyDescent="0.25">
      <c r="A346">
        <v>117</v>
      </c>
      <c r="B346">
        <v>1691</v>
      </c>
    </row>
    <row r="347" spans="1:2" x14ac:dyDescent="0.25">
      <c r="A347">
        <v>6406</v>
      </c>
      <c r="B347">
        <v>181</v>
      </c>
    </row>
    <row r="348" spans="1:2" x14ac:dyDescent="0.25">
      <c r="A348">
        <v>192</v>
      </c>
      <c r="B348">
        <v>13</v>
      </c>
    </row>
    <row r="349" spans="1:2" x14ac:dyDescent="0.25">
      <c r="A349">
        <v>26</v>
      </c>
      <c r="B349">
        <v>1</v>
      </c>
    </row>
    <row r="350" spans="1:2" x14ac:dyDescent="0.25">
      <c r="A350">
        <v>723</v>
      </c>
      <c r="B350">
        <v>21</v>
      </c>
    </row>
    <row r="351" spans="1:2" x14ac:dyDescent="0.25">
      <c r="A351">
        <v>170</v>
      </c>
      <c r="B351">
        <v>830</v>
      </c>
    </row>
    <row r="352" spans="1:2" x14ac:dyDescent="0.25">
      <c r="A352">
        <v>238</v>
      </c>
      <c r="B352">
        <v>130</v>
      </c>
    </row>
    <row r="353" spans="1:2" x14ac:dyDescent="0.25">
      <c r="A353">
        <v>55</v>
      </c>
      <c r="B353">
        <v>55</v>
      </c>
    </row>
    <row r="354" spans="1:2" x14ac:dyDescent="0.25">
      <c r="A354">
        <v>128</v>
      </c>
      <c r="B354">
        <v>114</v>
      </c>
    </row>
    <row r="355" spans="1:2" x14ac:dyDescent="0.25">
      <c r="A355">
        <v>2144</v>
      </c>
      <c r="B355">
        <v>594</v>
      </c>
    </row>
    <row r="356" spans="1:2" x14ac:dyDescent="0.25">
      <c r="A356">
        <v>2693</v>
      </c>
      <c r="B356">
        <v>24</v>
      </c>
    </row>
    <row r="357" spans="1:2" x14ac:dyDescent="0.25">
      <c r="A357">
        <v>432</v>
      </c>
      <c r="B357">
        <v>252</v>
      </c>
    </row>
    <row r="358" spans="1:2" x14ac:dyDescent="0.25">
      <c r="A358">
        <v>189</v>
      </c>
      <c r="B358">
        <v>67</v>
      </c>
    </row>
    <row r="359" spans="1:2" x14ac:dyDescent="0.25">
      <c r="A359">
        <v>154</v>
      </c>
      <c r="B359">
        <v>742</v>
      </c>
    </row>
    <row r="360" spans="1:2" x14ac:dyDescent="0.25">
      <c r="A360">
        <v>96</v>
      </c>
      <c r="B360">
        <v>75</v>
      </c>
    </row>
    <row r="361" spans="1:2" x14ac:dyDescent="0.25">
      <c r="A361">
        <v>3063</v>
      </c>
      <c r="B361">
        <v>4405</v>
      </c>
    </row>
    <row r="362" spans="1:2" x14ac:dyDescent="0.25">
      <c r="A362">
        <v>2266</v>
      </c>
      <c r="B362">
        <v>92</v>
      </c>
    </row>
    <row r="363" spans="1:2" x14ac:dyDescent="0.25">
      <c r="A363">
        <v>194</v>
      </c>
      <c r="B363">
        <v>64</v>
      </c>
    </row>
    <row r="364" spans="1:2" x14ac:dyDescent="0.25">
      <c r="A364">
        <v>129</v>
      </c>
      <c r="B364">
        <v>64</v>
      </c>
    </row>
    <row r="365" spans="1:2" x14ac:dyDescent="0.25">
      <c r="A365">
        <v>375</v>
      </c>
      <c r="B365">
        <v>842</v>
      </c>
    </row>
    <row r="366" spans="1:2" x14ac:dyDescent="0.25">
      <c r="A366">
        <v>409</v>
      </c>
      <c r="B366">
        <v>112</v>
      </c>
    </row>
    <row r="367" spans="1:2" x14ac:dyDescent="0.25">
      <c r="A367">
        <v>234</v>
      </c>
      <c r="B367">
        <v>374</v>
      </c>
    </row>
    <row r="368" spans="1:2" x14ac:dyDescent="0.25">
      <c r="A368">
        <v>3016</v>
      </c>
    </row>
    <row r="369" spans="1:1" x14ac:dyDescent="0.25">
      <c r="A369">
        <v>264</v>
      </c>
    </row>
    <row r="370" spans="1:1" x14ac:dyDescent="0.25">
      <c r="A370">
        <v>272</v>
      </c>
    </row>
    <row r="371" spans="1:1" x14ac:dyDescent="0.25">
      <c r="A371">
        <v>419</v>
      </c>
    </row>
    <row r="372" spans="1:1" x14ac:dyDescent="0.25">
      <c r="A372">
        <v>1621</v>
      </c>
    </row>
    <row r="373" spans="1:1" x14ac:dyDescent="0.25">
      <c r="A373">
        <v>1101</v>
      </c>
    </row>
    <row r="374" spans="1:1" x14ac:dyDescent="0.25">
      <c r="A374">
        <v>1073</v>
      </c>
    </row>
    <row r="375" spans="1:1" x14ac:dyDescent="0.25">
      <c r="A375">
        <v>331</v>
      </c>
    </row>
    <row r="376" spans="1:1" x14ac:dyDescent="0.25">
      <c r="A376">
        <v>1170</v>
      </c>
    </row>
    <row r="377" spans="1:1" x14ac:dyDescent="0.25">
      <c r="A377">
        <v>363</v>
      </c>
    </row>
    <row r="378" spans="1:1" x14ac:dyDescent="0.25">
      <c r="A378">
        <v>103</v>
      </c>
    </row>
    <row r="379" spans="1:1" x14ac:dyDescent="0.25">
      <c r="A379">
        <v>147</v>
      </c>
    </row>
    <row r="380" spans="1:1" x14ac:dyDescent="0.25">
      <c r="A380">
        <v>110</v>
      </c>
    </row>
    <row r="381" spans="1:1" x14ac:dyDescent="0.25">
      <c r="A381">
        <v>134</v>
      </c>
    </row>
    <row r="382" spans="1:1" x14ac:dyDescent="0.25">
      <c r="A382">
        <v>269</v>
      </c>
    </row>
    <row r="383" spans="1:1" x14ac:dyDescent="0.25">
      <c r="A383">
        <v>175</v>
      </c>
    </row>
    <row r="384" spans="1:1" x14ac:dyDescent="0.25">
      <c r="A384">
        <v>69</v>
      </c>
    </row>
    <row r="385" spans="1:1" x14ac:dyDescent="0.25">
      <c r="A385">
        <v>190</v>
      </c>
    </row>
    <row r="386" spans="1:1" x14ac:dyDescent="0.25">
      <c r="A386">
        <v>237</v>
      </c>
    </row>
    <row r="387" spans="1:1" x14ac:dyDescent="0.25">
      <c r="A387">
        <v>196</v>
      </c>
    </row>
    <row r="388" spans="1:1" x14ac:dyDescent="0.25">
      <c r="A388">
        <v>7295</v>
      </c>
    </row>
    <row r="389" spans="1:1" x14ac:dyDescent="0.25">
      <c r="A389">
        <v>2893</v>
      </c>
    </row>
    <row r="390" spans="1:1" x14ac:dyDescent="0.25">
      <c r="A390">
        <v>820</v>
      </c>
    </row>
    <row r="391" spans="1:1" x14ac:dyDescent="0.25">
      <c r="A391">
        <v>2038</v>
      </c>
    </row>
    <row r="392" spans="1:1" x14ac:dyDescent="0.25">
      <c r="A392">
        <v>116</v>
      </c>
    </row>
    <row r="393" spans="1:1" x14ac:dyDescent="0.25">
      <c r="A393">
        <v>1345</v>
      </c>
    </row>
    <row r="394" spans="1:1" x14ac:dyDescent="0.25">
      <c r="A394">
        <v>168</v>
      </c>
    </row>
    <row r="395" spans="1:1" x14ac:dyDescent="0.25">
      <c r="A395">
        <v>137</v>
      </c>
    </row>
    <row r="396" spans="1:1" x14ac:dyDescent="0.25">
      <c r="A396">
        <v>186</v>
      </c>
    </row>
    <row r="397" spans="1:1" x14ac:dyDescent="0.25">
      <c r="A397">
        <v>125</v>
      </c>
    </row>
    <row r="398" spans="1:1" x14ac:dyDescent="0.25">
      <c r="A398">
        <v>202</v>
      </c>
    </row>
    <row r="399" spans="1:1" x14ac:dyDescent="0.25">
      <c r="A399">
        <v>103</v>
      </c>
    </row>
    <row r="400" spans="1:1" x14ac:dyDescent="0.25">
      <c r="A400">
        <v>1785</v>
      </c>
    </row>
    <row r="401" spans="1:1" x14ac:dyDescent="0.25">
      <c r="A401">
        <v>157</v>
      </c>
    </row>
    <row r="402" spans="1:1" x14ac:dyDescent="0.25">
      <c r="A402">
        <v>555</v>
      </c>
    </row>
    <row r="403" spans="1:1" x14ac:dyDescent="0.25">
      <c r="A403">
        <v>297</v>
      </c>
    </row>
    <row r="404" spans="1:1" x14ac:dyDescent="0.25">
      <c r="A404">
        <v>123</v>
      </c>
    </row>
    <row r="405" spans="1:1" x14ac:dyDescent="0.25">
      <c r="A405">
        <v>3036</v>
      </c>
    </row>
    <row r="406" spans="1:1" x14ac:dyDescent="0.25">
      <c r="A406">
        <v>144</v>
      </c>
    </row>
    <row r="407" spans="1:1" x14ac:dyDescent="0.25">
      <c r="A407">
        <v>121</v>
      </c>
    </row>
    <row r="408" spans="1:1" x14ac:dyDescent="0.25">
      <c r="A408">
        <v>181</v>
      </c>
    </row>
    <row r="409" spans="1:1" x14ac:dyDescent="0.25">
      <c r="A409">
        <v>122</v>
      </c>
    </row>
    <row r="410" spans="1:1" x14ac:dyDescent="0.25">
      <c r="A410">
        <v>1071</v>
      </c>
    </row>
    <row r="411" spans="1:1" x14ac:dyDescent="0.25">
      <c r="A411">
        <v>980</v>
      </c>
    </row>
    <row r="412" spans="1:1" x14ac:dyDescent="0.25">
      <c r="A412">
        <v>536</v>
      </c>
    </row>
    <row r="413" spans="1:1" x14ac:dyDescent="0.25">
      <c r="A413">
        <v>1991</v>
      </c>
    </row>
    <row r="414" spans="1:1" x14ac:dyDescent="0.25">
      <c r="A414">
        <v>180</v>
      </c>
    </row>
    <row r="415" spans="1:1" x14ac:dyDescent="0.25">
      <c r="A415">
        <v>130</v>
      </c>
    </row>
    <row r="416" spans="1:1" x14ac:dyDescent="0.25">
      <c r="A416">
        <v>122</v>
      </c>
    </row>
    <row r="417" spans="1:1" x14ac:dyDescent="0.25">
      <c r="A417">
        <v>140</v>
      </c>
    </row>
    <row r="418" spans="1:1" x14ac:dyDescent="0.25">
      <c r="A418">
        <v>3388</v>
      </c>
    </row>
    <row r="419" spans="1:1" x14ac:dyDescent="0.25">
      <c r="A419">
        <v>280</v>
      </c>
    </row>
    <row r="420" spans="1:1" x14ac:dyDescent="0.25">
      <c r="A420">
        <v>366</v>
      </c>
    </row>
    <row r="421" spans="1:1" x14ac:dyDescent="0.25">
      <c r="A421">
        <v>270</v>
      </c>
    </row>
    <row r="422" spans="1:1" x14ac:dyDescent="0.25">
      <c r="A422">
        <v>137</v>
      </c>
    </row>
    <row r="423" spans="1:1" x14ac:dyDescent="0.25">
      <c r="A423">
        <v>3205</v>
      </c>
    </row>
    <row r="424" spans="1:1" x14ac:dyDescent="0.25">
      <c r="A424">
        <v>288</v>
      </c>
    </row>
    <row r="425" spans="1:1" x14ac:dyDescent="0.25">
      <c r="A425">
        <v>148</v>
      </c>
    </row>
    <row r="426" spans="1:1" x14ac:dyDescent="0.25">
      <c r="A426">
        <v>114</v>
      </c>
    </row>
    <row r="427" spans="1:1" x14ac:dyDescent="0.25">
      <c r="A427">
        <v>1518</v>
      </c>
    </row>
    <row r="428" spans="1:1" x14ac:dyDescent="0.25">
      <c r="A428">
        <v>166</v>
      </c>
    </row>
    <row r="429" spans="1:1" x14ac:dyDescent="0.25">
      <c r="A429">
        <v>100</v>
      </c>
    </row>
    <row r="430" spans="1:1" x14ac:dyDescent="0.25">
      <c r="A430">
        <v>235</v>
      </c>
    </row>
    <row r="431" spans="1:1" x14ac:dyDescent="0.25">
      <c r="A431">
        <v>148</v>
      </c>
    </row>
    <row r="432" spans="1:1" x14ac:dyDescent="0.25">
      <c r="A432">
        <v>198</v>
      </c>
    </row>
    <row r="433" spans="1:1" x14ac:dyDescent="0.25">
      <c r="A433">
        <v>150</v>
      </c>
    </row>
    <row r="434" spans="1:1" x14ac:dyDescent="0.25">
      <c r="A434">
        <v>216</v>
      </c>
    </row>
    <row r="435" spans="1:1" x14ac:dyDescent="0.25">
      <c r="A435">
        <v>5139</v>
      </c>
    </row>
    <row r="436" spans="1:1" x14ac:dyDescent="0.25">
      <c r="A436">
        <v>2353</v>
      </c>
    </row>
    <row r="437" spans="1:1" x14ac:dyDescent="0.25">
      <c r="A437">
        <v>78</v>
      </c>
    </row>
    <row r="438" spans="1:1" x14ac:dyDescent="0.25">
      <c r="A438">
        <v>174</v>
      </c>
    </row>
    <row r="439" spans="1:1" x14ac:dyDescent="0.25">
      <c r="A439">
        <v>164</v>
      </c>
    </row>
    <row r="440" spans="1:1" x14ac:dyDescent="0.25">
      <c r="A440">
        <v>161</v>
      </c>
    </row>
    <row r="441" spans="1:1" x14ac:dyDescent="0.25">
      <c r="A441">
        <v>138</v>
      </c>
    </row>
    <row r="442" spans="1:1" x14ac:dyDescent="0.25">
      <c r="A442">
        <v>3308</v>
      </c>
    </row>
    <row r="443" spans="1:1" x14ac:dyDescent="0.25">
      <c r="A443">
        <v>127</v>
      </c>
    </row>
    <row r="444" spans="1:1" x14ac:dyDescent="0.25">
      <c r="A444">
        <v>207</v>
      </c>
    </row>
    <row r="445" spans="1:1" x14ac:dyDescent="0.25">
      <c r="A445">
        <v>181</v>
      </c>
    </row>
    <row r="446" spans="1:1" x14ac:dyDescent="0.25">
      <c r="A446">
        <v>110</v>
      </c>
    </row>
    <row r="447" spans="1:1" x14ac:dyDescent="0.25">
      <c r="A447">
        <v>185</v>
      </c>
    </row>
    <row r="448" spans="1:1" x14ac:dyDescent="0.25">
      <c r="A448">
        <v>121</v>
      </c>
    </row>
    <row r="449" spans="1:1" x14ac:dyDescent="0.25">
      <c r="A449">
        <v>106</v>
      </c>
    </row>
    <row r="450" spans="1:1" x14ac:dyDescent="0.25">
      <c r="A450">
        <v>142</v>
      </c>
    </row>
    <row r="451" spans="1:1" x14ac:dyDescent="0.25">
      <c r="A451">
        <v>233</v>
      </c>
    </row>
    <row r="452" spans="1:1" x14ac:dyDescent="0.25">
      <c r="A452">
        <v>218</v>
      </c>
    </row>
    <row r="453" spans="1:1" x14ac:dyDescent="0.25">
      <c r="A453">
        <v>76</v>
      </c>
    </row>
    <row r="454" spans="1:1" x14ac:dyDescent="0.25">
      <c r="A454">
        <v>43</v>
      </c>
    </row>
    <row r="455" spans="1:1" x14ac:dyDescent="0.25">
      <c r="A455">
        <v>221</v>
      </c>
    </row>
    <row r="456" spans="1:1" x14ac:dyDescent="0.25">
      <c r="A456">
        <v>2805</v>
      </c>
    </row>
    <row r="457" spans="1:1" x14ac:dyDescent="0.25">
      <c r="A457">
        <v>68</v>
      </c>
    </row>
    <row r="458" spans="1:1" x14ac:dyDescent="0.25">
      <c r="A458">
        <v>183</v>
      </c>
    </row>
    <row r="459" spans="1:1" x14ac:dyDescent="0.25">
      <c r="A459">
        <v>133</v>
      </c>
    </row>
    <row r="460" spans="1:1" x14ac:dyDescent="0.25">
      <c r="A460">
        <v>2489</v>
      </c>
    </row>
    <row r="461" spans="1:1" x14ac:dyDescent="0.25">
      <c r="A461">
        <v>69</v>
      </c>
    </row>
    <row r="462" spans="1:1" x14ac:dyDescent="0.25">
      <c r="A462">
        <v>279</v>
      </c>
    </row>
    <row r="463" spans="1:1" x14ac:dyDescent="0.25">
      <c r="A463">
        <v>210</v>
      </c>
    </row>
    <row r="464" spans="1:1" x14ac:dyDescent="0.25">
      <c r="A464">
        <v>2100</v>
      </c>
    </row>
    <row r="465" spans="1:1" x14ac:dyDescent="0.25">
      <c r="A465">
        <v>252</v>
      </c>
    </row>
    <row r="466" spans="1:1" x14ac:dyDescent="0.25">
      <c r="A466">
        <v>1280</v>
      </c>
    </row>
    <row r="467" spans="1:1" x14ac:dyDescent="0.25">
      <c r="A467">
        <v>157</v>
      </c>
    </row>
    <row r="468" spans="1:1" x14ac:dyDescent="0.25">
      <c r="A468">
        <v>194</v>
      </c>
    </row>
    <row r="469" spans="1:1" x14ac:dyDescent="0.25">
      <c r="A469">
        <v>82</v>
      </c>
    </row>
    <row r="470" spans="1:1" x14ac:dyDescent="0.25">
      <c r="A470">
        <v>4233</v>
      </c>
    </row>
    <row r="471" spans="1:1" x14ac:dyDescent="0.25">
      <c r="A471">
        <v>1297</v>
      </c>
    </row>
    <row r="472" spans="1:1" x14ac:dyDescent="0.25">
      <c r="A472">
        <v>165</v>
      </c>
    </row>
    <row r="473" spans="1:1" x14ac:dyDescent="0.25">
      <c r="A473">
        <v>119</v>
      </c>
    </row>
    <row r="474" spans="1:1" x14ac:dyDescent="0.25">
      <c r="A474">
        <v>1797</v>
      </c>
    </row>
    <row r="475" spans="1:1" x14ac:dyDescent="0.25">
      <c r="A475">
        <v>261</v>
      </c>
    </row>
    <row r="476" spans="1:1" x14ac:dyDescent="0.25">
      <c r="A476">
        <v>157</v>
      </c>
    </row>
    <row r="477" spans="1:1" x14ac:dyDescent="0.25">
      <c r="A477">
        <v>3533</v>
      </c>
    </row>
    <row r="478" spans="1:1" x14ac:dyDescent="0.25">
      <c r="A478">
        <v>155</v>
      </c>
    </row>
    <row r="479" spans="1:1" x14ac:dyDescent="0.25">
      <c r="A479">
        <v>132</v>
      </c>
    </row>
    <row r="480" spans="1:1" x14ac:dyDescent="0.25">
      <c r="A480">
        <v>1354</v>
      </c>
    </row>
    <row r="481" spans="1:1" x14ac:dyDescent="0.25">
      <c r="A481">
        <v>48</v>
      </c>
    </row>
    <row r="482" spans="1:1" x14ac:dyDescent="0.25">
      <c r="A482">
        <v>110</v>
      </c>
    </row>
    <row r="483" spans="1:1" x14ac:dyDescent="0.25">
      <c r="A483">
        <v>172</v>
      </c>
    </row>
    <row r="484" spans="1:1" x14ac:dyDescent="0.25">
      <c r="A484">
        <v>307</v>
      </c>
    </row>
    <row r="485" spans="1:1" x14ac:dyDescent="0.25">
      <c r="A485">
        <v>160</v>
      </c>
    </row>
    <row r="486" spans="1:1" x14ac:dyDescent="0.25">
      <c r="A486">
        <v>1467</v>
      </c>
    </row>
    <row r="487" spans="1:1" x14ac:dyDescent="0.25">
      <c r="A487">
        <v>2662</v>
      </c>
    </row>
    <row r="488" spans="1:1" x14ac:dyDescent="0.25">
      <c r="A488">
        <v>452</v>
      </c>
    </row>
    <row r="489" spans="1:1" x14ac:dyDescent="0.25">
      <c r="A489">
        <v>158</v>
      </c>
    </row>
    <row r="490" spans="1:1" x14ac:dyDescent="0.25">
      <c r="A490">
        <v>225</v>
      </c>
    </row>
    <row r="491" spans="1:1" x14ac:dyDescent="0.25">
      <c r="A491">
        <v>65</v>
      </c>
    </row>
    <row r="492" spans="1:1" x14ac:dyDescent="0.25">
      <c r="A492">
        <v>163</v>
      </c>
    </row>
    <row r="493" spans="1:1" x14ac:dyDescent="0.25">
      <c r="A493">
        <v>85</v>
      </c>
    </row>
    <row r="494" spans="1:1" x14ac:dyDescent="0.25">
      <c r="A494">
        <v>217</v>
      </c>
    </row>
    <row r="495" spans="1:1" x14ac:dyDescent="0.25">
      <c r="A495">
        <v>150</v>
      </c>
    </row>
    <row r="496" spans="1:1" x14ac:dyDescent="0.25">
      <c r="A496">
        <v>3272</v>
      </c>
    </row>
    <row r="497" spans="1:1" x14ac:dyDescent="0.25">
      <c r="A497">
        <v>300</v>
      </c>
    </row>
    <row r="498" spans="1:1" x14ac:dyDescent="0.25">
      <c r="A498">
        <v>126</v>
      </c>
    </row>
    <row r="499" spans="1:1" x14ac:dyDescent="0.25">
      <c r="A499">
        <v>2320</v>
      </c>
    </row>
    <row r="500" spans="1:1" x14ac:dyDescent="0.25">
      <c r="A500">
        <v>81</v>
      </c>
    </row>
    <row r="501" spans="1:1" x14ac:dyDescent="0.25">
      <c r="A501">
        <v>1887</v>
      </c>
    </row>
    <row r="502" spans="1:1" x14ac:dyDescent="0.25">
      <c r="A502">
        <v>4358</v>
      </c>
    </row>
    <row r="503" spans="1:1" x14ac:dyDescent="0.25">
      <c r="A503">
        <v>53</v>
      </c>
    </row>
    <row r="504" spans="1:1" x14ac:dyDescent="0.25">
      <c r="A504">
        <v>2414</v>
      </c>
    </row>
    <row r="505" spans="1:1" x14ac:dyDescent="0.25">
      <c r="A505">
        <v>80</v>
      </c>
    </row>
    <row r="506" spans="1:1" x14ac:dyDescent="0.25">
      <c r="A506">
        <v>193</v>
      </c>
    </row>
    <row r="507" spans="1:1" x14ac:dyDescent="0.25">
      <c r="A507">
        <v>52</v>
      </c>
    </row>
    <row r="508" spans="1:1" x14ac:dyDescent="0.25">
      <c r="A508">
        <v>290</v>
      </c>
    </row>
    <row r="509" spans="1:1" x14ac:dyDescent="0.25">
      <c r="A509">
        <v>122</v>
      </c>
    </row>
    <row r="510" spans="1:1" x14ac:dyDescent="0.25">
      <c r="A510">
        <v>1470</v>
      </c>
    </row>
    <row r="511" spans="1:1" x14ac:dyDescent="0.25">
      <c r="A511">
        <v>165</v>
      </c>
    </row>
    <row r="512" spans="1:1" x14ac:dyDescent="0.25">
      <c r="A512">
        <v>182</v>
      </c>
    </row>
    <row r="513" spans="1:1" x14ac:dyDescent="0.25">
      <c r="A513">
        <v>199</v>
      </c>
    </row>
    <row r="514" spans="1:1" x14ac:dyDescent="0.25">
      <c r="A514">
        <v>56</v>
      </c>
    </row>
    <row r="515" spans="1:1" x14ac:dyDescent="0.25">
      <c r="A515">
        <v>1460</v>
      </c>
    </row>
    <row r="516" spans="1:1" x14ac:dyDescent="0.25">
      <c r="A516">
        <v>123</v>
      </c>
    </row>
    <row r="517" spans="1:1" x14ac:dyDescent="0.25">
      <c r="A517">
        <v>159</v>
      </c>
    </row>
    <row r="518" spans="1:1" x14ac:dyDescent="0.25">
      <c r="A518">
        <v>110</v>
      </c>
    </row>
    <row r="519" spans="1:1" x14ac:dyDescent="0.25">
      <c r="A519">
        <v>236</v>
      </c>
    </row>
    <row r="520" spans="1:1" x14ac:dyDescent="0.25">
      <c r="A520">
        <v>191</v>
      </c>
    </row>
    <row r="521" spans="1:1" x14ac:dyDescent="0.25">
      <c r="A521">
        <v>3934</v>
      </c>
    </row>
    <row r="522" spans="1:1" x14ac:dyDescent="0.25">
      <c r="A522">
        <v>80</v>
      </c>
    </row>
    <row r="523" spans="1:1" x14ac:dyDescent="0.25">
      <c r="A523">
        <v>462</v>
      </c>
    </row>
    <row r="524" spans="1:1" x14ac:dyDescent="0.25">
      <c r="A524">
        <v>179</v>
      </c>
    </row>
    <row r="525" spans="1:1" x14ac:dyDescent="0.25">
      <c r="A525">
        <v>1866</v>
      </c>
    </row>
    <row r="526" spans="1:1" x14ac:dyDescent="0.25">
      <c r="A526">
        <v>156</v>
      </c>
    </row>
    <row r="527" spans="1:1" x14ac:dyDescent="0.25">
      <c r="A527">
        <v>255</v>
      </c>
    </row>
    <row r="528" spans="1:1" x14ac:dyDescent="0.25">
      <c r="A528">
        <v>2261</v>
      </c>
    </row>
    <row r="529" spans="1:1" x14ac:dyDescent="0.25">
      <c r="A529">
        <v>40</v>
      </c>
    </row>
    <row r="530" spans="1:1" x14ac:dyDescent="0.25">
      <c r="A530">
        <v>2289</v>
      </c>
    </row>
    <row r="531" spans="1:1" x14ac:dyDescent="0.25">
      <c r="A531">
        <v>65</v>
      </c>
    </row>
    <row r="532" spans="1:1" x14ac:dyDescent="0.25">
      <c r="A532">
        <v>3777</v>
      </c>
    </row>
    <row r="533" spans="1:1" x14ac:dyDescent="0.25">
      <c r="A533">
        <v>184</v>
      </c>
    </row>
    <row r="534" spans="1:1" x14ac:dyDescent="0.25">
      <c r="A534">
        <v>85</v>
      </c>
    </row>
    <row r="535" spans="1:1" x14ac:dyDescent="0.25">
      <c r="A535">
        <v>144</v>
      </c>
    </row>
    <row r="536" spans="1:1" x14ac:dyDescent="0.25">
      <c r="A536">
        <v>1902</v>
      </c>
    </row>
    <row r="537" spans="1:1" x14ac:dyDescent="0.25">
      <c r="A537">
        <v>105</v>
      </c>
    </row>
    <row r="538" spans="1:1" x14ac:dyDescent="0.25">
      <c r="A538">
        <v>132</v>
      </c>
    </row>
    <row r="539" spans="1:1" x14ac:dyDescent="0.25">
      <c r="A539">
        <v>96</v>
      </c>
    </row>
    <row r="540" spans="1:1" x14ac:dyDescent="0.25">
      <c r="A540">
        <v>114</v>
      </c>
    </row>
    <row r="541" spans="1:1" x14ac:dyDescent="0.25">
      <c r="A541">
        <v>203</v>
      </c>
    </row>
    <row r="542" spans="1:1" x14ac:dyDescent="0.25">
      <c r="A542">
        <v>1559</v>
      </c>
    </row>
    <row r="543" spans="1:1" x14ac:dyDescent="0.25">
      <c r="A543">
        <v>1548</v>
      </c>
    </row>
    <row r="544" spans="1:1" x14ac:dyDescent="0.25">
      <c r="A544">
        <v>80</v>
      </c>
    </row>
    <row r="545" spans="1:1" x14ac:dyDescent="0.25">
      <c r="A545">
        <v>131</v>
      </c>
    </row>
    <row r="546" spans="1:1" x14ac:dyDescent="0.25">
      <c r="A546">
        <v>112</v>
      </c>
    </row>
    <row r="547" spans="1:1" x14ac:dyDescent="0.25">
      <c r="A547">
        <v>155</v>
      </c>
    </row>
    <row r="548" spans="1:1" x14ac:dyDescent="0.25">
      <c r="A548">
        <v>266</v>
      </c>
    </row>
    <row r="549" spans="1:1" x14ac:dyDescent="0.25">
      <c r="A549">
        <v>155</v>
      </c>
    </row>
    <row r="550" spans="1:1" x14ac:dyDescent="0.25">
      <c r="A550">
        <v>207</v>
      </c>
    </row>
    <row r="551" spans="1:1" x14ac:dyDescent="0.25">
      <c r="A551">
        <v>245</v>
      </c>
    </row>
    <row r="552" spans="1:1" x14ac:dyDescent="0.25">
      <c r="A552">
        <v>1573</v>
      </c>
    </row>
    <row r="553" spans="1:1" x14ac:dyDescent="0.25">
      <c r="A553">
        <v>114</v>
      </c>
    </row>
    <row r="554" spans="1:1" x14ac:dyDescent="0.25">
      <c r="A554">
        <v>93</v>
      </c>
    </row>
    <row r="555" spans="1:1" x14ac:dyDescent="0.25">
      <c r="A555">
        <v>1681</v>
      </c>
    </row>
    <row r="556" spans="1:1" x14ac:dyDescent="0.25">
      <c r="A556">
        <v>32</v>
      </c>
    </row>
    <row r="557" spans="1:1" x14ac:dyDescent="0.25">
      <c r="A557">
        <v>135</v>
      </c>
    </row>
    <row r="558" spans="1:1" x14ac:dyDescent="0.25">
      <c r="A558">
        <v>140</v>
      </c>
    </row>
    <row r="559" spans="1:1" x14ac:dyDescent="0.25">
      <c r="A559">
        <v>92</v>
      </c>
    </row>
    <row r="560" spans="1:1" x14ac:dyDescent="0.25">
      <c r="A560">
        <v>1015</v>
      </c>
    </row>
    <row r="561" spans="1:1" x14ac:dyDescent="0.25">
      <c r="A561">
        <v>323</v>
      </c>
    </row>
    <row r="562" spans="1:1" x14ac:dyDescent="0.25">
      <c r="A562">
        <v>2326</v>
      </c>
    </row>
    <row r="563" spans="1:1" x14ac:dyDescent="0.25">
      <c r="A563">
        <v>381</v>
      </c>
    </row>
    <row r="564" spans="1:1" x14ac:dyDescent="0.25">
      <c r="A564">
        <v>480</v>
      </c>
    </row>
    <row r="565" spans="1:1" x14ac:dyDescent="0.25">
      <c r="A565">
        <v>226</v>
      </c>
    </row>
    <row r="566" spans="1:1" x14ac:dyDescent="0.25">
      <c r="A566">
        <v>241</v>
      </c>
    </row>
    <row r="567" spans="1:1" x14ac:dyDescent="0.25">
      <c r="A567">
        <v>132</v>
      </c>
    </row>
    <row r="568" spans="1:1" x14ac:dyDescent="0.25">
      <c r="A568">
        <v>2043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C8AC-8B1D-4CBB-BC2D-2D4CDBDC5DC4}">
  <dimension ref="A1:M10"/>
  <sheetViews>
    <sheetView workbookViewId="0">
      <selection activeCell="N8" sqref="N8"/>
    </sheetView>
  </sheetViews>
  <sheetFormatPr defaultRowHeight="15.75" x14ac:dyDescent="0.25"/>
  <cols>
    <col min="1" max="1" width="23.25" bestFit="1" customWidth="1"/>
    <col min="2" max="2" width="15.25" bestFit="1" customWidth="1"/>
    <col min="3" max="11" width="7.875" bestFit="1" customWidth="1"/>
    <col min="12" max="12" width="6.875" bestFit="1" customWidth="1"/>
    <col min="13" max="13" width="11" bestFit="1" customWidth="1"/>
    <col min="14" max="18" width="7.875" bestFit="1" customWidth="1"/>
    <col min="19" max="19" width="6.875" bestFit="1" customWidth="1"/>
    <col min="20" max="22" width="7.875" bestFit="1" customWidth="1"/>
    <col min="23" max="23" width="6.875" bestFit="1" customWidth="1"/>
    <col min="24" max="24" width="10.5" bestFit="1" customWidth="1"/>
    <col min="25" max="25" width="5.625" bestFit="1" customWidth="1"/>
    <col min="26" max="26" width="5.875" bestFit="1" customWidth="1"/>
    <col min="27" max="27" width="6.875" bestFit="1" customWidth="1"/>
    <col min="28" max="28" width="5.875" bestFit="1" customWidth="1"/>
    <col min="29" max="29" width="6.875" bestFit="1" customWidth="1"/>
    <col min="30" max="30" width="5.875" bestFit="1" customWidth="1"/>
    <col min="31" max="31" width="6.875" bestFit="1" customWidth="1"/>
    <col min="32" max="32" width="5.875" bestFit="1" customWidth="1"/>
    <col min="33" max="33" width="6.875" bestFit="1" customWidth="1"/>
    <col min="34" max="34" width="8.75" bestFit="1" customWidth="1"/>
    <col min="35" max="35" width="11" bestFit="1" customWidth="1"/>
    <col min="36" max="44" width="7.875" bestFit="1" customWidth="1"/>
    <col min="45" max="45" width="14.25" bestFit="1" customWidth="1"/>
    <col min="46" max="46" width="11" bestFit="1" customWidth="1"/>
  </cols>
  <sheetData>
    <row r="1" spans="1:13" x14ac:dyDescent="0.25">
      <c r="A1" s="7" t="s">
        <v>6</v>
      </c>
      <c r="B1" t="s">
        <v>2068</v>
      </c>
    </row>
    <row r="2" spans="1:13" x14ac:dyDescent="0.25">
      <c r="A2" s="7" t="s">
        <v>7</v>
      </c>
      <c r="B2" t="s">
        <v>2068</v>
      </c>
    </row>
    <row r="4" spans="1:13" x14ac:dyDescent="0.25">
      <c r="A4" s="7" t="s">
        <v>2126</v>
      </c>
      <c r="B4" s="7" t="s">
        <v>2070</v>
      </c>
    </row>
    <row r="5" spans="1:13" x14ac:dyDescent="0.25">
      <c r="A5" s="7" t="s">
        <v>2066</v>
      </c>
      <c r="B5">
        <v>2010</v>
      </c>
      <c r="C5">
        <v>2011</v>
      </c>
      <c r="D5">
        <v>2012</v>
      </c>
      <c r="E5">
        <v>2013</v>
      </c>
      <c r="F5">
        <v>2014</v>
      </c>
      <c r="G5">
        <v>2015</v>
      </c>
      <c r="H5">
        <v>2016</v>
      </c>
      <c r="I5">
        <v>2017</v>
      </c>
      <c r="J5">
        <v>2018</v>
      </c>
      <c r="K5">
        <v>2019</v>
      </c>
      <c r="L5">
        <v>2020</v>
      </c>
      <c r="M5" t="s">
        <v>2067</v>
      </c>
    </row>
    <row r="6" spans="1:13" x14ac:dyDescent="0.25">
      <c r="A6" s="8" t="s">
        <v>74</v>
      </c>
      <c r="B6" s="9">
        <v>948.27</v>
      </c>
      <c r="C6" s="9">
        <v>327.51</v>
      </c>
      <c r="D6" s="9">
        <v>294.28000000000003</v>
      </c>
      <c r="E6" s="9">
        <v>296.51</v>
      </c>
      <c r="F6" s="9">
        <v>198.03</v>
      </c>
      <c r="G6" s="9">
        <v>597.41</v>
      </c>
      <c r="H6" s="9">
        <v>399.64</v>
      </c>
      <c r="I6" s="9">
        <v>344.97</v>
      </c>
      <c r="J6" s="9">
        <v>255.51</v>
      </c>
      <c r="K6" s="9">
        <v>329.33000000000004</v>
      </c>
      <c r="L6" s="9"/>
      <c r="M6" s="9">
        <v>3991.46</v>
      </c>
    </row>
    <row r="7" spans="1:13" x14ac:dyDescent="0.25">
      <c r="A7" s="8" t="s">
        <v>14</v>
      </c>
      <c r="B7" s="9">
        <v>2165.54</v>
      </c>
      <c r="C7" s="9">
        <v>2691.02</v>
      </c>
      <c r="D7" s="9">
        <v>1961.23</v>
      </c>
      <c r="E7" s="9">
        <v>1931.18</v>
      </c>
      <c r="F7" s="9">
        <v>2176.7799999999997</v>
      </c>
      <c r="G7" s="9">
        <v>2848.0500000000006</v>
      </c>
      <c r="H7" s="9">
        <v>3027.400000000001</v>
      </c>
      <c r="I7" s="9">
        <v>1860.1499999999999</v>
      </c>
      <c r="J7" s="9">
        <v>2090.9900000000002</v>
      </c>
      <c r="K7" s="9">
        <v>2407.63</v>
      </c>
      <c r="L7" s="9">
        <v>177.93</v>
      </c>
      <c r="M7" s="9">
        <v>23337.900000000005</v>
      </c>
    </row>
    <row r="8" spans="1:13" x14ac:dyDescent="0.25">
      <c r="A8" s="8" t="s">
        <v>47</v>
      </c>
      <c r="B8" s="9">
        <v>31</v>
      </c>
      <c r="C8" s="9">
        <v>77.67</v>
      </c>
      <c r="D8" s="9">
        <v>246.38</v>
      </c>
      <c r="E8" s="9">
        <v>48.99</v>
      </c>
      <c r="F8" s="9">
        <v>111.16</v>
      </c>
      <c r="G8" s="9">
        <v>82.01</v>
      </c>
      <c r="H8" s="9">
        <v>152.79000000000002</v>
      </c>
      <c r="I8" s="9">
        <v>26.06</v>
      </c>
      <c r="J8" s="9">
        <v>215.39</v>
      </c>
      <c r="K8" s="9"/>
      <c r="L8" s="9"/>
      <c r="M8" s="9">
        <v>991.44999999999993</v>
      </c>
    </row>
    <row r="9" spans="1:13" x14ac:dyDescent="0.25">
      <c r="A9" s="8" t="s">
        <v>20</v>
      </c>
      <c r="B9" s="9">
        <v>4094.8600000000006</v>
      </c>
      <c r="C9" s="9">
        <v>3625.3399999999997</v>
      </c>
      <c r="D9" s="9">
        <v>3133.5299999999997</v>
      </c>
      <c r="E9" s="9">
        <v>3638.1899999999991</v>
      </c>
      <c r="F9" s="9">
        <v>4118.6899999999996</v>
      </c>
      <c r="G9" s="9">
        <v>3688.0499999999988</v>
      </c>
      <c r="H9" s="9">
        <v>3408.63</v>
      </c>
      <c r="I9" s="9">
        <v>4404.0600000000004</v>
      </c>
      <c r="J9" s="9">
        <v>4268.3900000000003</v>
      </c>
      <c r="K9" s="9">
        <v>4846.3600000000006</v>
      </c>
      <c r="L9" s="9"/>
      <c r="M9" s="9">
        <v>39226.1</v>
      </c>
    </row>
    <row r="10" spans="1:13" x14ac:dyDescent="0.25">
      <c r="A10" s="8" t="s">
        <v>2067</v>
      </c>
      <c r="B10" s="9">
        <v>7239.67</v>
      </c>
      <c r="C10" s="9">
        <v>6721.5399999999991</v>
      </c>
      <c r="D10" s="9">
        <v>5635.42</v>
      </c>
      <c r="E10" s="9">
        <v>5914.869999999999</v>
      </c>
      <c r="F10" s="9">
        <v>6604.66</v>
      </c>
      <c r="G10" s="9">
        <v>7215.5199999999995</v>
      </c>
      <c r="H10" s="9">
        <v>6988.4600000000009</v>
      </c>
      <c r="I10" s="9">
        <v>6635.24</v>
      </c>
      <c r="J10" s="9">
        <v>6830.2800000000007</v>
      </c>
      <c r="K10" s="9">
        <v>7583.3200000000006</v>
      </c>
      <c r="L10" s="9">
        <v>177.93</v>
      </c>
      <c r="M10" s="9">
        <v>67546.91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</vt:lpstr>
      <vt:lpstr>Crowdfunding</vt:lpstr>
      <vt:lpstr>Pivot Table per Parent Category</vt:lpstr>
      <vt:lpstr>Pivot Table Per Sub_Category</vt:lpstr>
      <vt:lpstr>Pivot Table&amp;Chart by Years</vt:lpstr>
      <vt:lpstr>Goal Analysis</vt:lpstr>
      <vt:lpstr>Statistical Analysis</vt:lpstr>
      <vt:lpstr>Funding Vs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tiwar</cp:lastModifiedBy>
  <dcterms:created xsi:type="dcterms:W3CDTF">2021-09-29T18:52:28Z</dcterms:created>
  <dcterms:modified xsi:type="dcterms:W3CDTF">2023-08-07T04:40:11Z</dcterms:modified>
</cp:coreProperties>
</file>