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ropbox\PhD\GitHub\MCsim_python\models\RVG_maneuvering\data\"/>
    </mc:Choice>
  </mc:AlternateContent>
  <xr:revisionPtr revIDLastSave="0" documentId="8_{127D79E8-41B0-4471-907B-A6241CB0CDFF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M35" i="1"/>
  <c r="F30" i="1"/>
  <c r="F22" i="1"/>
  <c r="K12" i="2"/>
  <c r="K9" i="2"/>
  <c r="K11" i="2"/>
  <c r="K10" i="2"/>
  <c r="K8" i="2"/>
  <c r="K7" i="2"/>
  <c r="K16" i="2" s="1"/>
  <c r="K6" i="2"/>
  <c r="K15" i="2"/>
  <c r="K14" i="2"/>
  <c r="K5" i="2"/>
  <c r="G16" i="2"/>
  <c r="G14" i="2"/>
  <c r="G15" i="2" s="1"/>
  <c r="G17" i="2" s="1"/>
  <c r="G12" i="2"/>
  <c r="G13" i="2" s="1"/>
  <c r="G9" i="2"/>
  <c r="F16" i="2"/>
  <c r="F14" i="2"/>
  <c r="F15" i="2" s="1"/>
  <c r="F17" i="2" s="1"/>
  <c r="F12" i="2"/>
  <c r="F13" i="2" s="1"/>
  <c r="F9" i="2"/>
  <c r="E16" i="2"/>
  <c r="E14" i="2"/>
  <c r="E15" i="2" s="1"/>
  <c r="E17" i="2" s="1"/>
  <c r="E12" i="2"/>
  <c r="E13" i="2" s="1"/>
  <c r="E9" i="2"/>
  <c r="D16" i="2"/>
  <c r="D14" i="2"/>
  <c r="D15" i="2" s="1"/>
  <c r="D17" i="2" s="1"/>
  <c r="D12" i="2"/>
  <c r="D13" i="2" s="1"/>
  <c r="D9" i="2"/>
  <c r="H16" i="2"/>
  <c r="H14" i="2"/>
  <c r="H15" i="2" s="1"/>
  <c r="H17" i="2" s="1"/>
  <c r="H12" i="2"/>
  <c r="H13" i="2" s="1"/>
  <c r="H9" i="2"/>
  <c r="I16" i="2"/>
  <c r="I14" i="2"/>
  <c r="I15" i="2" s="1"/>
  <c r="I17" i="2" s="1"/>
  <c r="I12" i="2"/>
  <c r="I13" i="2" s="1"/>
  <c r="N10" i="2"/>
  <c r="I9" i="2"/>
  <c r="D34" i="1"/>
  <c r="F28" i="1"/>
  <c r="F26" i="1"/>
  <c r="F25" i="1"/>
  <c r="F23" i="1"/>
  <c r="F20" i="1"/>
  <c r="F18" i="1"/>
  <c r="F13" i="1"/>
  <c r="F11" i="1"/>
  <c r="E30" i="1"/>
  <c r="E28" i="1"/>
  <c r="E26" i="1"/>
  <c r="E25" i="1"/>
  <c r="E23" i="1"/>
  <c r="E22" i="1"/>
  <c r="E20" i="1"/>
  <c r="E18" i="1"/>
  <c r="E13" i="1"/>
  <c r="E11" i="1"/>
  <c r="D30" i="1"/>
  <c r="D28" i="1"/>
  <c r="D26" i="1"/>
  <c r="D25" i="1"/>
  <c r="D23" i="1"/>
  <c r="D22" i="1"/>
  <c r="D20" i="1"/>
  <c r="D18" i="1"/>
  <c r="D13" i="1"/>
  <c r="D11" i="1"/>
  <c r="K13" i="2" l="1"/>
  <c r="K17" i="2"/>
</calcChain>
</file>

<file path=xl/sharedStrings.xml><?xml version="1.0" encoding="utf-8"?>
<sst xmlns="http://schemas.openxmlformats.org/spreadsheetml/2006/main" count="118" uniqueCount="75">
  <si>
    <t>GM</t>
  </si>
  <si>
    <t>Ref</t>
  </si>
  <si>
    <t>Note</t>
  </si>
  <si>
    <t>From 1.6 to 1.9m according to stability report</t>
  </si>
  <si>
    <t>Unit</t>
  </si>
  <si>
    <t>m</t>
  </si>
  <si>
    <t>z_visc_ref</t>
  </si>
  <si>
    <t>Acting somewhere close to bottom of hull</t>
  </si>
  <si>
    <t>z_a_ref</t>
  </si>
  <si>
    <t>Acting close to COB</t>
  </si>
  <si>
    <t>Tm</t>
  </si>
  <si>
    <t>Bm</t>
  </si>
  <si>
    <t>Lpp</t>
  </si>
  <si>
    <t>Mass</t>
  </si>
  <si>
    <t>kg</t>
  </si>
  <si>
    <t>K44</t>
  </si>
  <si>
    <t>Add</t>
  </si>
  <si>
    <t>M44</t>
  </si>
  <si>
    <t>kgm^2</t>
  </si>
  <si>
    <t>r44</t>
  </si>
  <si>
    <t>Roll radius of inertia</t>
  </si>
  <si>
    <t>Roll inertia about COG</t>
  </si>
  <si>
    <t>Yaw inertia about COG</t>
  </si>
  <si>
    <t>M66</t>
  </si>
  <si>
    <t>r66</t>
  </si>
  <si>
    <t>x_b</t>
  </si>
  <si>
    <t>COB x-posiition in front of midship</t>
  </si>
  <si>
    <t>z_b</t>
  </si>
  <si>
    <t>COB z-position rel WL</t>
  </si>
  <si>
    <t>A11</t>
  </si>
  <si>
    <t>Surge added mass</t>
  </si>
  <si>
    <t>A11/M</t>
  </si>
  <si>
    <t>A22</t>
  </si>
  <si>
    <t>A44</t>
  </si>
  <si>
    <t>A44/M44</t>
  </si>
  <si>
    <t>ra44</t>
  </si>
  <si>
    <t>A66</t>
  </si>
  <si>
    <t>A66/M66</t>
  </si>
  <si>
    <t>ra66</t>
  </si>
  <si>
    <t>A26</t>
  </si>
  <si>
    <t>xref_added mass</t>
  </si>
  <si>
    <t>kgm</t>
  </si>
  <si>
    <t>A24</t>
  </si>
  <si>
    <t>zref_added mass</t>
  </si>
  <si>
    <t>%</t>
  </si>
  <si>
    <t>A22/M</t>
  </si>
  <si>
    <t>Inf freq</t>
  </si>
  <si>
    <t>KG</t>
  </si>
  <si>
    <t>CG_rel_wl</t>
  </si>
  <si>
    <t>Loading condition</t>
  </si>
  <si>
    <t>Free surface correction</t>
  </si>
  <si>
    <t>GM inc free surface correction</t>
  </si>
  <si>
    <t>GM without free surface correction</t>
  </si>
  <si>
    <t>h</t>
  </si>
  <si>
    <t>b</t>
  </si>
  <si>
    <t>I</t>
  </si>
  <si>
    <t>KM</t>
  </si>
  <si>
    <t>BM</t>
  </si>
  <si>
    <t>KB</t>
  </si>
  <si>
    <t>Iwp</t>
  </si>
  <si>
    <t>T4</t>
  </si>
  <si>
    <t>t</t>
  </si>
  <si>
    <t>m4</t>
  </si>
  <si>
    <t>tm2</t>
  </si>
  <si>
    <t>s</t>
  </si>
  <si>
    <t>kNm/rad</t>
  </si>
  <si>
    <t>Departure</t>
  </si>
  <si>
    <t>Arrival</t>
  </si>
  <si>
    <t>Light</t>
  </si>
  <si>
    <t>Operational</t>
  </si>
  <si>
    <t>Max</t>
  </si>
  <si>
    <t>Mean</t>
  </si>
  <si>
    <t>New</t>
  </si>
  <si>
    <t>Damping ratio roll</t>
  </si>
  <si>
    <t>B44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</si>
</sst>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opLeftCell="A10" workbookViewId="0">
      <selection activeCell="K23" sqref="K23"/>
    </sheetView>
  </sheetViews>
  <sheetFormatPr defaultRowHeight="14.25" x14ac:dyDescent="0.45"/>
  <cols>
    <col min="2" max="2" width="18.06640625" customWidth="1"/>
  </cols>
  <sheetData>
    <row r="2" spans="2:13" x14ac:dyDescent="0.45">
      <c r="C2" t="s">
        <v>4</v>
      </c>
      <c r="D2" t="s">
        <v>1</v>
      </c>
      <c r="E2" t="s">
        <v>46</v>
      </c>
      <c r="F2" t="s">
        <v>46</v>
      </c>
      <c r="I2" t="s">
        <v>16</v>
      </c>
      <c r="M2" t="s">
        <v>2</v>
      </c>
    </row>
    <row r="3" spans="2:13" x14ac:dyDescent="0.45">
      <c r="B3" t="s">
        <v>12</v>
      </c>
      <c r="C3" t="s">
        <v>5</v>
      </c>
      <c r="D3" s="3">
        <v>33.9</v>
      </c>
      <c r="E3" s="3">
        <v>33.9</v>
      </c>
      <c r="F3" s="3">
        <v>33.9</v>
      </c>
    </row>
    <row r="4" spans="2:13" x14ac:dyDescent="0.45">
      <c r="B4" t="s">
        <v>10</v>
      </c>
      <c r="C4" t="s">
        <v>5</v>
      </c>
      <c r="D4" s="3">
        <v>2.786</v>
      </c>
      <c r="E4" s="3">
        <v>2.786</v>
      </c>
      <c r="F4" s="3">
        <v>2.786</v>
      </c>
    </row>
    <row r="5" spans="2:13" x14ac:dyDescent="0.45">
      <c r="B5" t="s">
        <v>11</v>
      </c>
      <c r="C5" t="s">
        <v>5</v>
      </c>
      <c r="D5" s="3">
        <v>9.6</v>
      </c>
      <c r="E5" s="3">
        <v>9.6</v>
      </c>
      <c r="F5" s="3">
        <v>9.6</v>
      </c>
    </row>
    <row r="6" spans="2:13" x14ac:dyDescent="0.45">
      <c r="B6" t="s">
        <v>0</v>
      </c>
      <c r="C6" t="s">
        <v>5</v>
      </c>
      <c r="D6" s="3">
        <v>1.2</v>
      </c>
      <c r="E6" s="3">
        <v>1.2</v>
      </c>
      <c r="F6" s="3">
        <v>1.2</v>
      </c>
      <c r="J6" t="s">
        <v>3</v>
      </c>
    </row>
    <row r="7" spans="2:13" x14ac:dyDescent="0.45">
      <c r="B7" t="s">
        <v>6</v>
      </c>
      <c r="C7" t="s">
        <v>5</v>
      </c>
      <c r="D7" s="3">
        <v>-2.7</v>
      </c>
      <c r="E7" s="3">
        <v>-2.7</v>
      </c>
      <c r="F7" s="3">
        <v>-2.7</v>
      </c>
      <c r="J7" t="s">
        <v>7</v>
      </c>
    </row>
    <row r="8" spans="2:13" x14ac:dyDescent="0.45">
      <c r="B8" t="s">
        <v>8</v>
      </c>
      <c r="C8" t="s">
        <v>5</v>
      </c>
      <c r="D8" s="3">
        <v>-2.5</v>
      </c>
      <c r="E8" s="3">
        <v>-2.5</v>
      </c>
      <c r="F8" s="3">
        <v>-2.5</v>
      </c>
      <c r="J8" t="s">
        <v>9</v>
      </c>
    </row>
    <row r="9" spans="2:13" x14ac:dyDescent="0.45">
      <c r="B9" t="s">
        <v>13</v>
      </c>
      <c r="C9" t="s">
        <v>14</v>
      </c>
      <c r="D9" s="1">
        <v>574127</v>
      </c>
      <c r="E9" s="1">
        <v>574127</v>
      </c>
      <c r="F9" s="1">
        <v>574127</v>
      </c>
    </row>
    <row r="10" spans="2:13" x14ac:dyDescent="0.45">
      <c r="B10" t="s">
        <v>17</v>
      </c>
      <c r="C10" t="s">
        <v>18</v>
      </c>
      <c r="D10" s="1">
        <v>5167149</v>
      </c>
      <c r="E10" s="1">
        <v>5167149</v>
      </c>
      <c r="F10" s="1">
        <v>5167149</v>
      </c>
      <c r="J10" t="s">
        <v>21</v>
      </c>
    </row>
    <row r="11" spans="2:13" x14ac:dyDescent="0.45">
      <c r="B11" t="s">
        <v>19</v>
      </c>
      <c r="C11" t="s">
        <v>5</v>
      </c>
      <c r="D11" s="3">
        <f>SQRT(D10/D9)</f>
        <v>3.000001741774398</v>
      </c>
      <c r="E11" s="3">
        <f>SQRT(E10/E9)</f>
        <v>3.000001741774398</v>
      </c>
      <c r="F11" s="3">
        <f>SQRT(F10/F9)</f>
        <v>3.000001741774398</v>
      </c>
      <c r="J11" t="s">
        <v>20</v>
      </c>
    </row>
    <row r="12" spans="2:13" x14ac:dyDescent="0.45">
      <c r="B12" t="s">
        <v>23</v>
      </c>
      <c r="C12" t="s">
        <v>18</v>
      </c>
      <c r="D12" s="1">
        <v>41237080</v>
      </c>
      <c r="E12" s="1">
        <v>41237080</v>
      </c>
      <c r="F12" s="1">
        <v>41237080</v>
      </c>
      <c r="J12" t="s">
        <v>22</v>
      </c>
    </row>
    <row r="13" spans="2:13" x14ac:dyDescent="0.45">
      <c r="B13" t="s">
        <v>24</v>
      </c>
      <c r="C13" t="s">
        <v>5</v>
      </c>
      <c r="D13" s="1">
        <f>SQRT(D12/D9)</f>
        <v>8.4750050758722253</v>
      </c>
      <c r="E13" s="1">
        <f>SQRT(E12/E9)</f>
        <v>8.4750050758722253</v>
      </c>
      <c r="F13" s="1">
        <f>SQRT(F12/F9)</f>
        <v>8.4750050758722253</v>
      </c>
    </row>
    <row r="14" spans="2:13" x14ac:dyDescent="0.45">
      <c r="B14" t="s">
        <v>25</v>
      </c>
      <c r="C14" t="s">
        <v>5</v>
      </c>
      <c r="D14" s="3">
        <v>1.389</v>
      </c>
      <c r="E14" s="3">
        <v>1.389</v>
      </c>
      <c r="F14" s="3">
        <v>1.389</v>
      </c>
      <c r="J14" t="s">
        <v>26</v>
      </c>
    </row>
    <row r="15" spans="2:13" x14ac:dyDescent="0.45">
      <c r="B15" t="s">
        <v>27</v>
      </c>
      <c r="D15" s="3">
        <v>-1.135</v>
      </c>
      <c r="E15" s="3">
        <v>-1.135</v>
      </c>
      <c r="F15" s="3">
        <v>-1.135</v>
      </c>
      <c r="J15" t="s">
        <v>28</v>
      </c>
    </row>
    <row r="17" spans="2:10" x14ac:dyDescent="0.45">
      <c r="B17" t="s">
        <v>29</v>
      </c>
      <c r="C17" t="s">
        <v>14</v>
      </c>
      <c r="D17" s="1">
        <v>26600</v>
      </c>
      <c r="E17" s="1">
        <v>26600</v>
      </c>
      <c r="F17" s="1">
        <v>109259</v>
      </c>
      <c r="G17" s="1"/>
      <c r="H17" s="1">
        <v>109341</v>
      </c>
      <c r="J17" t="s">
        <v>30</v>
      </c>
    </row>
    <row r="18" spans="2:10" x14ac:dyDescent="0.45">
      <c r="B18" t="s">
        <v>31</v>
      </c>
      <c r="C18" t="s">
        <v>44</v>
      </c>
      <c r="D18" s="2">
        <f>D17/D9</f>
        <v>4.6331212432092553E-2</v>
      </c>
      <c r="E18" s="2">
        <f>E17/E9</f>
        <v>4.6331212432092553E-2</v>
      </c>
      <c r="F18" s="2">
        <f>F17/F9</f>
        <v>0.19030458417736842</v>
      </c>
      <c r="G18" s="2"/>
    </row>
    <row r="19" spans="2:10" x14ac:dyDescent="0.45">
      <c r="B19" t="s">
        <v>32</v>
      </c>
      <c r="C19" t="s">
        <v>14</v>
      </c>
      <c r="D19" s="1">
        <v>198929</v>
      </c>
      <c r="E19" s="1">
        <v>132619</v>
      </c>
      <c r="F19" s="1">
        <v>545160</v>
      </c>
      <c r="G19" s="1"/>
      <c r="H19" s="1">
        <v>545160</v>
      </c>
    </row>
    <row r="20" spans="2:10" x14ac:dyDescent="0.45">
      <c r="B20" t="s">
        <v>45</v>
      </c>
      <c r="C20" t="s">
        <v>44</v>
      </c>
      <c r="D20" s="2">
        <f>D19/D9</f>
        <v>0.34648953977081726</v>
      </c>
      <c r="E20" s="2">
        <f>E19/E9</f>
        <v>0.23099244592224369</v>
      </c>
      <c r="F20" s="2">
        <f>F19/F9</f>
        <v>0.94954600637141262</v>
      </c>
      <c r="G20" s="2"/>
    </row>
    <row r="21" spans="2:10" x14ac:dyDescent="0.45">
      <c r="B21" t="s">
        <v>33</v>
      </c>
      <c r="C21" t="s">
        <v>18</v>
      </c>
      <c r="D21" s="1">
        <v>1691928</v>
      </c>
      <c r="E21" s="1">
        <v>1691928</v>
      </c>
      <c r="F21" s="1">
        <v>2620287</v>
      </c>
      <c r="G21" s="1"/>
      <c r="H21" s="1">
        <v>2744292.96</v>
      </c>
    </row>
    <row r="22" spans="2:10" x14ac:dyDescent="0.45">
      <c r="B22" t="s">
        <v>34</v>
      </c>
      <c r="C22" t="s">
        <v>44</v>
      </c>
      <c r="D22" s="2">
        <f>D21/D10</f>
        <v>0.32743936743453694</v>
      </c>
      <c r="E22" s="2">
        <f>E21/E10</f>
        <v>0.32743936743453694</v>
      </c>
      <c r="F22" s="2">
        <f>F21/F10</f>
        <v>0.50710498187685316</v>
      </c>
      <c r="G22" s="2"/>
    </row>
    <row r="23" spans="2:10" x14ac:dyDescent="0.45">
      <c r="B23" t="s">
        <v>35</v>
      </c>
      <c r="C23" t="s">
        <v>5</v>
      </c>
      <c r="D23" s="1">
        <f>SQRT(D21/D19)</f>
        <v>2.9163650778161072</v>
      </c>
      <c r="E23" s="1">
        <f>SQRT(E21/E19)</f>
        <v>3.5718076609607148</v>
      </c>
      <c r="F23" s="1">
        <f>SQRT(F21/F19)</f>
        <v>2.1923628772838391</v>
      </c>
      <c r="G23" s="1"/>
    </row>
    <row r="24" spans="2:10" x14ac:dyDescent="0.45">
      <c r="B24" t="s">
        <v>36</v>
      </c>
      <c r="C24" t="s">
        <v>18</v>
      </c>
      <c r="D24" s="1">
        <v>26640284</v>
      </c>
      <c r="E24" s="1">
        <v>13320142</v>
      </c>
      <c r="F24" s="1">
        <v>72761496</v>
      </c>
      <c r="G24" s="1"/>
    </row>
    <row r="25" spans="2:10" x14ac:dyDescent="0.45">
      <c r="B25" t="s">
        <v>37</v>
      </c>
      <c r="C25" t="s">
        <v>44</v>
      </c>
      <c r="D25" s="2">
        <f>D24/D12</f>
        <v>0.64602741028220234</v>
      </c>
      <c r="E25" s="2">
        <f>E24/E12</f>
        <v>0.32301370514110117</v>
      </c>
      <c r="F25" s="2">
        <f>F24/F12</f>
        <v>1.7644677072188428</v>
      </c>
      <c r="G25" s="2"/>
    </row>
    <row r="26" spans="2:10" x14ac:dyDescent="0.45">
      <c r="B26" t="s">
        <v>38</v>
      </c>
      <c r="C26" t="s">
        <v>18</v>
      </c>
      <c r="D26" s="3">
        <f>SQRT(D24/D19)</f>
        <v>11.572318430457154</v>
      </c>
      <c r="E26" s="3">
        <f>SQRT(E24/E19)</f>
        <v>10.021934336330087</v>
      </c>
      <c r="F26" s="3">
        <f>SQRT(F24/F19)</f>
        <v>11.552841589857977</v>
      </c>
      <c r="G26" s="3"/>
    </row>
    <row r="27" spans="2:10" x14ac:dyDescent="0.45">
      <c r="B27" t="s">
        <v>39</v>
      </c>
      <c r="C27" t="s">
        <v>41</v>
      </c>
      <c r="D27" s="1">
        <v>-1044439</v>
      </c>
      <c r="E27" s="1">
        <v>-522219</v>
      </c>
      <c r="F27" s="1">
        <v>-755720</v>
      </c>
      <c r="G27" s="1"/>
    </row>
    <row r="28" spans="2:10" x14ac:dyDescent="0.45">
      <c r="B28" t="s">
        <v>40</v>
      </c>
      <c r="C28" t="s">
        <v>5</v>
      </c>
      <c r="D28" s="3">
        <f>D27/D19</f>
        <v>-5.2503104122576394</v>
      </c>
      <c r="E28" s="3">
        <f>E27/E19</f>
        <v>-3.937738936351503</v>
      </c>
      <c r="F28" s="3">
        <f>F27/F19</f>
        <v>-1.3862352336928607</v>
      </c>
      <c r="G28" s="3"/>
    </row>
    <row r="29" spans="2:10" x14ac:dyDescent="0.45">
      <c r="B29" t="s">
        <v>42</v>
      </c>
      <c r="C29" t="s">
        <v>41</v>
      </c>
      <c r="D29" s="1">
        <v>89242</v>
      </c>
      <c r="E29" s="1">
        <v>89242</v>
      </c>
      <c r="F29" s="1">
        <v>89242</v>
      </c>
      <c r="G29" s="1"/>
      <c r="H29" s="1">
        <v>420552</v>
      </c>
    </row>
    <row r="30" spans="2:10" x14ac:dyDescent="0.45">
      <c r="B30" t="s">
        <v>43</v>
      </c>
      <c r="C30" t="s">
        <v>5</v>
      </c>
      <c r="D30" s="3">
        <f>D29/D19</f>
        <v>0.44861231896807402</v>
      </c>
      <c r="E30" s="3">
        <f>E29/E19</f>
        <v>0.67292016980975577</v>
      </c>
      <c r="F30" s="3">
        <f>-F29/F19</f>
        <v>-0.16369873064788318</v>
      </c>
      <c r="G30" s="3"/>
    </row>
    <row r="33" spans="2:13" x14ac:dyDescent="0.45">
      <c r="B33" t="s">
        <v>47</v>
      </c>
      <c r="D33">
        <v>3.7789999999999999</v>
      </c>
    </row>
    <row r="34" spans="2:13" x14ac:dyDescent="0.45">
      <c r="B34" t="s">
        <v>48</v>
      </c>
      <c r="D34" s="3">
        <f>D33-D4</f>
        <v>0.99299999999999988</v>
      </c>
      <c r="K34" t="s">
        <v>1</v>
      </c>
      <c r="L34" t="s">
        <v>72</v>
      </c>
    </row>
    <row r="35" spans="2:13" x14ac:dyDescent="0.45">
      <c r="J35" t="s">
        <v>15</v>
      </c>
      <c r="K35">
        <v>6195411.9027899997</v>
      </c>
      <c r="L35">
        <v>8959669.1999999993</v>
      </c>
      <c r="M35">
        <f>L35/K35</f>
        <v>1.4461781299747258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9A84-B7B4-4C78-938C-C38BCFBC5138}">
  <dimension ref="C2:N21"/>
  <sheetViews>
    <sheetView tabSelected="1" topLeftCell="B1" workbookViewId="0">
      <selection activeCell="C23" sqref="C23"/>
    </sheetView>
  </sheetViews>
  <sheetFormatPr defaultRowHeight="14.25" x14ac:dyDescent="0.45"/>
  <cols>
    <col min="3" max="3" width="33.06640625" customWidth="1"/>
    <col min="4" max="4" width="19.19921875" customWidth="1"/>
    <col min="5" max="5" width="14.1328125" customWidth="1"/>
    <col min="6" max="6" width="13.46484375" customWidth="1"/>
    <col min="7" max="7" width="12" customWidth="1"/>
    <col min="8" max="8" width="17.33203125" customWidth="1"/>
    <col min="9" max="9" width="19.33203125" customWidth="1"/>
  </cols>
  <sheetData>
    <row r="2" spans="3:14" x14ac:dyDescent="0.45">
      <c r="D2" t="s">
        <v>68</v>
      </c>
      <c r="E2" t="s">
        <v>68</v>
      </c>
      <c r="F2" t="s">
        <v>69</v>
      </c>
      <c r="G2" t="s">
        <v>69</v>
      </c>
      <c r="H2" t="s">
        <v>70</v>
      </c>
      <c r="I2" t="s">
        <v>70</v>
      </c>
      <c r="K2" t="s">
        <v>71</v>
      </c>
    </row>
    <row r="3" spans="3:14" x14ac:dyDescent="0.45">
      <c r="D3" t="s">
        <v>66</v>
      </c>
      <c r="E3" t="s">
        <v>67</v>
      </c>
      <c r="F3" t="s">
        <v>66</v>
      </c>
      <c r="G3" t="s">
        <v>67</v>
      </c>
      <c r="H3" t="s">
        <v>66</v>
      </c>
      <c r="I3" t="s">
        <v>67</v>
      </c>
    </row>
    <row r="4" spans="3:14" x14ac:dyDescent="0.45">
      <c r="C4" t="s">
        <v>49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</row>
    <row r="5" spans="3:14" x14ac:dyDescent="0.45">
      <c r="C5" t="s">
        <v>13</v>
      </c>
      <c r="D5" s="3">
        <v>542</v>
      </c>
      <c r="E5" s="3">
        <v>457</v>
      </c>
      <c r="F5" s="3">
        <v>580</v>
      </c>
      <c r="G5" s="3">
        <v>495</v>
      </c>
      <c r="H5" s="3">
        <v>580</v>
      </c>
      <c r="I5" s="3">
        <v>495</v>
      </c>
      <c r="J5" t="s">
        <v>61</v>
      </c>
      <c r="K5" s="3">
        <f>AVERAGE(D5:H5)</f>
        <v>530.79999999999995</v>
      </c>
    </row>
    <row r="6" spans="3:14" x14ac:dyDescent="0.45">
      <c r="C6" t="s">
        <v>47</v>
      </c>
      <c r="D6" s="3">
        <v>3.3410000000000002</v>
      </c>
      <c r="E6" s="3">
        <v>3.6779999999999999</v>
      </c>
      <c r="F6" s="3">
        <v>3.4489999999999998</v>
      </c>
      <c r="G6" s="3">
        <v>3.7789999999999999</v>
      </c>
      <c r="H6" s="3">
        <v>3.4750000000000001</v>
      </c>
      <c r="I6" s="3">
        <v>3.8090000000000002</v>
      </c>
      <c r="J6" t="s">
        <v>5</v>
      </c>
      <c r="K6" s="3">
        <f>AVERAGE(D6:H6)</f>
        <v>3.5444000000000004</v>
      </c>
    </row>
    <row r="7" spans="3:14" x14ac:dyDescent="0.45">
      <c r="C7" t="s">
        <v>51</v>
      </c>
      <c r="D7" s="3">
        <v>1.792</v>
      </c>
      <c r="E7" s="3">
        <v>1.895</v>
      </c>
      <c r="F7" s="3">
        <v>1.6339999999999999</v>
      </c>
      <c r="G7" s="3">
        <v>1.6839999999999999</v>
      </c>
      <c r="H7" s="3">
        <v>1.6080000000000001</v>
      </c>
      <c r="I7" s="3">
        <v>1.6539999999999999</v>
      </c>
      <c r="J7" t="s">
        <v>5</v>
      </c>
      <c r="K7" s="3">
        <f>AVERAGE(D7:H7)</f>
        <v>1.7225999999999999</v>
      </c>
    </row>
    <row r="8" spans="3:14" x14ac:dyDescent="0.45">
      <c r="C8" t="s">
        <v>50</v>
      </c>
      <c r="D8" s="3">
        <v>0.30599999999999999</v>
      </c>
      <c r="E8" s="3">
        <v>0.34100000000000003</v>
      </c>
      <c r="F8" s="3">
        <v>0.28599999999999998</v>
      </c>
      <c r="G8" s="3">
        <v>0.315</v>
      </c>
      <c r="H8" s="3">
        <v>0.28599999999999998</v>
      </c>
      <c r="I8" s="3">
        <v>0.314</v>
      </c>
      <c r="J8" t="s">
        <v>5</v>
      </c>
      <c r="K8" s="3">
        <f>AVERAGE(D8:H8)</f>
        <v>0.30680000000000002</v>
      </c>
      <c r="M8" t="s">
        <v>53</v>
      </c>
      <c r="N8">
        <v>9.6</v>
      </c>
    </row>
    <row r="9" spans="3:14" x14ac:dyDescent="0.45">
      <c r="C9" t="s">
        <v>52</v>
      </c>
      <c r="D9" s="3">
        <f t="shared" ref="D9:I9" si="0">D7+D8</f>
        <v>2.0979999999999999</v>
      </c>
      <c r="E9" s="3">
        <f t="shared" si="0"/>
        <v>2.2360000000000002</v>
      </c>
      <c r="F9" s="3">
        <f t="shared" si="0"/>
        <v>1.92</v>
      </c>
      <c r="G9" s="3">
        <f t="shared" si="0"/>
        <v>1.9989999999999999</v>
      </c>
      <c r="H9" s="3">
        <f t="shared" si="0"/>
        <v>1.8940000000000001</v>
      </c>
      <c r="I9" s="3">
        <f t="shared" si="0"/>
        <v>1.968</v>
      </c>
      <c r="J9" t="s">
        <v>5</v>
      </c>
      <c r="K9" s="3">
        <f>K7+K8</f>
        <v>2.0293999999999999</v>
      </c>
      <c r="M9" t="s">
        <v>54</v>
      </c>
      <c r="N9">
        <v>33.9</v>
      </c>
    </row>
    <row r="10" spans="3:14" x14ac:dyDescent="0.45">
      <c r="C10" t="s">
        <v>58</v>
      </c>
      <c r="D10" s="3">
        <v>1.581</v>
      </c>
      <c r="E10" s="3">
        <v>1.409</v>
      </c>
      <c r="F10" s="3">
        <v>1.6539999999999999</v>
      </c>
      <c r="G10" s="3">
        <v>1.4970000000000001</v>
      </c>
      <c r="H10" s="3">
        <v>1.6539999999999999</v>
      </c>
      <c r="I10" s="3">
        <v>1.498</v>
      </c>
      <c r="J10" t="s">
        <v>5</v>
      </c>
      <c r="K10" s="3">
        <f>AVERAGE(D10:H10)</f>
        <v>1.5589999999999999</v>
      </c>
      <c r="M10" t="s">
        <v>55</v>
      </c>
      <c r="N10">
        <f>N9*N8^3/12</f>
        <v>2499.3791999999999</v>
      </c>
    </row>
    <row r="11" spans="3:14" x14ac:dyDescent="0.45">
      <c r="C11" t="s">
        <v>56</v>
      </c>
      <c r="D11" s="3">
        <v>5.1319999999999997</v>
      </c>
      <c r="E11" s="3">
        <v>5.5730000000000004</v>
      </c>
      <c r="F11" s="3">
        <v>5.0830000000000002</v>
      </c>
      <c r="G11" s="3">
        <v>5.4630000000000001</v>
      </c>
      <c r="H11" s="3">
        <v>5.0830000000000002</v>
      </c>
      <c r="I11" s="3">
        <v>5.4630000000000001</v>
      </c>
      <c r="J11" t="s">
        <v>5</v>
      </c>
      <c r="K11" s="3">
        <f>AVERAGE(D11:H11)</f>
        <v>5.2668000000000008</v>
      </c>
    </row>
    <row r="12" spans="3:14" x14ac:dyDescent="0.45">
      <c r="C12" t="s">
        <v>57</v>
      </c>
      <c r="D12" s="3">
        <f t="shared" ref="D12:I12" si="1">D11-D10</f>
        <v>3.5509999999999997</v>
      </c>
      <c r="E12" s="3">
        <f t="shared" si="1"/>
        <v>4.1640000000000006</v>
      </c>
      <c r="F12" s="3">
        <f t="shared" si="1"/>
        <v>3.4290000000000003</v>
      </c>
      <c r="G12" s="3">
        <f t="shared" si="1"/>
        <v>3.9660000000000002</v>
      </c>
      <c r="H12" s="3">
        <f t="shared" si="1"/>
        <v>3.4290000000000003</v>
      </c>
      <c r="I12" s="3">
        <f t="shared" si="1"/>
        <v>3.9649999999999999</v>
      </c>
      <c r="J12" t="s">
        <v>5</v>
      </c>
      <c r="K12" s="3">
        <f>K11-K10</f>
        <v>3.7078000000000007</v>
      </c>
    </row>
    <row r="13" spans="3:14" x14ac:dyDescent="0.45">
      <c r="C13" t="s">
        <v>59</v>
      </c>
      <c r="D13" s="3">
        <f t="shared" ref="D13:I13" si="2">D5*D12</f>
        <v>1924.6419999999998</v>
      </c>
      <c r="E13" s="3">
        <f t="shared" si="2"/>
        <v>1902.9480000000003</v>
      </c>
      <c r="F13" s="3">
        <f t="shared" si="2"/>
        <v>1988.8200000000002</v>
      </c>
      <c r="G13" s="3">
        <f t="shared" si="2"/>
        <v>1963.17</v>
      </c>
      <c r="H13" s="3">
        <f t="shared" si="2"/>
        <v>1988.8200000000002</v>
      </c>
      <c r="I13" s="3">
        <f t="shared" si="2"/>
        <v>1962.675</v>
      </c>
      <c r="J13" t="s">
        <v>62</v>
      </c>
      <c r="K13" s="3">
        <f>K5*K12</f>
        <v>1968.1002400000002</v>
      </c>
      <c r="N13">
        <v>1924.0279172195101</v>
      </c>
    </row>
    <row r="14" spans="3:14" x14ac:dyDescent="0.45">
      <c r="C14" t="s">
        <v>17</v>
      </c>
      <c r="D14" s="3">
        <f t="shared" ref="D14:I14" si="3">D5*3^2</f>
        <v>4878</v>
      </c>
      <c r="E14" s="3">
        <f t="shared" si="3"/>
        <v>4113</v>
      </c>
      <c r="F14" s="3">
        <f t="shared" si="3"/>
        <v>5220</v>
      </c>
      <c r="G14" s="3">
        <f t="shared" si="3"/>
        <v>4455</v>
      </c>
      <c r="H14" s="3">
        <f t="shared" si="3"/>
        <v>5220</v>
      </c>
      <c r="I14" s="3">
        <f t="shared" si="3"/>
        <v>4455</v>
      </c>
      <c r="J14" t="s">
        <v>63</v>
      </c>
      <c r="K14" s="3">
        <f>K5*3^2</f>
        <v>4777.2</v>
      </c>
    </row>
    <row r="15" spans="3:14" x14ac:dyDescent="0.45">
      <c r="C15" t="s">
        <v>33</v>
      </c>
      <c r="D15" s="3">
        <f t="shared" ref="D15:I15" si="4">D14*0.5</f>
        <v>2439</v>
      </c>
      <c r="E15" s="3">
        <f t="shared" si="4"/>
        <v>2056.5</v>
      </c>
      <c r="F15" s="3">
        <f t="shared" si="4"/>
        <v>2610</v>
      </c>
      <c r="G15" s="3">
        <f t="shared" si="4"/>
        <v>2227.5</v>
      </c>
      <c r="H15" s="3">
        <f t="shared" si="4"/>
        <v>2610</v>
      </c>
      <c r="I15" s="3">
        <f t="shared" si="4"/>
        <v>2227.5</v>
      </c>
      <c r="J15" t="s">
        <v>63</v>
      </c>
      <c r="K15" s="3">
        <f>K14*0.5</f>
        <v>2388.6</v>
      </c>
    </row>
    <row r="16" spans="3:14" x14ac:dyDescent="0.45">
      <c r="C16" t="s">
        <v>15</v>
      </c>
      <c r="D16" s="3">
        <f t="shared" ref="D16:I16" si="5">D7*D5*9.81</f>
        <v>9528.0998400000008</v>
      </c>
      <c r="E16" s="3">
        <f t="shared" si="5"/>
        <v>8495.6071499999998</v>
      </c>
      <c r="F16" s="3">
        <f t="shared" si="5"/>
        <v>9297.1332000000002</v>
      </c>
      <c r="G16" s="3">
        <f t="shared" si="5"/>
        <v>8177.4197999999997</v>
      </c>
      <c r="H16" s="3">
        <f t="shared" si="5"/>
        <v>9149.1984000000011</v>
      </c>
      <c r="I16" s="3">
        <f t="shared" si="5"/>
        <v>8031.7412999999997</v>
      </c>
      <c r="J16" t="s">
        <v>65</v>
      </c>
      <c r="K16" s="3">
        <f>K7*K5*9.81</f>
        <v>8969.833144799999</v>
      </c>
    </row>
    <row r="17" spans="3:11" x14ac:dyDescent="0.45">
      <c r="C17" t="s">
        <v>60</v>
      </c>
      <c r="D17" s="3">
        <f t="shared" ref="D17:I17" si="6">2*PI()*SQRT((D15+D14)/D16)</f>
        <v>5.5060892438769633</v>
      </c>
      <c r="E17" s="3">
        <f t="shared" si="6"/>
        <v>5.354360914475901</v>
      </c>
      <c r="F17" s="3">
        <f t="shared" si="6"/>
        <v>5.76615380956971</v>
      </c>
      <c r="G17" s="3">
        <f t="shared" si="6"/>
        <v>5.6799067448202649</v>
      </c>
      <c r="H17" s="3">
        <f t="shared" si="6"/>
        <v>5.8125837939006537</v>
      </c>
      <c r="I17" s="3">
        <f t="shared" si="6"/>
        <v>5.7311859079014589</v>
      </c>
      <c r="J17" t="s">
        <v>64</v>
      </c>
      <c r="K17" s="3">
        <f>2*PI()*SQRT((K15+K14)/K16)</f>
        <v>5.6159085550398018</v>
      </c>
    </row>
    <row r="20" spans="3:11" x14ac:dyDescent="0.45">
      <c r="C20" t="s">
        <v>73</v>
      </c>
      <c r="D20">
        <v>0.1</v>
      </c>
    </row>
    <row r="21" spans="3:11" x14ac:dyDescent="0.45">
      <c r="C21" t="s">
        <v>74</v>
      </c>
      <c r="D21">
        <f>D20*SQRT(D16*(D14+D15))</f>
        <v>834.9677031435408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Marley</dc:creator>
  <cp:lastModifiedBy>Mathias Marley</cp:lastModifiedBy>
  <dcterms:created xsi:type="dcterms:W3CDTF">2022-12-03T11:09:21Z</dcterms:created>
  <dcterms:modified xsi:type="dcterms:W3CDTF">2022-12-14T14:47:37Z</dcterms:modified>
</cp:coreProperties>
</file>