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860" activeTab="3"/>
  </bookViews>
  <sheets>
    <sheet name="第一期常備決算" sheetId="2" r:id="rId1"/>
    <sheet name="第一期活動決算" sheetId="4" r:id="rId2"/>
    <sheet name="第一期單位決算" sheetId="6" r:id="rId3"/>
    <sheet name="第二期活動預算II" sheetId="7" r:id="rId4"/>
  </sheets>
  <calcPr calcId="145621"/>
</workbook>
</file>

<file path=xl/calcChain.xml><?xml version="1.0" encoding="utf-8"?>
<calcChain xmlns="http://schemas.openxmlformats.org/spreadsheetml/2006/main">
  <c r="F34" i="7" l="1"/>
  <c r="E6" i="2"/>
  <c r="F29" i="7" l="1"/>
  <c r="H6" i="4"/>
  <c r="H5" i="4" s="1"/>
  <c r="H9" i="6"/>
  <c r="H6" i="6"/>
  <c r="H5" i="6" s="1"/>
  <c r="H6" i="2"/>
  <c r="H7" i="2"/>
  <c r="H8" i="2"/>
  <c r="J7" i="6" l="1"/>
  <c r="J8" i="6"/>
  <c r="J10" i="6"/>
  <c r="J11" i="6"/>
  <c r="I9" i="6"/>
  <c r="J9" i="6" s="1"/>
  <c r="I6" i="6"/>
  <c r="E9" i="6"/>
  <c r="F11" i="6" s="1"/>
  <c r="J27" i="4"/>
  <c r="E5" i="4"/>
  <c r="E27" i="4"/>
  <c r="E6" i="4"/>
  <c r="E21" i="4"/>
  <c r="I21" i="4"/>
  <c r="I5" i="6" l="1"/>
  <c r="F10" i="6"/>
  <c r="F9" i="6" s="1"/>
  <c r="E31" i="7"/>
  <c r="E27" i="7"/>
  <c r="F28" i="7" s="1"/>
  <c r="E23" i="7"/>
  <c r="F26" i="7" s="1"/>
  <c r="E19" i="7"/>
  <c r="F22" i="7" s="1"/>
  <c r="E15" i="7"/>
  <c r="F17" i="7" s="1"/>
  <c r="E11" i="7"/>
  <c r="F12" i="7" s="1"/>
  <c r="E7" i="7"/>
  <c r="I24" i="4"/>
  <c r="I38" i="4"/>
  <c r="I15" i="4"/>
  <c r="I31" i="4"/>
  <c r="I28" i="4" s="1"/>
  <c r="I73" i="2"/>
  <c r="I72" i="2" s="1"/>
  <c r="I87" i="2"/>
  <c r="I79" i="2"/>
  <c r="I55" i="2"/>
  <c r="E28" i="4"/>
  <c r="F44" i="4" s="1"/>
  <c r="F8" i="7" l="1"/>
  <c r="E6" i="7"/>
  <c r="E5" i="7" s="1"/>
  <c r="F35" i="7"/>
  <c r="F32" i="7"/>
  <c r="I27" i="4"/>
  <c r="J28" i="4"/>
  <c r="F31" i="7"/>
  <c r="F33" i="7"/>
  <c r="F30" i="7"/>
  <c r="F27" i="7" s="1"/>
  <c r="F24" i="7"/>
  <c r="F25" i="7"/>
  <c r="F23" i="7" s="1"/>
  <c r="F20" i="7"/>
  <c r="F21" i="7"/>
  <c r="F19" i="7" s="1"/>
  <c r="F18" i="7"/>
  <c r="F16" i="7"/>
  <c r="F15" i="7" s="1"/>
  <c r="F13" i="7"/>
  <c r="F14" i="7"/>
  <c r="F11" i="7" s="1"/>
  <c r="F10" i="7"/>
  <c r="F9" i="7"/>
  <c r="F31" i="4"/>
  <c r="F43" i="4"/>
  <c r="F29" i="4"/>
  <c r="F38" i="4"/>
  <c r="F45" i="4"/>
  <c r="F30" i="4"/>
  <c r="F42" i="4"/>
  <c r="F37" i="4"/>
  <c r="F7" i="7" l="1"/>
  <c r="E73" i="2"/>
  <c r="J73" i="2" s="1"/>
  <c r="F93" i="2" l="1"/>
  <c r="E72" i="2"/>
  <c r="J72" i="2" s="1"/>
  <c r="F79" i="2"/>
  <c r="F74" i="2"/>
  <c r="F87" i="2"/>
  <c r="F75" i="2"/>
  <c r="F92" i="2"/>
  <c r="F78" i="2"/>
  <c r="E24" i="4" l="1"/>
  <c r="J21" i="4"/>
  <c r="F26" i="4" l="1"/>
  <c r="J24" i="4"/>
  <c r="F22" i="4"/>
  <c r="F23" i="4"/>
  <c r="F25" i="4"/>
  <c r="F24" i="4" s="1"/>
  <c r="I9" i="2" l="1"/>
  <c r="I7" i="4" l="1"/>
  <c r="I66" i="2"/>
  <c r="I60" i="2"/>
  <c r="I49" i="2"/>
  <c r="I43" i="2"/>
  <c r="I38" i="2"/>
  <c r="I33" i="2"/>
  <c r="I28" i="2"/>
  <c r="I20" i="2"/>
  <c r="I8" i="2"/>
  <c r="I24" i="2"/>
  <c r="J7" i="4" l="1"/>
  <c r="I6" i="4"/>
  <c r="J6" i="4" s="1"/>
  <c r="E15" i="4"/>
  <c r="I5" i="4" l="1"/>
  <c r="J5" i="4" s="1"/>
  <c r="F17" i="4"/>
  <c r="J15" i="4"/>
  <c r="F18" i="4"/>
  <c r="F20" i="4"/>
  <c r="F19" i="4"/>
  <c r="F16" i="4"/>
  <c r="E6" i="6"/>
  <c r="E7" i="4"/>
  <c r="E66" i="2"/>
  <c r="J66" i="2" s="1"/>
  <c r="E60" i="2"/>
  <c r="J60" i="2" s="1"/>
  <c r="E54" i="2"/>
  <c r="E49" i="2"/>
  <c r="J49" i="2" s="1"/>
  <c r="E33" i="2"/>
  <c r="J33" i="2" s="1"/>
  <c r="E28" i="2"/>
  <c r="J28" i="2" s="1"/>
  <c r="E43" i="2"/>
  <c r="J43" i="2" s="1"/>
  <c r="E38" i="2"/>
  <c r="J38" i="2" s="1"/>
  <c r="E24" i="2"/>
  <c r="J24" i="2" s="1"/>
  <c r="E20" i="2"/>
  <c r="E8" i="2"/>
  <c r="J6" i="6" l="1"/>
  <c r="E5" i="6"/>
  <c r="J5" i="6" s="1"/>
  <c r="F7" i="6"/>
  <c r="F23" i="2"/>
  <c r="J20" i="2"/>
  <c r="F16" i="2"/>
  <c r="F9" i="2"/>
  <c r="J8" i="2"/>
  <c r="F8" i="4"/>
  <c r="F36" i="2"/>
  <c r="F68" i="2"/>
  <c r="F41" i="2"/>
  <c r="F52" i="2"/>
  <c r="F45" i="2"/>
  <c r="F58" i="2"/>
  <c r="F22" i="2"/>
  <c r="F30" i="2"/>
  <c r="F62" i="2"/>
  <c r="F25" i="2"/>
  <c r="F27" i="2"/>
  <c r="E7" i="2"/>
  <c r="F53" i="2"/>
  <c r="F51" i="2"/>
  <c r="F8" i="6"/>
  <c r="F15" i="4"/>
  <c r="F42" i="2"/>
  <c r="F40" i="2"/>
  <c r="F35" i="2"/>
  <c r="F57" i="2"/>
  <c r="F34" i="2"/>
  <c r="F39" i="2"/>
  <c r="F50" i="2"/>
  <c r="F55" i="2"/>
  <c r="F37" i="2"/>
  <c r="F59" i="2"/>
  <c r="F26" i="2"/>
  <c r="F12" i="4"/>
  <c r="F14" i="4"/>
  <c r="F71" i="2"/>
  <c r="F69" i="2"/>
  <c r="F70" i="2"/>
  <c r="F67" i="2"/>
  <c r="F65" i="2"/>
  <c r="F64" i="2"/>
  <c r="F63" i="2"/>
  <c r="F61" i="2"/>
  <c r="F48" i="2"/>
  <c r="F47" i="2"/>
  <c r="F46" i="2"/>
  <c r="F44" i="2"/>
  <c r="F29" i="2"/>
  <c r="F32" i="2"/>
  <c r="F31" i="2"/>
  <c r="F21" i="2"/>
  <c r="F19" i="2"/>
  <c r="F17" i="2"/>
  <c r="F21" i="4" l="1"/>
  <c r="F24" i="2"/>
  <c r="F49" i="2"/>
  <c r="F60" i="2"/>
  <c r="F6" i="6"/>
  <c r="F38" i="2"/>
  <c r="F33" i="2"/>
  <c r="F54" i="2"/>
  <c r="F7" i="4"/>
  <c r="F66" i="2"/>
  <c r="F43" i="2"/>
  <c r="F28" i="2"/>
  <c r="F20" i="2"/>
  <c r="F8" i="2"/>
  <c r="I54" i="2"/>
  <c r="I7" i="2" s="1"/>
  <c r="I6" i="2" s="1"/>
  <c r="J6" i="2" l="1"/>
  <c r="J7" i="2"/>
  <c r="J54" i="2"/>
</calcChain>
</file>

<file path=xl/sharedStrings.xml><?xml version="1.0" encoding="utf-8"?>
<sst xmlns="http://schemas.openxmlformats.org/spreadsheetml/2006/main" count="425" uniqueCount="276">
  <si>
    <t>學生工作會</t>
    <phoneticPr fontId="2" type="noConversion"/>
  </si>
  <si>
    <t>活動部</t>
    <phoneticPr fontId="2" type="noConversion"/>
  </si>
  <si>
    <t>文宣部</t>
    <phoneticPr fontId="2" type="noConversion"/>
  </si>
  <si>
    <t>編號</t>
  </si>
  <si>
    <t>科目名稱</t>
  </si>
  <si>
    <t>本期預算數</t>
  </si>
  <si>
    <t>說明</t>
  </si>
  <si>
    <t>審查結果</t>
  </si>
  <si>
    <t>期入</t>
  </si>
  <si>
    <t>%</t>
  </si>
  <si>
    <t>期出</t>
  </si>
  <si>
    <t>一讀</t>
  </si>
  <si>
    <t>二讀</t>
  </si>
  <si>
    <t>三讀</t>
  </si>
  <si>
    <t>行政及會議相關用品，實報實銷</t>
    <phoneticPr fontId="2" type="noConversion"/>
  </si>
  <si>
    <t>通訊費(含補助)</t>
    <phoneticPr fontId="2" type="noConversion"/>
  </si>
  <si>
    <t>交通費(含補助)</t>
  </si>
  <si>
    <t xml:space="preserve">與學校、他校接洽時的費用，實報實銷 </t>
  </si>
  <si>
    <t>第一預備金</t>
    <phoneticPr fontId="2" type="noConversion"/>
  </si>
  <si>
    <t>通訊費(含補助)</t>
  </si>
  <si>
    <t>秘書處</t>
    <phoneticPr fontId="2" type="noConversion"/>
  </si>
  <si>
    <t xml:space="preserve">與學校、他校接洽時的費用，實報實銷 </t>
    <phoneticPr fontId="2" type="noConversion"/>
  </si>
  <si>
    <t>會長</t>
    <phoneticPr fontId="2" type="noConversion"/>
  </si>
  <si>
    <t>部門行政費</t>
    <phoneticPr fontId="2" type="noConversion"/>
  </si>
  <si>
    <t>依第一預備金之說明編列</t>
    <phoneticPr fontId="2" type="noConversion"/>
  </si>
  <si>
    <t>權益義務部</t>
    <phoneticPr fontId="2" type="noConversion"/>
  </si>
  <si>
    <t>公關部</t>
    <phoneticPr fontId="2" type="noConversion"/>
  </si>
  <si>
    <t>公關接待費</t>
    <phoneticPr fontId="2" type="noConversion"/>
  </si>
  <si>
    <t>財務部</t>
    <phoneticPr fontId="2" type="noConversion"/>
  </si>
  <si>
    <t xml:space="preserve">與學校、他校外賓接洽時的費用，實報實銷 </t>
    <phoneticPr fontId="2" type="noConversion"/>
  </si>
  <si>
    <r>
      <rPr>
        <sz val="10"/>
        <color rgb="FFFF0000"/>
        <rFont val="微軟正黑體"/>
        <family val="2"/>
        <charset val="136"/>
      </rPr>
      <t>學生會新聞採訪之公關用品</t>
    </r>
    <r>
      <rPr>
        <sz val="10"/>
        <color indexed="8"/>
        <rFont val="微軟正黑體"/>
        <family val="2"/>
        <charset val="136"/>
      </rPr>
      <t>，實報實銷</t>
    </r>
    <phoneticPr fontId="2" type="noConversion"/>
  </si>
  <si>
    <t>第一副會長</t>
    <phoneticPr fontId="2" type="noConversion"/>
  </si>
  <si>
    <t>第二副會長</t>
    <phoneticPr fontId="2" type="noConversion"/>
  </si>
  <si>
    <t>第一預算執行期：會長交接後至103年9月22日</t>
    <phoneticPr fontId="2" type="noConversion"/>
  </si>
  <si>
    <t>每月500元共計2個月(103年7、8月)</t>
    <phoneticPr fontId="2" type="noConversion"/>
  </si>
  <si>
    <t>依法規編列之第一預備金</t>
    <phoneticPr fontId="2" type="noConversion"/>
  </si>
  <si>
    <t>每月300元共計2個月(103年7、8月)</t>
    <phoneticPr fontId="2" type="noConversion"/>
  </si>
  <si>
    <t>部門行政費</t>
    <phoneticPr fontId="2" type="noConversion"/>
  </si>
  <si>
    <t>通訊費(含補助)</t>
    <phoneticPr fontId="2" type="noConversion"/>
  </si>
  <si>
    <t>第一預備金</t>
    <phoneticPr fontId="2" type="noConversion"/>
  </si>
  <si>
    <t>學術部</t>
    <phoneticPr fontId="2" type="noConversion"/>
  </si>
  <si>
    <t>文宣製作費</t>
    <phoneticPr fontId="2" type="noConversion"/>
  </si>
  <si>
    <t>學生會日常文宣製作相關用品設計費</t>
    <phoneticPr fontId="2" type="noConversion"/>
  </si>
  <si>
    <t>第一預備金</t>
    <phoneticPr fontId="2" type="noConversion"/>
  </si>
  <si>
    <t>新聞部</t>
    <phoneticPr fontId="2" type="noConversion"/>
  </si>
  <si>
    <t>新聞採訪公關費</t>
    <phoneticPr fontId="2" type="noConversion"/>
  </si>
  <si>
    <t>每月200元共計2個月(103年7、8月)</t>
    <phoneticPr fontId="2" type="noConversion"/>
  </si>
  <si>
    <t>接待外賓及購買學生會公關用品，實報實銷</t>
    <phoneticPr fontId="2" type="noConversion"/>
  </si>
  <si>
    <t>國立臺灣師範大學第十九屆學生自治會第預算執行期常備預算書</t>
    <phoneticPr fontId="2" type="noConversion"/>
  </si>
  <si>
    <t>學生會第一會期一次常會提案，預算案第一頁</t>
    <phoneticPr fontId="2" type="noConversion"/>
  </si>
  <si>
    <t>學生會第一會期一次常會提案，預算案第二頁</t>
    <phoneticPr fontId="2" type="noConversion"/>
  </si>
  <si>
    <t>營隊進修補助費</t>
    <phoneticPr fontId="2" type="noConversion"/>
  </si>
  <si>
    <t>活動預備金</t>
    <phoneticPr fontId="2" type="noConversion"/>
  </si>
  <si>
    <t>營隊一(註1)</t>
    <phoneticPr fontId="2" type="noConversion"/>
  </si>
  <si>
    <t>營隊二(註2)</t>
    <phoneticPr fontId="2" type="noConversion"/>
  </si>
  <si>
    <t>依照法規所編列活動預備金</t>
    <phoneticPr fontId="2" type="noConversion"/>
  </si>
  <si>
    <t>學生會第一會期一次常會提案，預算案第三頁</t>
    <phoneticPr fontId="2" type="noConversion"/>
  </si>
  <si>
    <t>本期總預算</t>
    <phoneticPr fontId="2" type="noConversion"/>
  </si>
  <si>
    <t>常備預算</t>
    <phoneticPr fontId="2" type="noConversion"/>
  </si>
  <si>
    <t>本期常備預算</t>
    <phoneticPr fontId="2" type="noConversion"/>
  </si>
  <si>
    <t>本期活動預算</t>
    <phoneticPr fontId="2" type="noConversion"/>
  </si>
  <si>
    <t>活動預算</t>
    <phoneticPr fontId="2" type="noConversion"/>
  </si>
  <si>
    <t>學生議會</t>
    <phoneticPr fontId="2" type="noConversion"/>
  </si>
  <si>
    <t>國立臺灣師範大學第十九屆學生自治會第一預算執行期總預算書</t>
    <phoneticPr fontId="2" type="noConversion"/>
  </si>
  <si>
    <t>新生手冊</t>
    <phoneticPr fontId="2" type="noConversion"/>
  </si>
  <si>
    <t> 內頁16頁的話(2張a4，雙面)+封面1/2張A4 =4元+10元(紙質厚，彩印) = 約15元，15*3000新生人數=45000，故粗估50000元</t>
    <phoneticPr fontId="2" type="noConversion"/>
  </si>
  <si>
    <t>郵寄費</t>
    <phoneticPr fontId="2" type="noConversion"/>
  </si>
  <si>
    <t>一封10元*3000=30000元</t>
    <phoneticPr fontId="2" type="noConversion"/>
  </si>
  <si>
    <t>郵袋費</t>
    <phoneticPr fontId="2" type="noConversion"/>
  </si>
  <si>
    <t>大牛皮紙袋3元*3000=9000元</t>
    <phoneticPr fontId="2" type="noConversion"/>
  </si>
  <si>
    <t>手冊印刷費</t>
    <phoneticPr fontId="2" type="noConversion"/>
  </si>
  <si>
    <t>其餘雜支</t>
    <phoneticPr fontId="2" type="noConversion"/>
  </si>
  <si>
    <t>除上列三項以外之花費，實報實銷</t>
    <phoneticPr fontId="2" type="noConversion"/>
  </si>
  <si>
    <t>支出</t>
    <phoneticPr fontId="2" type="noConversion"/>
  </si>
  <si>
    <t>決算</t>
    <phoneticPr fontId="2" type="noConversion"/>
  </si>
  <si>
    <t>膠帶</t>
    <phoneticPr fontId="2" type="noConversion"/>
  </si>
  <si>
    <t>帳簿更換</t>
    <phoneticPr fontId="2" type="noConversion"/>
  </si>
  <si>
    <t>影印費(1)</t>
    <phoneticPr fontId="2" type="noConversion"/>
  </si>
  <si>
    <t>衛生紙</t>
    <phoneticPr fontId="2" type="noConversion"/>
  </si>
  <si>
    <t>釘書機、訂書針</t>
    <phoneticPr fontId="2" type="noConversion"/>
  </si>
  <si>
    <t>影印費(2)</t>
    <phoneticPr fontId="2" type="noConversion"/>
  </si>
  <si>
    <t>說明</t>
    <phoneticPr fontId="2" type="noConversion"/>
  </si>
  <si>
    <t>使用率</t>
    <phoneticPr fontId="2" type="noConversion"/>
  </si>
  <si>
    <t>國立臺灣師範大學第十九屆學生自治會第一預算執行期活動決算書</t>
    <phoneticPr fontId="2" type="noConversion"/>
  </si>
  <si>
    <t>封箱用透明膠帶49元*1卷=49元</t>
    <phoneticPr fontId="2" type="noConversion"/>
  </si>
  <si>
    <t>釘書機52元*1台+訂書針5元*1盒=57元</t>
    <phoneticPr fontId="2" type="noConversion"/>
  </si>
  <si>
    <t>影印領據、黏貼憑證1元*100張=100元</t>
    <phoneticPr fontId="2" type="noConversion"/>
  </si>
  <si>
    <t>新生茶會</t>
    <phoneticPr fontId="2" type="noConversion"/>
  </si>
  <si>
    <t>活動預備金</t>
    <phoneticPr fontId="2" type="noConversion"/>
  </si>
  <si>
    <t>師大卡</t>
    <phoneticPr fontId="2" type="noConversion"/>
  </si>
  <si>
    <t>師大卡成本費</t>
    <phoneticPr fontId="2" type="noConversion"/>
  </si>
  <si>
    <t>師大卡一張成本30元*3000張=90000元</t>
    <phoneticPr fontId="2" type="noConversion"/>
  </si>
  <si>
    <t>1人補助1000，總參與人數為3人，詳見附件一</t>
    <phoneticPr fontId="2" type="noConversion"/>
  </si>
  <si>
    <t>1人補助1000，總參與人數為2人，詳見附件二</t>
    <phoneticPr fontId="2" type="noConversion"/>
  </si>
  <si>
    <t>決算</t>
    <phoneticPr fontId="2" type="noConversion"/>
  </si>
  <si>
    <t>支出</t>
    <phoneticPr fontId="2" type="noConversion"/>
  </si>
  <si>
    <t>使用率</t>
    <phoneticPr fontId="2" type="noConversion"/>
  </si>
  <si>
    <t>常務委員會</t>
    <phoneticPr fontId="2" type="noConversion"/>
  </si>
  <si>
    <t>部門行政費</t>
    <phoneticPr fontId="2" type="noConversion"/>
  </si>
  <si>
    <t>文具、資料夾、資料袋等行政用品，實報實銷</t>
    <phoneticPr fontId="2" type="noConversion"/>
  </si>
  <si>
    <t>80(元)x60(人)x2(次)，實報實銷</t>
    <phoneticPr fontId="2" type="noConversion"/>
  </si>
  <si>
    <t>依第一預備金說明編列</t>
    <phoneticPr fontId="2" type="noConversion"/>
  </si>
  <si>
    <t>法規或相關會議資料等，實報實銷。
另印製會議規範發予出席議員參閱。</t>
    <phoneticPr fontId="2" type="noConversion"/>
  </si>
  <si>
    <t>估計十人需要在營隊中發送名片，
3(盒)x100(元)x10(人)，實報實銷。</t>
    <phoneticPr fontId="2" type="noConversion"/>
  </si>
  <si>
    <t>通訊費</t>
    <phoneticPr fontId="2" type="noConversion"/>
  </si>
  <si>
    <t>便當費</t>
    <phoneticPr fontId="2" type="noConversion"/>
  </si>
  <si>
    <t>印刷費</t>
    <phoneticPr fontId="2" type="noConversion"/>
  </si>
  <si>
    <t>學生自治相關
營隊補助費</t>
    <phoneticPr fontId="2" type="noConversion"/>
  </si>
  <si>
    <t>名片製作費</t>
    <phoneticPr fontId="2" type="noConversion"/>
  </si>
  <si>
    <t>第一預備金</t>
    <phoneticPr fontId="2" type="noConversion"/>
  </si>
  <si>
    <t>交通費(含補助)</t>
    <phoneticPr fontId="2" type="noConversion"/>
  </si>
  <si>
    <t>學生議會</t>
    <phoneticPr fontId="2" type="noConversion"/>
  </si>
  <si>
    <t>活動企劃書詳如附件</t>
    <phoneticPr fontId="2" type="noConversion"/>
  </si>
  <si>
    <t>餐費320+手冊80=400，400x0.75=300，300x5</t>
    <phoneticPr fontId="2" type="noConversion"/>
  </si>
  <si>
    <t>請美術設計專長同學協助網宣製圖</t>
    <phoneticPr fontId="2" type="noConversion"/>
  </si>
  <si>
    <t>手冊印刷費</t>
    <phoneticPr fontId="2" type="noConversion"/>
  </si>
  <si>
    <t>80(元)x60(人)</t>
    <phoneticPr fontId="2" type="noConversion"/>
  </si>
  <si>
    <t>講師費</t>
    <phoneticPr fontId="2" type="noConversion"/>
  </si>
  <si>
    <t>講師交通費</t>
    <phoneticPr fontId="2" type="noConversion"/>
  </si>
  <si>
    <t>實報實銷</t>
    <phoneticPr fontId="2" type="noConversion"/>
  </si>
  <si>
    <t>工讀費</t>
    <phoneticPr fontId="2" type="noConversion"/>
  </si>
  <si>
    <t>115(元)x20(小時)x2(人)</t>
    <phoneticPr fontId="2" type="noConversion"/>
  </si>
  <si>
    <t>雜支</t>
    <phoneticPr fontId="2" type="noConversion"/>
  </si>
  <si>
    <t>其他未考慮之支出</t>
    <phoneticPr fontId="2" type="noConversion"/>
  </si>
  <si>
    <t>餐費</t>
    <phoneticPr fontId="2" type="noConversion"/>
  </si>
  <si>
    <t>外校報名費</t>
    <phoneticPr fontId="2" type="noConversion"/>
  </si>
  <si>
    <t>依法規編列之活動預備金</t>
    <phoneticPr fontId="2" type="noConversion"/>
  </si>
  <si>
    <t>學生議會</t>
    <phoneticPr fontId="2" type="noConversion"/>
  </si>
  <si>
    <t>張開自由之翼──
2014暑期師大學生自治研習營</t>
    <phoneticPr fontId="2" type="noConversion"/>
  </si>
  <si>
    <t>宣傳設計費</t>
    <phoneticPr fontId="2" type="noConversion"/>
  </si>
  <si>
    <t>1200(元)x(1.5+1.5+3+2+2+2+1+2)=18000，
1600x1.5=2400</t>
    <phoneticPr fontId="2" type="noConversion"/>
  </si>
  <si>
    <t>第一天中晚餐80x60x2，第二天午餐80x60，
第二天餐盒80x60</t>
    <phoneticPr fontId="2" type="noConversion"/>
  </si>
  <si>
    <t>茶點</t>
    <phoneticPr fontId="2" type="noConversion"/>
  </si>
  <si>
    <t>1人補助50，預計總參與人數為20人*3場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</si>
  <si>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</si>
  <si>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</si>
  <si>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</si>
  <si>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</si>
  <si>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1-5</t>
    <phoneticPr fontId="2" type="noConversion"/>
  </si>
  <si>
    <t>1-6</t>
    <phoneticPr fontId="2" type="noConversion"/>
  </si>
  <si>
    <t>收據本</t>
    <phoneticPr fontId="2" type="noConversion"/>
  </si>
  <si>
    <t>會辦用衛生紙129元*2包=199元(折扣59元)</t>
    <phoneticPr fontId="2" type="noConversion"/>
  </si>
  <si>
    <t>4-1</t>
    <phoneticPr fontId="2" type="noConversion"/>
  </si>
  <si>
    <t>4-2</t>
    <phoneticPr fontId="2" type="noConversion"/>
  </si>
  <si>
    <t>4-3</t>
    <phoneticPr fontId="2" type="noConversion"/>
  </si>
  <si>
    <t>4-4</t>
  </si>
  <si>
    <t>4-5</t>
  </si>
  <si>
    <t>4-6</t>
  </si>
  <si>
    <t>4-7</t>
  </si>
  <si>
    <t>第一次常會議程</t>
    <phoneticPr fontId="2" type="noConversion"/>
  </si>
  <si>
    <t>財委議程</t>
    <phoneticPr fontId="2" type="noConversion"/>
  </si>
  <si>
    <t>法規彙編</t>
    <phoneticPr fontId="2" type="noConversion"/>
  </si>
  <si>
    <t>財委文件</t>
    <phoneticPr fontId="2" type="noConversion"/>
  </si>
  <si>
    <t>第二次常會議程</t>
    <phoneticPr fontId="2" type="noConversion"/>
  </si>
  <si>
    <t>提案單</t>
    <phoneticPr fontId="2" type="noConversion"/>
  </si>
  <si>
    <t>5-1</t>
    <phoneticPr fontId="2" type="noConversion"/>
  </si>
  <si>
    <t>5-2</t>
  </si>
  <si>
    <t>5-2</t>
    <phoneticPr fontId="2" type="noConversion"/>
  </si>
  <si>
    <t>5-3</t>
  </si>
  <si>
    <t>5-3</t>
    <phoneticPr fontId="2" type="noConversion"/>
  </si>
  <si>
    <t>5-4</t>
    <phoneticPr fontId="2" type="noConversion"/>
  </si>
  <si>
    <t>營隊補助(1)</t>
    <phoneticPr fontId="2" type="noConversion"/>
  </si>
  <si>
    <t>營隊補助(2)</t>
    <phoneticPr fontId="2" type="noConversion"/>
  </si>
  <si>
    <t>營隊補助(3)</t>
    <phoneticPr fontId="2" type="noConversion"/>
  </si>
  <si>
    <t>營隊補助(4)</t>
    <phoneticPr fontId="2" type="noConversion"/>
  </si>
  <si>
    <t>共25份</t>
    <phoneticPr fontId="2" type="noConversion"/>
  </si>
  <si>
    <t>共5份</t>
    <phoneticPr fontId="2" type="noConversion"/>
  </si>
  <si>
    <t>共1份</t>
    <phoneticPr fontId="2" type="noConversion"/>
  </si>
  <si>
    <t>共8份</t>
    <phoneticPr fontId="2" type="noConversion"/>
  </si>
  <si>
    <t>共4張</t>
    <phoneticPr fontId="2" type="noConversion"/>
  </si>
  <si>
    <t>3-1</t>
    <phoneticPr fontId="2" type="noConversion"/>
  </si>
  <si>
    <t>3-2</t>
  </si>
  <si>
    <t>3-3</t>
  </si>
  <si>
    <t>3-4</t>
  </si>
  <si>
    <t>3-5</t>
  </si>
  <si>
    <t>講師費(1)</t>
    <phoneticPr fontId="2" type="noConversion"/>
  </si>
  <si>
    <t>講師費(2)</t>
    <phoneticPr fontId="2" type="noConversion"/>
  </si>
  <si>
    <t>講師費(3)</t>
    <phoneticPr fontId="2" type="noConversion"/>
  </si>
  <si>
    <t>講師費(4)</t>
    <phoneticPr fontId="2" type="noConversion"/>
  </si>
  <si>
    <t>講師費(5)</t>
    <phoneticPr fontId="2" type="noConversion"/>
  </si>
  <si>
    <t>工讀費(1)</t>
    <phoneticPr fontId="2" type="noConversion"/>
  </si>
  <si>
    <t>工讀費(2)</t>
    <phoneticPr fontId="2" type="noConversion"/>
  </si>
  <si>
    <t>工讀費(3)</t>
    <phoneticPr fontId="2" type="noConversion"/>
  </si>
  <si>
    <t>男一舍廚房調查</t>
    <phoneticPr fontId="2" type="noConversion"/>
  </si>
  <si>
    <t>師大意見牆</t>
    <phoneticPr fontId="2" type="noConversion"/>
  </si>
  <si>
    <t>師大卡宣傳活動</t>
    <phoneticPr fontId="2" type="noConversion"/>
  </si>
  <si>
    <t>午間音樂會</t>
    <phoneticPr fontId="2" type="noConversion"/>
  </si>
  <si>
    <t>資訊站</t>
    <phoneticPr fontId="2" type="noConversion"/>
  </si>
  <si>
    <t>會刊</t>
    <phoneticPr fontId="2" type="noConversion"/>
  </si>
  <si>
    <t>影印費</t>
    <phoneticPr fontId="2" type="noConversion"/>
  </si>
  <si>
    <t>設計費</t>
    <phoneticPr fontId="2" type="noConversion"/>
  </si>
  <si>
    <t>活動預備金</t>
    <phoneticPr fontId="2" type="noConversion"/>
  </si>
  <si>
    <t>器材費</t>
    <phoneticPr fontId="2" type="noConversion"/>
  </si>
  <si>
    <t>文宣設計費</t>
    <phoneticPr fontId="2" type="noConversion"/>
  </si>
  <si>
    <t>活動預備金</t>
    <phoneticPr fontId="2" type="noConversion"/>
  </si>
  <si>
    <t>材料費</t>
    <phoneticPr fontId="2" type="noConversion"/>
  </si>
  <si>
    <t>問卷影印費</t>
    <phoneticPr fontId="2" type="noConversion"/>
  </si>
  <si>
    <t>問卷設計費</t>
    <phoneticPr fontId="2" type="noConversion"/>
  </si>
  <si>
    <t>文宣費</t>
    <phoneticPr fontId="2" type="noConversion"/>
  </si>
  <si>
    <t>影印費</t>
    <phoneticPr fontId="2" type="noConversion"/>
  </si>
  <si>
    <t>資訊費</t>
    <phoneticPr fontId="2" type="noConversion"/>
  </si>
  <si>
    <t>社區採訪專題</t>
    <phoneticPr fontId="2" type="noConversion"/>
  </si>
  <si>
    <t>採訪車馬費</t>
    <phoneticPr fontId="2" type="noConversion"/>
  </si>
  <si>
    <t>會刊製作費</t>
    <phoneticPr fontId="2" type="noConversion"/>
  </si>
  <si>
    <t>學一舍每寢一張，共450張</t>
    <phoneticPr fontId="2" type="noConversion"/>
  </si>
  <si>
    <t>依照法規所編列活動預備金</t>
  </si>
  <si>
    <t>男一舍每寢一張，共230張</t>
    <phoneticPr fontId="2" type="noConversion"/>
  </si>
  <si>
    <t>給予問卷製作之設計費</t>
    <phoneticPr fontId="2" type="noConversion"/>
  </si>
  <si>
    <t>給予文宣之設計費</t>
    <phoneticPr fontId="2" type="noConversion"/>
  </si>
  <si>
    <t>32(頁)*500本，粗估3000元</t>
    <phoneticPr fontId="2" type="noConversion"/>
  </si>
  <si>
    <t>車馬費350元*6人=2100元</t>
    <phoneticPr fontId="2" type="noConversion"/>
  </si>
  <si>
    <t>製作文宣之設計費</t>
    <phoneticPr fontId="2" type="noConversion"/>
  </si>
  <si>
    <t>白色噴漆100元+批土200元+
黑板漆750元+木板2000元=3050元</t>
    <phoneticPr fontId="2" type="noConversion"/>
  </si>
  <si>
    <t>意見牆之設計費</t>
    <phoneticPr fontId="2" type="noConversion"/>
  </si>
  <si>
    <t>由贊助商提供贊助支出</t>
    <phoneticPr fontId="2" type="noConversion"/>
  </si>
  <si>
    <t>信封1包*16元+影印98元=114元</t>
    <phoneticPr fontId="2" type="noConversion"/>
  </si>
  <si>
    <t>80元*36人=2880元</t>
    <phoneticPr fontId="2" type="noConversion"/>
  </si>
  <si>
    <t>鼓勵議員參加暑期的學生自治相關營隊。
以每人補助半價為原則，需提供證書，若超
過則均分。
計算方式為估計十人報名中華議事研習營，3850x0.5x10=19250</t>
    <phoneticPr fontId="2" type="noConversion"/>
  </si>
  <si>
    <t>影印新生服務隊名牌1元*28張+
入宿須知1元*150張=178元</t>
    <phoneticPr fontId="2" type="noConversion"/>
  </si>
  <si>
    <t>學生會帳簿更換費50元</t>
    <phoneticPr fontId="2" type="noConversion"/>
  </si>
  <si>
    <t>收據本24元*4本=96元</t>
    <phoneticPr fontId="2" type="noConversion"/>
  </si>
  <si>
    <t>迎新嘉年華之文宣設計品項，
不織布3片*12元+不織布1片*20元+氣球1包*12元+銀紙1張*12元+全開紙4張*10元+毛根1包*8元+雲彩紙1包*49元=177元</t>
    <phoneticPr fontId="2" type="noConversion"/>
  </si>
  <si>
    <t>80元*25人*2次=4000元</t>
    <phoneticPr fontId="2" type="noConversion"/>
  </si>
  <si>
    <t>2-1</t>
    <phoneticPr fontId="2" type="noConversion"/>
  </si>
  <si>
    <t>2-2</t>
    <phoneticPr fontId="2" type="noConversion"/>
  </si>
  <si>
    <t>通訊費(1)</t>
    <phoneticPr fontId="2" type="noConversion"/>
  </si>
  <si>
    <t>通訊費(2)</t>
  </si>
  <si>
    <t>王昱法 議長500(元)x1(人)x4(月)=2000元</t>
    <phoneticPr fontId="2" type="noConversion"/>
  </si>
  <si>
    <t>葉宇軒 副議長200(元)*1(人)*4(月)=800元</t>
    <phoneticPr fontId="2" type="noConversion"/>
  </si>
  <si>
    <t>議長500(元)x1(人)x4(月)+副議長200(元)x1(人)x4(月)=2800。
共四個月。</t>
    <phoneticPr fontId="2" type="noConversion"/>
  </si>
  <si>
    <t>6月至九月之通訊費</t>
    <phoneticPr fontId="2" type="noConversion"/>
  </si>
  <si>
    <t>每月500元共計2個月(103年7、8月)</t>
    <phoneticPr fontId="2" type="noConversion"/>
  </si>
  <si>
    <t>1375(註)</t>
    <phoneticPr fontId="2" type="noConversion"/>
  </si>
  <si>
    <t>註:營隊補註(2)實付金額為1085元，因副議長本人之失誤，留待常會決議。</t>
    <phoneticPr fontId="2" type="noConversion"/>
  </si>
  <si>
    <t>王昱法議長參與校園民主ProjectII，
補半費用1000*0.5=500元</t>
    <phoneticPr fontId="2" type="noConversion"/>
  </si>
  <si>
    <t>葉宇軒參與 CEP 海峽兩岸學生交流會，
補助費用2370*0.5=1375元</t>
    <phoneticPr fontId="2" type="noConversion"/>
  </si>
  <si>
    <t>由贊助商提供贊助支出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</si>
  <si>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</si>
  <si>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</si>
  <si>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</si>
  <si>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營隊一(1)</t>
    <phoneticPr fontId="2" type="noConversion"/>
  </si>
  <si>
    <t>營隊一(2)</t>
  </si>
  <si>
    <t>營隊一(3)</t>
  </si>
  <si>
    <t>營隊二(1)</t>
    <phoneticPr fontId="2" type="noConversion"/>
  </si>
  <si>
    <t>註1：營隊一所指為『校園民主行動PROJECT II － 台大了不起喔？！』</t>
    <phoneticPr fontId="2" type="noConversion"/>
  </si>
  <si>
    <t>楊旻恩會長參與校園民主行動PROJECT II，
補助費用1000元</t>
    <phoneticPr fontId="2" type="noConversion"/>
  </si>
  <si>
    <t>陳倢伃副會長參與校園民主行動PROJECT II，
補助費用1000元</t>
    <phoneticPr fontId="2" type="noConversion"/>
  </si>
  <si>
    <t>戴宜光部長參與校園民主行動PROJECT II，
補助費用1000元</t>
    <phoneticPr fontId="2" type="noConversion"/>
  </si>
  <si>
    <t>註2：營隊二所指為『第三屆全國學生會暑期幹訓-飢餓遊戲之「學會」飛翔』</t>
    <phoneticPr fontId="2" type="noConversion"/>
  </si>
  <si>
    <t>楊旻恩會長參與飢餓遊戲之「學會」飛翔，
補助費用1000元</t>
    <phoneticPr fontId="2" type="noConversion"/>
  </si>
  <si>
    <t>吳萃涵議員參與校園民主ProjectII、
飢餓遊戲之「學會」飛翔，
補助費用1000*0.5+1200*0.5=1100元</t>
    <phoneticPr fontId="2" type="noConversion"/>
  </si>
  <si>
    <t>林欣頻議員參與飢餓遊戲之「學會」飛翔，
補助費用1200*0.5=600元</t>
    <phoneticPr fontId="2" type="noConversion"/>
  </si>
  <si>
    <t>9/12 : 50元*10份=500元　
9/17 : 50元*30份=1500元
9/25 : 50元*20份=1000元</t>
    <phoneticPr fontId="2" type="noConversion"/>
  </si>
  <si>
    <t>請文宣部協助網宣製圖</t>
    <phoneticPr fontId="2" type="noConversion"/>
  </si>
  <si>
    <t>手冊印刷費30本共3104元(已折扣)</t>
    <phoneticPr fontId="2" type="noConversion"/>
  </si>
  <si>
    <t>雇用工讀生 陳姿穎 17hr*115元=1955元</t>
    <phoneticPr fontId="2" type="noConversion"/>
  </si>
  <si>
    <t>聘請講師 謝慧霆 2hr*1200元=2400元</t>
    <phoneticPr fontId="2" type="noConversion"/>
  </si>
  <si>
    <t>聘請講師 黃佳平 2.5hr*1200元=3000元</t>
    <phoneticPr fontId="2" type="noConversion"/>
  </si>
  <si>
    <t>聘請講師 陳志軒 1.5hr*1200元=1800元</t>
    <phoneticPr fontId="2" type="noConversion"/>
  </si>
  <si>
    <t>聘請講師 胡清雅2hr*1200元=2400元</t>
    <phoneticPr fontId="2" type="noConversion"/>
  </si>
  <si>
    <t>聘請講師 董泓志 3hr*1200元=3600元</t>
    <phoneticPr fontId="2" type="noConversion"/>
  </si>
  <si>
    <t>雇用工讀生 郭展有 10hr*115元=1150元</t>
    <phoneticPr fontId="2" type="noConversion"/>
  </si>
  <si>
    <t>雇用工讀生 林恭任 7hr*115元=805元</t>
    <phoneticPr fontId="2" type="noConversion"/>
  </si>
  <si>
    <t>黃佳評講師交通費，搭乘高鐵
由高雄至台北 1630*2=3260元</t>
    <phoneticPr fontId="2" type="noConversion"/>
  </si>
  <si>
    <t>7元*1705件=11935元</t>
    <phoneticPr fontId="2" type="noConversion"/>
  </si>
  <si>
    <t>收入</t>
    <phoneticPr fontId="2" type="noConversion"/>
  </si>
  <si>
    <t>學生會費</t>
    <phoneticPr fontId="2" type="noConversion"/>
  </si>
  <si>
    <t>收入學生會費75人*200元=15000元</t>
    <phoneticPr fontId="2" type="noConversion"/>
  </si>
  <si>
    <t>收入</t>
    <phoneticPr fontId="2" type="noConversion"/>
  </si>
  <si>
    <t>500張*1元*2次=1000元</t>
    <phoneticPr fontId="2" type="noConversion"/>
  </si>
  <si>
    <t>與家教網合作之情報費，500元*2月=1000元</t>
    <phoneticPr fontId="2" type="noConversion"/>
  </si>
  <si>
    <t>租借器材，吉他社粗估價</t>
    <phoneticPr fontId="2" type="noConversion"/>
  </si>
  <si>
    <t>稿費</t>
    <phoneticPr fontId="2" type="noConversion"/>
  </si>
  <si>
    <t>稿費5000字*0.5元*4組+
照片5張*100元*4組=12000元</t>
    <phoneticPr fontId="2" type="noConversion"/>
  </si>
  <si>
    <t>200張*1元=200元</t>
    <phoneticPr fontId="2" type="noConversion"/>
  </si>
  <si>
    <t>學生粗估8000字*0.5元+
教授邀稿粗估2人*3000字*1元=10000元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</si>
</sst>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76" formatCode="0.0%"/>
    <numFmt numFmtId="177" formatCode="&quot;$&quot;#,##0_);\(&quot;$&quot;#,##0\)"/>
    <numFmt numFmtId="178" formatCode="#,##0_);\(#,##0\)"/>
    <numFmt numFmtId="179" formatCode="#,##0_);[Red]\(#,##0\)"/>
    <numFmt numFmtId="180" formatCode="0.0000_);\(0.0000\)"/>
    <numFmt numFmtId="181" formatCode="_-* #,##0_-;\-* #,##0_-;_-* &quot;-&quot;??_-;_-@_-"/>
    <numFmt numFmtId="182" formatCode="0_);[Red]\(0\)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0"/>
      <color indexed="8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141823"/>
      <name val="微軟正黑體"/>
      <family val="2"/>
      <charset val="136"/>
    </font>
    <font>
      <sz val="10"/>
      <color indexed="8"/>
      <name val="標楷體"/>
      <family val="4"/>
      <charset val="136"/>
    </font>
    <font>
      <b/>
      <sz val="10"/>
      <color indexed="8"/>
      <name val="標楷體"/>
      <family val="4"/>
      <charset val="136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標楷體"/>
      <family val="4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176" fontId="7" fillId="3" borderId="1" xfId="2" applyNumberFormat="1" applyFont="1" applyFill="1" applyBorder="1" applyAlignment="1">
      <alignment horizontal="center" vertical="center"/>
    </xf>
    <xf numFmtId="177" fontId="7" fillId="4" borderId="1" xfId="0" applyNumberFormat="1" applyFont="1" applyFill="1" applyBorder="1" applyAlignment="1">
      <alignment horizontal="center" vertical="center"/>
    </xf>
    <xf numFmtId="178" fontId="7" fillId="4" borderId="1" xfId="0" applyNumberFormat="1" applyFont="1" applyFill="1" applyBorder="1" applyAlignment="1">
      <alignment horizontal="right" vertical="center"/>
    </xf>
    <xf numFmtId="176" fontId="7" fillId="4" borderId="1" xfId="2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7" fillId="5" borderId="1" xfId="0" applyFont="1" applyFill="1" applyBorder="1" applyAlignment="1">
      <alignment horizontal="center" vertical="center"/>
    </xf>
    <xf numFmtId="179" fontId="9" fillId="5" borderId="1" xfId="0" applyNumberFormat="1" applyFont="1" applyFill="1" applyBorder="1" applyAlignment="1">
      <alignment horizontal="right" vertical="center"/>
    </xf>
    <xf numFmtId="10" fontId="9" fillId="5" borderId="1" xfId="2" applyNumberFormat="1" applyFont="1" applyFill="1" applyBorder="1" applyAlignment="1">
      <alignment horizontal="right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center" wrapText="1"/>
    </xf>
    <xf numFmtId="180" fontId="9" fillId="3" borderId="1" xfId="0" applyNumberFormat="1" applyFont="1" applyFill="1" applyBorder="1" applyAlignment="1">
      <alignment horizontal="center" vertical="center" wrapText="1"/>
    </xf>
    <xf numFmtId="181" fontId="9" fillId="3" borderId="1" xfId="1" applyNumberFormat="1" applyFont="1" applyFill="1" applyBorder="1" applyAlignment="1">
      <alignment horizontal="right" vertical="center"/>
    </xf>
    <xf numFmtId="10" fontId="9" fillId="0" borderId="1" xfId="2" applyNumberFormat="1" applyFont="1" applyBorder="1" applyAlignment="1">
      <alignment horizontal="right" vertical="center"/>
    </xf>
    <xf numFmtId="181" fontId="9" fillId="3" borderId="1" xfId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181" fontId="10" fillId="3" borderId="1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76" fontId="7" fillId="2" borderId="1" xfId="2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7" fillId="6" borderId="1" xfId="0" applyNumberFormat="1" applyFont="1" applyFill="1" applyBorder="1" applyAlignment="1">
      <alignment horizontal="center" vertical="center"/>
    </xf>
    <xf numFmtId="178" fontId="7" fillId="6" borderId="1" xfId="0" applyNumberFormat="1" applyFont="1" applyFill="1" applyBorder="1" applyAlignment="1">
      <alignment horizontal="right" vertical="center"/>
    </xf>
    <xf numFmtId="176" fontId="7" fillId="6" borderId="1" xfId="2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179" fontId="5" fillId="6" borderId="1" xfId="0" applyNumberFormat="1" applyFont="1" applyFill="1" applyBorder="1">
      <alignment vertical="center"/>
    </xf>
    <xf numFmtId="0" fontId="9" fillId="6" borderId="1" xfId="0" applyFont="1" applyFill="1" applyBorder="1" applyAlignment="1">
      <alignment horizontal="center" vertical="center"/>
    </xf>
    <xf numFmtId="179" fontId="7" fillId="6" borderId="1" xfId="0" applyNumberFormat="1" applyFont="1" applyFill="1" applyBorder="1" applyAlignment="1">
      <alignment horizontal="right" vertical="center"/>
    </xf>
    <xf numFmtId="0" fontId="7" fillId="8" borderId="1" xfId="0" applyFont="1" applyFill="1" applyBorder="1" applyAlignment="1">
      <alignment horizontal="center" vertical="center"/>
    </xf>
    <xf numFmtId="179" fontId="5" fillId="8" borderId="1" xfId="0" applyNumberFormat="1" applyFont="1" applyFill="1" applyBorder="1">
      <alignment vertical="center"/>
    </xf>
    <xf numFmtId="10" fontId="9" fillId="8" borderId="1" xfId="2" applyNumberFormat="1" applyFont="1" applyFill="1" applyBorder="1" applyAlignment="1">
      <alignment horizontal="right" vertical="center"/>
    </xf>
    <xf numFmtId="0" fontId="9" fillId="8" borderId="1" xfId="0" applyFont="1" applyFill="1" applyBorder="1" applyAlignment="1">
      <alignment horizontal="center" vertical="center"/>
    </xf>
    <xf numFmtId="179" fontId="7" fillId="2" borderId="1" xfId="0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2" fillId="0" borderId="0" xfId="0" applyFont="1" applyAlignment="1">
      <alignment horizontal="center" vertical="center" wrapText="1"/>
    </xf>
    <xf numFmtId="10" fontId="9" fillId="2" borderId="1" xfId="0" applyNumberFormat="1" applyFont="1" applyFill="1" applyBorder="1" applyAlignment="1">
      <alignment vertical="center"/>
    </xf>
    <xf numFmtId="10" fontId="5" fillId="0" borderId="1" xfId="0" applyNumberFormat="1" applyFont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2" applyNumberFormat="1" applyFont="1" applyBorder="1" applyAlignment="1">
      <alignment horizontal="right" vertical="center"/>
    </xf>
    <xf numFmtId="0" fontId="7" fillId="3" borderId="1" xfId="2" applyNumberFormat="1" applyFont="1" applyFill="1" applyBorder="1" applyAlignment="1">
      <alignment horizontal="center" vertical="center"/>
    </xf>
    <xf numFmtId="0" fontId="9" fillId="5" borderId="1" xfId="2" applyNumberFormat="1" applyFont="1" applyFill="1" applyBorder="1" applyAlignment="1">
      <alignment horizontal="right" vertical="center"/>
    </xf>
    <xf numFmtId="0" fontId="6" fillId="0" borderId="0" xfId="0" applyNumberFormat="1" applyFont="1">
      <alignment vertical="center"/>
    </xf>
    <xf numFmtId="179" fontId="9" fillId="5" borderId="1" xfId="2" applyNumberFormat="1" applyFont="1" applyFill="1" applyBorder="1" applyAlignment="1">
      <alignment horizontal="right" vertical="center"/>
    </xf>
    <xf numFmtId="179" fontId="6" fillId="6" borderId="1" xfId="0" applyNumberFormat="1" applyFont="1" applyFill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12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10" fontId="9" fillId="6" borderId="1" xfId="2" applyNumberFormat="1" applyFont="1" applyFill="1" applyBorder="1" applyAlignment="1">
      <alignment horizontal="right" vertical="center"/>
    </xf>
    <xf numFmtId="10" fontId="7" fillId="3" borderId="1" xfId="2" applyNumberFormat="1" applyFont="1" applyFill="1" applyBorder="1" applyAlignment="1">
      <alignment horizontal="center" vertical="center"/>
    </xf>
    <xf numFmtId="10" fontId="9" fillId="2" borderId="1" xfId="2" applyNumberFormat="1" applyFont="1" applyFill="1" applyBorder="1" applyAlignment="1">
      <alignment horizontal="right" vertical="center"/>
    </xf>
    <xf numFmtId="10" fontId="9" fillId="0" borderId="1" xfId="2" applyNumberFormat="1" applyFont="1" applyFill="1" applyBorder="1" applyAlignment="1">
      <alignment horizontal="right" vertical="center"/>
    </xf>
    <xf numFmtId="10" fontId="6" fillId="0" borderId="0" xfId="2" applyNumberFormat="1" applyFont="1">
      <alignment vertical="center"/>
    </xf>
    <xf numFmtId="10" fontId="7" fillId="3" borderId="1" xfId="0" applyNumberFormat="1" applyFont="1" applyFill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right" vertical="center"/>
    </xf>
    <xf numFmtId="10" fontId="9" fillId="6" borderId="1" xfId="0" applyNumberFormat="1" applyFont="1" applyFill="1" applyBorder="1" applyAlignment="1">
      <alignment horizontal="right" vertical="center"/>
    </xf>
    <xf numFmtId="10" fontId="9" fillId="2" borderId="1" xfId="0" applyNumberFormat="1" applyFont="1" applyFill="1" applyBorder="1" applyAlignment="1">
      <alignment horizontal="right" vertical="center"/>
    </xf>
    <xf numFmtId="10" fontId="6" fillId="0" borderId="0" xfId="0" applyNumberFormat="1" applyFont="1" applyAlignment="1">
      <alignment horizontal="right" vertical="center"/>
    </xf>
    <xf numFmtId="179" fontId="7" fillId="4" borderId="1" xfId="2" applyNumberFormat="1" applyFont="1" applyFill="1" applyBorder="1" applyAlignment="1">
      <alignment horizontal="center" vertical="center"/>
    </xf>
    <xf numFmtId="10" fontId="9" fillId="4" borderId="1" xfId="2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182" fontId="7" fillId="2" borderId="1" xfId="2" applyNumberFormat="1" applyFont="1" applyFill="1" applyBorder="1" applyAlignment="1">
      <alignment horizontal="center" vertical="center"/>
    </xf>
    <xf numFmtId="0" fontId="5" fillId="7" borderId="2" xfId="3" applyFont="1" applyFill="1" applyBorder="1" applyAlignment="1">
      <alignment horizontal="center" vertical="center"/>
    </xf>
    <xf numFmtId="0" fontId="5" fillId="7" borderId="3" xfId="3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177" fontId="15" fillId="3" borderId="1" xfId="0" applyNumberFormat="1" applyFont="1" applyFill="1" applyBorder="1" applyAlignment="1">
      <alignment horizontal="center" vertical="center" wrapText="1"/>
    </xf>
    <xf numFmtId="180" fontId="15" fillId="3" borderId="1" xfId="0" applyNumberFormat="1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/>
    </xf>
    <xf numFmtId="177" fontId="13" fillId="3" borderId="1" xfId="0" applyNumberFormat="1" applyFont="1" applyFill="1" applyBorder="1" applyAlignment="1">
      <alignment horizontal="center" vertical="center" wrapText="1"/>
    </xf>
    <xf numFmtId="180" fontId="13" fillId="3" borderId="1" xfId="0" applyNumberFormat="1" applyFont="1" applyFill="1" applyBorder="1" applyAlignment="1">
      <alignment horizontal="center" vertical="center" wrapText="1"/>
    </xf>
    <xf numFmtId="177" fontId="13" fillId="3" borderId="6" xfId="0" applyNumberFormat="1" applyFont="1" applyFill="1" applyBorder="1" applyAlignment="1">
      <alignment horizontal="center" vertical="center" wrapText="1"/>
    </xf>
    <xf numFmtId="180" fontId="13" fillId="3" borderId="6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0" fontId="6" fillId="0" borderId="1" xfId="2" applyNumberFormat="1" applyFont="1" applyBorder="1">
      <alignment vertical="center"/>
    </xf>
    <xf numFmtId="0" fontId="5" fillId="7" borderId="1" xfId="3" applyFont="1" applyFill="1" applyBorder="1" applyAlignment="1">
      <alignment horizontal="center" vertical="center"/>
    </xf>
    <xf numFmtId="0" fontId="6" fillId="7" borderId="1" xfId="0" applyNumberFormat="1" applyFont="1" applyFill="1" applyBorder="1">
      <alignment vertical="center"/>
    </xf>
    <xf numFmtId="10" fontId="6" fillId="7" borderId="1" xfId="2" applyNumberFormat="1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9" fillId="0" borderId="0" xfId="0" applyFont="1" applyBorder="1" applyAlignment="1">
      <alignment horizontal="center" vertical="center"/>
    </xf>
    <xf numFmtId="177" fontId="9" fillId="6" borderId="1" xfId="0" applyNumberFormat="1" applyFont="1" applyFill="1" applyBorder="1" applyAlignment="1">
      <alignment horizontal="center" vertical="center" wrapText="1"/>
    </xf>
    <xf numFmtId="180" fontId="9" fillId="6" borderId="1" xfId="0" applyNumberFormat="1" applyFont="1" applyFill="1" applyBorder="1" applyAlignment="1">
      <alignment horizontal="center" vertical="center" wrapText="1"/>
    </xf>
    <xf numFmtId="181" fontId="9" fillId="6" borderId="1" xfId="1" applyNumberFormat="1" applyFont="1" applyFill="1" applyBorder="1" applyAlignment="1">
      <alignment horizontal="right" vertical="center"/>
    </xf>
    <xf numFmtId="0" fontId="5" fillId="2" borderId="1" xfId="3" applyFont="1" applyFill="1" applyBorder="1" applyAlignment="1">
      <alignment horizontal="center" vertical="center"/>
    </xf>
    <xf numFmtId="0" fontId="9" fillId="6" borderId="1" xfId="2" applyNumberFormat="1" applyFont="1" applyFill="1" applyBorder="1" applyAlignment="1">
      <alignment horizontal="right" vertical="center"/>
    </xf>
    <xf numFmtId="181" fontId="9" fillId="6" borderId="1" xfId="1" applyNumberFormat="1" applyFont="1" applyFill="1" applyBorder="1" applyAlignment="1">
      <alignment horizontal="center" vertical="center"/>
    </xf>
    <xf numFmtId="177" fontId="16" fillId="2" borderId="1" xfId="4" applyNumberFormat="1" applyFont="1" applyFill="1" applyBorder="1" applyAlignment="1">
      <alignment horizontal="center" vertical="center"/>
    </xf>
    <xf numFmtId="180" fontId="16" fillId="2" borderId="1" xfId="4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81" fontId="16" fillId="8" borderId="1" xfId="1" applyNumberFormat="1" applyFont="1" applyFill="1" applyBorder="1" applyAlignment="1">
      <alignment horizontal="center" vertical="center" wrapText="1"/>
    </xf>
    <xf numFmtId="181" fontId="16" fillId="8" borderId="1" xfId="1" applyNumberFormat="1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>
      <alignment vertical="center"/>
    </xf>
    <xf numFmtId="10" fontId="10" fillId="6" borderId="1" xfId="0" applyNumberFormat="1" applyFont="1" applyFill="1" applyBorder="1">
      <alignment vertical="center"/>
    </xf>
    <xf numFmtId="0" fontId="10" fillId="6" borderId="1" xfId="0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 wrapText="1"/>
    </xf>
    <xf numFmtId="49" fontId="5" fillId="0" borderId="1" xfId="0" applyNumberFormat="1" applyFont="1" applyBorder="1" applyAlignment="1">
      <alignment horizontal="right" vertical="center"/>
    </xf>
    <xf numFmtId="0" fontId="6" fillId="8" borderId="0" xfId="0" applyFont="1" applyFill="1">
      <alignment vertical="center"/>
    </xf>
    <xf numFmtId="10" fontId="9" fillId="5" borderId="1" xfId="0" applyNumberFormat="1" applyFont="1" applyFill="1" applyBorder="1" applyAlignment="1">
      <alignment horizontal="right" vertical="center"/>
    </xf>
    <xf numFmtId="10" fontId="7" fillId="4" borderId="1" xfId="2" applyNumberFormat="1" applyFont="1" applyFill="1" applyBorder="1" applyAlignment="1">
      <alignment horizontal="center" vertical="center"/>
    </xf>
    <xf numFmtId="10" fontId="7" fillId="6" borderId="1" xfId="2" applyNumberFormat="1" applyFont="1" applyFill="1" applyBorder="1" applyAlignment="1">
      <alignment horizontal="center" vertical="center"/>
    </xf>
    <xf numFmtId="10" fontId="6" fillId="0" borderId="0" xfId="0" applyNumberFormat="1" applyFo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81" fontId="9" fillId="3" borderId="1" xfId="1" applyNumberFormat="1" applyFont="1" applyFill="1" applyBorder="1" applyAlignment="1">
      <alignment horizontal="center" vertical="center" wrapText="1"/>
    </xf>
    <xf numFmtId="181" fontId="9" fillId="5" borderId="1" xfId="0" applyNumberFormat="1" applyFont="1" applyFill="1" applyBorder="1" applyAlignment="1">
      <alignment horizontal="center" vertical="center"/>
    </xf>
    <xf numFmtId="10" fontId="9" fillId="8" borderId="1" xfId="0" applyNumberFormat="1" applyFont="1" applyFill="1" applyBorder="1" applyAlignment="1">
      <alignment horizontal="right" vertical="center"/>
    </xf>
    <xf numFmtId="181" fontId="9" fillId="6" borderId="1" xfId="0" applyNumberFormat="1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179" fontId="9" fillId="2" borderId="1" xfId="0" applyNumberFormat="1" applyFont="1" applyFill="1" applyBorder="1" applyAlignment="1">
      <alignment vertical="center"/>
    </xf>
    <xf numFmtId="10" fontId="7" fillId="2" borderId="1" xfId="2" applyNumberFormat="1" applyFont="1" applyFill="1" applyBorder="1" applyAlignment="1">
      <alignment horizontal="center" vertical="center"/>
    </xf>
    <xf numFmtId="179" fontId="5" fillId="8" borderId="0" xfId="0" applyNumberFormat="1" applyFont="1" applyFill="1" applyBorder="1">
      <alignment vertical="center"/>
    </xf>
    <xf numFmtId="176" fontId="7" fillId="8" borderId="1" xfId="2" applyNumberFormat="1" applyFont="1" applyFill="1" applyBorder="1" applyAlignment="1">
      <alignment horizontal="center" vertical="center"/>
    </xf>
    <xf numFmtId="179" fontId="7" fillId="6" borderId="1" xfId="2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79" fontId="7" fillId="2" borderId="1" xfId="2" applyNumberFormat="1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181" fontId="18" fillId="8" borderId="1" xfId="1" applyNumberFormat="1" applyFont="1" applyFill="1" applyBorder="1" applyAlignment="1">
      <alignment horizontal="center" vertical="center" wrapText="1"/>
    </xf>
    <xf numFmtId="0" fontId="17" fillId="8" borderId="1" xfId="0" applyFont="1" applyFill="1" applyBorder="1">
      <alignment vertical="center"/>
    </xf>
    <xf numFmtId="10" fontId="17" fillId="8" borderId="1" xfId="0" applyNumberFormat="1" applyFont="1" applyFill="1" applyBorder="1">
      <alignment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</cellXfs>
  <cellStyles count="7">
    <cellStyle name="一般" xfId="0" builtinId="0"/>
    <cellStyle name="一般 5" xfId="4"/>
    <cellStyle name="一般 6" xfId="3"/>
    <cellStyle name="千分位" xfId="1" builtinId="3"/>
    <cellStyle name="百分比" xfId="2" builtinId="5"/>
    <cellStyle name="百分比 4" xfId="6"/>
    <cellStyle name="百分比 5" xfId="5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>
      <pane xSplit="2" ySplit="6" topLeftCell="C70" activePane="bottomRight" state="frozen"/>
      <selection pane="topRight" activeCell="C1" sqref="C1"/>
      <selection pane="bottomLeft" activeCell="A7" sqref="A7"/>
      <selection pane="bottomRight" activeCell="I7" sqref="I7"/>
    </sheetView>
  </sheetViews>
  <sheetFormatPr defaultRowHeight="15.75" x14ac:dyDescent="0.25"/>
  <cols>
    <col min="1" max="1" width="9.625" style="1" customWidth="1"/>
    <col min="2" max="2" width="13.125" style="1" bestFit="1" customWidth="1"/>
    <col min="3" max="3" width="4.75" style="1" bestFit="1" customWidth="1"/>
    <col min="4" max="4" width="3" style="1" bestFit="1" customWidth="1"/>
    <col min="5" max="5" width="8.5" style="1" bestFit="1" customWidth="1"/>
    <col min="6" max="6" width="8.25" style="1" bestFit="1" customWidth="1"/>
    <col min="7" max="7" width="37.875" style="1" customWidth="1"/>
    <col min="8" max="8" width="8.25" style="1" customWidth="1"/>
    <col min="9" max="9" width="8.25" style="51" customWidth="1"/>
    <col min="10" max="10" width="8.25" style="65" customWidth="1"/>
    <col min="11" max="11" width="38.75" style="1" bestFit="1" customWidth="1"/>
    <col min="12" max="14" width="4.75" style="1" bestFit="1" customWidth="1"/>
    <col min="15" max="16384" width="9" style="1"/>
  </cols>
  <sheetData>
    <row r="1" spans="1:14" x14ac:dyDescent="0.25">
      <c r="A1" s="150" t="s">
        <v>49</v>
      </c>
      <c r="B1" s="151"/>
      <c r="C1" s="151"/>
      <c r="D1" s="151"/>
      <c r="E1" s="151"/>
      <c r="F1" s="151"/>
      <c r="G1" s="151"/>
      <c r="H1" s="151"/>
      <c r="I1" s="151"/>
      <c r="J1" s="151"/>
      <c r="K1" s="152"/>
      <c r="L1" s="152"/>
      <c r="M1" s="152"/>
      <c r="N1" s="152"/>
    </row>
    <row r="2" spans="1:14" x14ac:dyDescent="0.25">
      <c r="A2" s="143" t="s">
        <v>48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5"/>
    </row>
    <row r="3" spans="1:14" x14ac:dyDescent="0.25">
      <c r="A3" s="153" t="s">
        <v>33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5"/>
    </row>
    <row r="4" spans="1:14" ht="16.5" customHeight="1" x14ac:dyDescent="0.25">
      <c r="A4" s="156" t="s">
        <v>3</v>
      </c>
      <c r="B4" s="158" t="s">
        <v>4</v>
      </c>
      <c r="C4" s="158" t="s">
        <v>5</v>
      </c>
      <c r="D4" s="158"/>
      <c r="E4" s="158"/>
      <c r="F4" s="158"/>
      <c r="G4" s="158" t="s">
        <v>6</v>
      </c>
      <c r="H4" s="143" t="s">
        <v>74</v>
      </c>
      <c r="I4" s="144"/>
      <c r="J4" s="145"/>
      <c r="K4" s="158" t="s">
        <v>6</v>
      </c>
      <c r="L4" s="158" t="s">
        <v>7</v>
      </c>
      <c r="M4" s="158"/>
      <c r="N4" s="158"/>
    </row>
    <row r="5" spans="1:14" x14ac:dyDescent="0.25">
      <c r="A5" s="157"/>
      <c r="B5" s="158"/>
      <c r="C5" s="2" t="s">
        <v>8</v>
      </c>
      <c r="D5" s="2" t="s">
        <v>9</v>
      </c>
      <c r="E5" s="2" t="s">
        <v>10</v>
      </c>
      <c r="F5" s="3" t="s">
        <v>9</v>
      </c>
      <c r="G5" s="158"/>
      <c r="H5" s="127" t="s">
        <v>265</v>
      </c>
      <c r="I5" s="49" t="s">
        <v>73</v>
      </c>
      <c r="J5" s="62" t="s">
        <v>82</v>
      </c>
      <c r="K5" s="158"/>
      <c r="L5" s="2" t="s">
        <v>11</v>
      </c>
      <c r="M5" s="2" t="s">
        <v>12</v>
      </c>
      <c r="N5" s="2" t="s">
        <v>13</v>
      </c>
    </row>
    <row r="6" spans="1:14" s="8" customFormat="1" x14ac:dyDescent="0.25">
      <c r="A6" s="159" t="s">
        <v>59</v>
      </c>
      <c r="B6" s="160"/>
      <c r="C6" s="4"/>
      <c r="D6" s="4"/>
      <c r="E6" s="5">
        <f>SUM(E8,E20,E24,E28,E33,E38,E43,E49,E54,E60,E66,E72)</f>
        <v>70150</v>
      </c>
      <c r="F6" s="6"/>
      <c r="G6" s="7"/>
      <c r="H6" s="71">
        <f>SUM(H7,H72)</f>
        <v>15000</v>
      </c>
      <c r="I6" s="71">
        <f>SUM(I7,I72)</f>
        <v>14712</v>
      </c>
      <c r="J6" s="72">
        <f>I6/E6</f>
        <v>0.20972202423378475</v>
      </c>
      <c r="K6" s="7"/>
      <c r="L6" s="7"/>
      <c r="M6" s="7"/>
      <c r="N6" s="7"/>
    </row>
    <row r="7" spans="1:14" x14ac:dyDescent="0.25">
      <c r="A7" s="148" t="s">
        <v>0</v>
      </c>
      <c r="B7" s="161"/>
      <c r="C7" s="31">
        <v>0</v>
      </c>
      <c r="D7" s="31"/>
      <c r="E7" s="32">
        <f>SUM(E8,E20,E24,E28,E33,E38,E43,E49,E54,E60,E66)</f>
        <v>28750</v>
      </c>
      <c r="F7" s="31"/>
      <c r="G7" s="31"/>
      <c r="H7" s="53">
        <f>SUM(H8,H20,H24,H28,H33,H38,H43,H49,H54,H60,H66)</f>
        <v>15000</v>
      </c>
      <c r="I7" s="53">
        <f>SUM(I8,I20,I24,I28,I33,I38,I43,I49,I54,I60,I66)</f>
        <v>4706</v>
      </c>
      <c r="J7" s="61">
        <f>I7/E7</f>
        <v>0.16368695652173912</v>
      </c>
      <c r="K7" s="31"/>
      <c r="L7" s="31"/>
      <c r="M7" s="31"/>
      <c r="N7" s="31"/>
    </row>
    <row r="8" spans="1:14" x14ac:dyDescent="0.25">
      <c r="A8" s="146" t="s">
        <v>22</v>
      </c>
      <c r="B8" s="162"/>
      <c r="C8" s="9"/>
      <c r="D8" s="9"/>
      <c r="E8" s="10">
        <f>SUM(E9:E19)</f>
        <v>8400</v>
      </c>
      <c r="F8" s="11">
        <f>SUM(F9:F19)</f>
        <v>1</v>
      </c>
      <c r="G8" s="12"/>
      <c r="H8" s="52">
        <f>SUM(H9,H16,H1,H18,H19)</f>
        <v>15000</v>
      </c>
      <c r="I8" s="52">
        <f>SUM(I9,I16,I17,I19)</f>
        <v>1633</v>
      </c>
      <c r="J8" s="63">
        <f t="shared" ref="J8:J28" si="0">I8/E8</f>
        <v>0.19440476190476191</v>
      </c>
      <c r="K8" s="12"/>
      <c r="L8" s="12"/>
      <c r="M8" s="12"/>
      <c r="N8" s="9"/>
    </row>
    <row r="9" spans="1:14" x14ac:dyDescent="0.25">
      <c r="A9" s="13">
        <v>1</v>
      </c>
      <c r="B9" s="13" t="s">
        <v>23</v>
      </c>
      <c r="C9" s="14"/>
      <c r="D9" s="15"/>
      <c r="E9" s="16">
        <v>5000</v>
      </c>
      <c r="F9" s="17">
        <f>E9/$E$8</f>
        <v>0.59523809523809523</v>
      </c>
      <c r="G9" s="13" t="s">
        <v>14</v>
      </c>
      <c r="H9" s="132"/>
      <c r="I9" s="48">
        <f>SUM(I10:I15)</f>
        <v>633</v>
      </c>
      <c r="J9" s="64"/>
      <c r="K9" s="13"/>
      <c r="L9" s="18"/>
      <c r="M9" s="18"/>
      <c r="N9" s="18"/>
    </row>
    <row r="10" spans="1:14" x14ac:dyDescent="0.25">
      <c r="A10" s="118" t="s">
        <v>134</v>
      </c>
      <c r="B10" s="56" t="s">
        <v>78</v>
      </c>
      <c r="C10" s="14"/>
      <c r="D10" s="15"/>
      <c r="E10" s="16"/>
      <c r="F10" s="17"/>
      <c r="G10" s="13"/>
      <c r="H10" s="132"/>
      <c r="I10" s="48">
        <v>199</v>
      </c>
      <c r="J10" s="64"/>
      <c r="K10" s="13" t="s">
        <v>141</v>
      </c>
      <c r="L10" s="18"/>
      <c r="M10" s="18"/>
      <c r="N10" s="18"/>
    </row>
    <row r="11" spans="1:14" x14ac:dyDescent="0.25">
      <c r="A11" s="118" t="s">
        <v>135</v>
      </c>
      <c r="B11" s="56" t="s">
        <v>75</v>
      </c>
      <c r="C11" s="14"/>
      <c r="D11" s="15"/>
      <c r="E11" s="16"/>
      <c r="F11" s="17"/>
      <c r="G11" s="13"/>
      <c r="H11" s="132"/>
      <c r="I11" s="48">
        <v>49</v>
      </c>
      <c r="J11" s="64"/>
      <c r="K11" s="13" t="s">
        <v>84</v>
      </c>
      <c r="L11" s="18"/>
      <c r="M11" s="18"/>
      <c r="N11" s="18"/>
    </row>
    <row r="12" spans="1:14" x14ac:dyDescent="0.25">
      <c r="A12" s="118" t="s">
        <v>136</v>
      </c>
      <c r="B12" s="56" t="s">
        <v>79</v>
      </c>
      <c r="C12" s="14"/>
      <c r="D12" s="15"/>
      <c r="E12" s="16"/>
      <c r="F12" s="17"/>
      <c r="G12" s="13"/>
      <c r="H12" s="132"/>
      <c r="I12" s="48">
        <v>57</v>
      </c>
      <c r="J12" s="64"/>
      <c r="K12" s="13" t="s">
        <v>85</v>
      </c>
      <c r="L12" s="18"/>
      <c r="M12" s="18"/>
      <c r="N12" s="18"/>
    </row>
    <row r="13" spans="1:14" x14ac:dyDescent="0.25">
      <c r="A13" s="118" t="s">
        <v>137</v>
      </c>
      <c r="B13" s="56" t="s">
        <v>77</v>
      </c>
      <c r="C13" s="14"/>
      <c r="D13" s="15"/>
      <c r="E13" s="16"/>
      <c r="F13" s="17"/>
      <c r="G13" s="13"/>
      <c r="H13" s="132"/>
      <c r="I13" s="48">
        <v>100</v>
      </c>
      <c r="J13" s="64"/>
      <c r="K13" s="13" t="s">
        <v>86</v>
      </c>
      <c r="L13" s="18"/>
      <c r="M13" s="18"/>
      <c r="N13" s="18"/>
    </row>
    <row r="14" spans="1:14" ht="27" x14ac:dyDescent="0.25">
      <c r="A14" s="118" t="s">
        <v>138</v>
      </c>
      <c r="B14" s="56" t="s">
        <v>80</v>
      </c>
      <c r="C14" s="14"/>
      <c r="D14" s="15"/>
      <c r="E14" s="16"/>
      <c r="F14" s="17"/>
      <c r="G14" s="13"/>
      <c r="H14" s="132"/>
      <c r="I14" s="48">
        <v>178</v>
      </c>
      <c r="J14" s="64"/>
      <c r="K14" s="93" t="s">
        <v>218</v>
      </c>
      <c r="L14" s="18"/>
      <c r="M14" s="18"/>
      <c r="N14" s="18"/>
    </row>
    <row r="15" spans="1:14" x14ac:dyDescent="0.25">
      <c r="A15" s="118" t="s">
        <v>139</v>
      </c>
      <c r="B15" s="56" t="s">
        <v>76</v>
      </c>
      <c r="C15" s="14"/>
      <c r="D15" s="15"/>
      <c r="E15" s="16"/>
      <c r="F15" s="17"/>
      <c r="G15" s="13"/>
      <c r="H15" s="132"/>
      <c r="I15" s="48">
        <v>50</v>
      </c>
      <c r="J15" s="64"/>
      <c r="K15" s="13" t="s">
        <v>219</v>
      </c>
      <c r="L15" s="18"/>
      <c r="M15" s="18"/>
      <c r="N15" s="18"/>
    </row>
    <row r="16" spans="1:14" x14ac:dyDescent="0.25">
      <c r="A16" s="13">
        <v>2</v>
      </c>
      <c r="B16" s="19" t="s">
        <v>15</v>
      </c>
      <c r="C16" s="14"/>
      <c r="D16" s="15"/>
      <c r="E16" s="20">
        <v>1000</v>
      </c>
      <c r="F16" s="17">
        <f>E16/$E$8</f>
        <v>0.11904761904761904</v>
      </c>
      <c r="G16" s="13" t="s">
        <v>34</v>
      </c>
      <c r="H16" s="132"/>
      <c r="I16" s="48">
        <v>1000</v>
      </c>
      <c r="J16" s="64"/>
      <c r="K16" s="13" t="s">
        <v>231</v>
      </c>
      <c r="L16" s="18"/>
      <c r="M16" s="18"/>
      <c r="N16" s="18"/>
    </row>
    <row r="17" spans="1:14" x14ac:dyDescent="0.25">
      <c r="A17" s="13">
        <v>3</v>
      </c>
      <c r="B17" s="19" t="s">
        <v>16</v>
      </c>
      <c r="C17" s="14"/>
      <c r="D17" s="15"/>
      <c r="E17" s="16">
        <v>2000</v>
      </c>
      <c r="F17" s="17">
        <f>E17/$E$8</f>
        <v>0.23809523809523808</v>
      </c>
      <c r="G17" s="18" t="s">
        <v>17</v>
      </c>
      <c r="H17" s="18"/>
      <c r="I17" s="48">
        <v>0</v>
      </c>
      <c r="J17" s="64"/>
      <c r="K17" s="18"/>
      <c r="L17" s="18"/>
      <c r="M17" s="18"/>
      <c r="N17" s="18"/>
    </row>
    <row r="18" spans="1:14" x14ac:dyDescent="0.25">
      <c r="A18" s="132">
        <v>4</v>
      </c>
      <c r="B18" s="19" t="s">
        <v>266</v>
      </c>
      <c r="C18" s="14"/>
      <c r="D18" s="15"/>
      <c r="E18" s="16"/>
      <c r="F18" s="17"/>
      <c r="G18" s="18"/>
      <c r="H18" s="18">
        <v>15000</v>
      </c>
      <c r="I18" s="48"/>
      <c r="J18" s="64"/>
      <c r="K18" s="18" t="s">
        <v>267</v>
      </c>
      <c r="L18" s="18"/>
      <c r="M18" s="18"/>
      <c r="N18" s="18"/>
    </row>
    <row r="19" spans="1:14" x14ac:dyDescent="0.25">
      <c r="A19" s="13">
        <v>5</v>
      </c>
      <c r="B19" s="13" t="s">
        <v>18</v>
      </c>
      <c r="C19" s="14"/>
      <c r="D19" s="15"/>
      <c r="E19" s="16">
        <v>400</v>
      </c>
      <c r="F19" s="17">
        <f>E19/$E$8</f>
        <v>4.7619047619047616E-2</v>
      </c>
      <c r="G19" s="13" t="s">
        <v>35</v>
      </c>
      <c r="H19" s="132"/>
      <c r="I19" s="48">
        <v>0</v>
      </c>
      <c r="J19" s="64"/>
      <c r="K19" s="13"/>
      <c r="L19" s="18"/>
      <c r="M19" s="18"/>
      <c r="N19" s="18"/>
    </row>
    <row r="20" spans="1:14" x14ac:dyDescent="0.25">
      <c r="A20" s="146" t="s">
        <v>31</v>
      </c>
      <c r="B20" s="147"/>
      <c r="C20" s="9"/>
      <c r="D20" s="9"/>
      <c r="E20" s="10">
        <f>SUM(E21:E23)</f>
        <v>1050</v>
      </c>
      <c r="F20" s="11">
        <f>SUM(F21:F23)</f>
        <v>1</v>
      </c>
      <c r="G20" s="12"/>
      <c r="H20" s="12"/>
      <c r="I20" s="50">
        <f>SUM(I21:I23)</f>
        <v>600</v>
      </c>
      <c r="J20" s="63">
        <f t="shared" si="0"/>
        <v>0.5714285714285714</v>
      </c>
      <c r="K20" s="12"/>
      <c r="L20" s="12"/>
      <c r="M20" s="12"/>
      <c r="N20" s="9"/>
    </row>
    <row r="21" spans="1:14" x14ac:dyDescent="0.25">
      <c r="A21" s="13">
        <v>1</v>
      </c>
      <c r="B21" s="13" t="s">
        <v>19</v>
      </c>
      <c r="C21" s="14"/>
      <c r="D21" s="15"/>
      <c r="E21" s="16">
        <v>600</v>
      </c>
      <c r="F21" s="17">
        <f>E21/$E$20</f>
        <v>0.5714285714285714</v>
      </c>
      <c r="G21" s="13" t="s">
        <v>36</v>
      </c>
      <c r="H21" s="132"/>
      <c r="I21" s="48">
        <v>600</v>
      </c>
      <c r="J21" s="64"/>
      <c r="K21" s="13" t="s">
        <v>36</v>
      </c>
      <c r="L21" s="18"/>
      <c r="M21" s="18"/>
      <c r="N21" s="18"/>
    </row>
    <row r="22" spans="1:14" x14ac:dyDescent="0.25">
      <c r="A22" s="13">
        <v>2</v>
      </c>
      <c r="B22" s="19" t="s">
        <v>16</v>
      </c>
      <c r="C22" s="14"/>
      <c r="D22" s="15"/>
      <c r="E22" s="16">
        <v>400</v>
      </c>
      <c r="F22" s="17">
        <f>E22/$E$20</f>
        <v>0.38095238095238093</v>
      </c>
      <c r="G22" s="18" t="s">
        <v>17</v>
      </c>
      <c r="H22" s="18"/>
      <c r="I22" s="48">
        <v>0</v>
      </c>
      <c r="J22" s="64"/>
      <c r="K22" s="18"/>
      <c r="L22" s="18"/>
      <c r="M22" s="18"/>
      <c r="N22" s="18"/>
    </row>
    <row r="23" spans="1:14" x14ac:dyDescent="0.25">
      <c r="A23" s="13">
        <v>3</v>
      </c>
      <c r="B23" s="13" t="s">
        <v>18</v>
      </c>
      <c r="C23" s="14"/>
      <c r="D23" s="15"/>
      <c r="E23" s="16">
        <v>50</v>
      </c>
      <c r="F23" s="17">
        <f>E23/$E$20</f>
        <v>4.7619047619047616E-2</v>
      </c>
      <c r="G23" s="13" t="s">
        <v>35</v>
      </c>
      <c r="H23" s="132"/>
      <c r="I23" s="48">
        <v>0</v>
      </c>
      <c r="J23" s="64"/>
      <c r="K23" s="13"/>
      <c r="L23" s="18"/>
      <c r="M23" s="18"/>
      <c r="N23" s="18"/>
    </row>
    <row r="24" spans="1:14" x14ac:dyDescent="0.25">
      <c r="A24" s="146" t="s">
        <v>32</v>
      </c>
      <c r="B24" s="147"/>
      <c r="C24" s="9"/>
      <c r="D24" s="9"/>
      <c r="E24" s="10">
        <f>SUM(E25:E27)</f>
        <v>1050</v>
      </c>
      <c r="F24" s="11">
        <f>SUM(F25:F27)</f>
        <v>1</v>
      </c>
      <c r="G24" s="12"/>
      <c r="H24" s="12"/>
      <c r="I24" s="50">
        <f>SUM(I25:I27)</f>
        <v>0</v>
      </c>
      <c r="J24" s="63">
        <f t="shared" si="0"/>
        <v>0</v>
      </c>
      <c r="K24" s="12"/>
      <c r="L24" s="12"/>
      <c r="M24" s="12"/>
      <c r="N24" s="9"/>
    </row>
    <row r="25" spans="1:14" x14ac:dyDescent="0.25">
      <c r="A25" s="13">
        <v>1</v>
      </c>
      <c r="B25" s="13" t="s">
        <v>19</v>
      </c>
      <c r="C25" s="14"/>
      <c r="D25" s="15"/>
      <c r="E25" s="16">
        <v>600</v>
      </c>
      <c r="F25" s="17">
        <f>E25/$E$20</f>
        <v>0.5714285714285714</v>
      </c>
      <c r="G25" s="13" t="s">
        <v>36</v>
      </c>
      <c r="H25" s="132"/>
      <c r="I25" s="48">
        <v>0</v>
      </c>
      <c r="J25" s="64"/>
      <c r="K25" s="13"/>
      <c r="L25" s="18"/>
      <c r="M25" s="18"/>
      <c r="N25" s="18"/>
    </row>
    <row r="26" spans="1:14" x14ac:dyDescent="0.25">
      <c r="A26" s="13">
        <v>2</v>
      </c>
      <c r="B26" s="19" t="s">
        <v>16</v>
      </c>
      <c r="C26" s="14"/>
      <c r="D26" s="15"/>
      <c r="E26" s="16">
        <v>400</v>
      </c>
      <c r="F26" s="17">
        <f>E26/$E$20</f>
        <v>0.38095238095238093</v>
      </c>
      <c r="G26" s="18" t="s">
        <v>17</v>
      </c>
      <c r="H26" s="18"/>
      <c r="I26" s="48">
        <v>0</v>
      </c>
      <c r="J26" s="64"/>
      <c r="K26" s="18"/>
      <c r="L26" s="18"/>
      <c r="M26" s="18"/>
      <c r="N26" s="18"/>
    </row>
    <row r="27" spans="1:14" x14ac:dyDescent="0.25">
      <c r="A27" s="13">
        <v>3</v>
      </c>
      <c r="B27" s="13" t="s">
        <v>18</v>
      </c>
      <c r="C27" s="14"/>
      <c r="D27" s="15"/>
      <c r="E27" s="16">
        <v>50</v>
      </c>
      <c r="F27" s="17">
        <f>E27/$E$20</f>
        <v>4.7619047619047616E-2</v>
      </c>
      <c r="G27" s="13" t="s">
        <v>35</v>
      </c>
      <c r="H27" s="132"/>
      <c r="I27" s="48">
        <v>0</v>
      </c>
      <c r="J27" s="64"/>
      <c r="K27" s="13"/>
      <c r="L27" s="18"/>
      <c r="M27" s="18"/>
      <c r="N27" s="18"/>
    </row>
    <row r="28" spans="1:14" x14ac:dyDescent="0.25">
      <c r="A28" s="146" t="s">
        <v>20</v>
      </c>
      <c r="B28" s="147"/>
      <c r="C28" s="9"/>
      <c r="D28" s="9"/>
      <c r="E28" s="10">
        <f>SUM(E29:E32)</f>
        <v>1650</v>
      </c>
      <c r="F28" s="11">
        <f>SUM(F29:F32)</f>
        <v>1</v>
      </c>
      <c r="G28" s="12"/>
      <c r="H28" s="12"/>
      <c r="I28" s="50">
        <f>SUM(I29:I32)</f>
        <v>0</v>
      </c>
      <c r="J28" s="63">
        <f t="shared" si="0"/>
        <v>0</v>
      </c>
      <c r="K28" s="12"/>
      <c r="L28" s="12"/>
      <c r="M28" s="12"/>
      <c r="N28" s="9"/>
    </row>
    <row r="29" spans="1:14" x14ac:dyDescent="0.25">
      <c r="A29" s="13">
        <v>1</v>
      </c>
      <c r="B29" s="13" t="s">
        <v>23</v>
      </c>
      <c r="C29" s="14"/>
      <c r="D29" s="15"/>
      <c r="E29" s="16">
        <v>1000</v>
      </c>
      <c r="F29" s="17">
        <f>E29/$E$28</f>
        <v>0.60606060606060608</v>
      </c>
      <c r="G29" s="13" t="s">
        <v>14</v>
      </c>
      <c r="H29" s="132"/>
      <c r="I29" s="48">
        <v>0</v>
      </c>
      <c r="J29" s="64"/>
      <c r="K29" s="13"/>
      <c r="L29" s="18"/>
      <c r="M29" s="18"/>
      <c r="N29" s="18"/>
    </row>
    <row r="30" spans="1:14" x14ac:dyDescent="0.25">
      <c r="A30" s="13">
        <v>2</v>
      </c>
      <c r="B30" s="19" t="s">
        <v>15</v>
      </c>
      <c r="C30" s="14"/>
      <c r="D30" s="15"/>
      <c r="E30" s="16">
        <v>400</v>
      </c>
      <c r="F30" s="17">
        <f>E30/$E$28</f>
        <v>0.24242424242424243</v>
      </c>
      <c r="G30" s="13" t="s">
        <v>46</v>
      </c>
      <c r="H30" s="132"/>
      <c r="I30" s="48">
        <v>0</v>
      </c>
      <c r="J30" s="64"/>
      <c r="K30" s="13"/>
      <c r="L30" s="18"/>
      <c r="M30" s="18"/>
      <c r="N30" s="18"/>
    </row>
    <row r="31" spans="1:14" x14ac:dyDescent="0.25">
      <c r="A31" s="13">
        <v>3</v>
      </c>
      <c r="B31" s="19" t="s">
        <v>16</v>
      </c>
      <c r="C31" s="14"/>
      <c r="D31" s="15"/>
      <c r="E31" s="16">
        <v>200</v>
      </c>
      <c r="F31" s="17">
        <f>E31/$E$28</f>
        <v>0.12121212121212122</v>
      </c>
      <c r="G31" s="18" t="s">
        <v>17</v>
      </c>
      <c r="H31" s="18"/>
      <c r="I31" s="48">
        <v>0</v>
      </c>
      <c r="J31" s="64"/>
      <c r="K31" s="18"/>
      <c r="L31" s="18"/>
      <c r="M31" s="18"/>
      <c r="N31" s="18"/>
    </row>
    <row r="32" spans="1:14" x14ac:dyDescent="0.25">
      <c r="A32" s="13">
        <v>4</v>
      </c>
      <c r="B32" s="13" t="s">
        <v>18</v>
      </c>
      <c r="C32" s="14"/>
      <c r="D32" s="15"/>
      <c r="E32" s="16">
        <v>50</v>
      </c>
      <c r="F32" s="17">
        <f>E32/$E$28</f>
        <v>3.0303030303030304E-2</v>
      </c>
      <c r="G32" s="13" t="s">
        <v>35</v>
      </c>
      <c r="H32" s="132"/>
      <c r="I32" s="48">
        <v>0</v>
      </c>
      <c r="J32" s="64"/>
      <c r="K32" s="13"/>
      <c r="L32" s="18"/>
      <c r="M32" s="18"/>
      <c r="N32" s="18"/>
    </row>
    <row r="33" spans="1:14" x14ac:dyDescent="0.25">
      <c r="A33" s="146" t="s">
        <v>25</v>
      </c>
      <c r="B33" s="147"/>
      <c r="C33" s="9"/>
      <c r="D33" s="9"/>
      <c r="E33" s="10">
        <f>SUM(E34:E37)</f>
        <v>1650</v>
      </c>
      <c r="F33" s="11">
        <f>SUM(F34:F37)</f>
        <v>1</v>
      </c>
      <c r="G33" s="12"/>
      <c r="H33" s="12"/>
      <c r="I33" s="50">
        <f>SUM(I35:I37)</f>
        <v>400</v>
      </c>
      <c r="J33" s="63">
        <f>I33/E33</f>
        <v>0.24242424242424243</v>
      </c>
      <c r="K33" s="12"/>
      <c r="L33" s="12"/>
      <c r="M33" s="12"/>
      <c r="N33" s="9"/>
    </row>
    <row r="34" spans="1:14" x14ac:dyDescent="0.25">
      <c r="A34" s="13">
        <v>1</v>
      </c>
      <c r="B34" s="13" t="s">
        <v>23</v>
      </c>
      <c r="C34" s="14"/>
      <c r="D34" s="15"/>
      <c r="E34" s="16">
        <v>1000</v>
      </c>
      <c r="F34" s="17">
        <f>E34/$E$33</f>
        <v>0.60606060606060608</v>
      </c>
      <c r="G34" s="13" t="s">
        <v>14</v>
      </c>
      <c r="H34" s="132"/>
      <c r="I34" s="48">
        <v>0</v>
      </c>
      <c r="J34" s="64"/>
      <c r="K34" s="13"/>
      <c r="L34" s="18"/>
      <c r="M34" s="18"/>
      <c r="N34" s="18"/>
    </row>
    <row r="35" spans="1:14" x14ac:dyDescent="0.25">
      <c r="A35" s="13">
        <v>2</v>
      </c>
      <c r="B35" s="19" t="s">
        <v>15</v>
      </c>
      <c r="C35" s="14"/>
      <c r="D35" s="15"/>
      <c r="E35" s="16">
        <v>400</v>
      </c>
      <c r="F35" s="17">
        <f>E35/$E$33</f>
        <v>0.24242424242424243</v>
      </c>
      <c r="G35" s="13" t="s">
        <v>46</v>
      </c>
      <c r="H35" s="132"/>
      <c r="I35" s="48">
        <v>400</v>
      </c>
      <c r="J35" s="64"/>
      <c r="K35" s="13" t="s">
        <v>46</v>
      </c>
      <c r="L35" s="18"/>
      <c r="M35" s="18"/>
      <c r="N35" s="18"/>
    </row>
    <row r="36" spans="1:14" x14ac:dyDescent="0.25">
      <c r="A36" s="13">
        <v>3</v>
      </c>
      <c r="B36" s="19" t="s">
        <v>16</v>
      </c>
      <c r="C36" s="14"/>
      <c r="D36" s="15"/>
      <c r="E36" s="16">
        <v>200</v>
      </c>
      <c r="F36" s="17">
        <f>E36/$E$33</f>
        <v>0.12121212121212122</v>
      </c>
      <c r="G36" s="18" t="s">
        <v>17</v>
      </c>
      <c r="H36" s="18"/>
      <c r="I36" s="48">
        <v>0</v>
      </c>
      <c r="J36" s="64"/>
      <c r="K36" s="18"/>
      <c r="L36" s="18"/>
      <c r="M36" s="18"/>
      <c r="N36" s="18"/>
    </row>
    <row r="37" spans="1:14" x14ac:dyDescent="0.25">
      <c r="A37" s="13">
        <v>4</v>
      </c>
      <c r="B37" s="13" t="s">
        <v>18</v>
      </c>
      <c r="C37" s="14"/>
      <c r="D37" s="15"/>
      <c r="E37" s="16">
        <v>50</v>
      </c>
      <c r="F37" s="17">
        <f>E37/$E$33</f>
        <v>3.0303030303030304E-2</v>
      </c>
      <c r="G37" s="13" t="s">
        <v>35</v>
      </c>
      <c r="H37" s="132"/>
      <c r="I37" s="48">
        <v>0</v>
      </c>
      <c r="J37" s="64"/>
      <c r="K37" s="13"/>
      <c r="L37" s="18"/>
      <c r="M37" s="18"/>
      <c r="N37" s="18"/>
    </row>
    <row r="38" spans="1:14" x14ac:dyDescent="0.25">
      <c r="A38" s="146" t="s">
        <v>1</v>
      </c>
      <c r="B38" s="147"/>
      <c r="C38" s="9"/>
      <c r="D38" s="9"/>
      <c r="E38" s="10">
        <f>SUM(E39:E42)</f>
        <v>1650</v>
      </c>
      <c r="F38" s="11">
        <f>SUM(F39:F42)</f>
        <v>1</v>
      </c>
      <c r="G38" s="12"/>
      <c r="H38" s="12"/>
      <c r="I38" s="50">
        <f>SUM(I39:I42)</f>
        <v>0</v>
      </c>
      <c r="J38" s="63">
        <f t="shared" ref="J38:J66" si="1">I38/E38</f>
        <v>0</v>
      </c>
      <c r="K38" s="12"/>
      <c r="L38" s="12"/>
      <c r="M38" s="12"/>
      <c r="N38" s="9"/>
    </row>
    <row r="39" spans="1:14" x14ac:dyDescent="0.25">
      <c r="A39" s="13">
        <v>1</v>
      </c>
      <c r="B39" s="13" t="s">
        <v>37</v>
      </c>
      <c r="C39" s="14"/>
      <c r="D39" s="15"/>
      <c r="E39" s="16">
        <v>1000</v>
      </c>
      <c r="F39" s="17">
        <f>E39/$E$38</f>
        <v>0.60606060606060608</v>
      </c>
      <c r="G39" s="13" t="s">
        <v>14</v>
      </c>
      <c r="H39" s="132"/>
      <c r="I39" s="48">
        <v>0</v>
      </c>
      <c r="J39" s="64"/>
      <c r="K39" s="13"/>
      <c r="L39" s="18"/>
      <c r="M39" s="18"/>
      <c r="N39" s="18"/>
    </row>
    <row r="40" spans="1:14" x14ac:dyDescent="0.25">
      <c r="A40" s="13">
        <v>2</v>
      </c>
      <c r="B40" s="19" t="s">
        <v>38</v>
      </c>
      <c r="C40" s="14"/>
      <c r="D40" s="15"/>
      <c r="E40" s="16">
        <v>400</v>
      </c>
      <c r="F40" s="17">
        <f>E40/$E$38</f>
        <v>0.24242424242424243</v>
      </c>
      <c r="G40" s="13" t="s">
        <v>46</v>
      </c>
      <c r="H40" s="132"/>
      <c r="I40" s="48">
        <v>0</v>
      </c>
      <c r="J40" s="64"/>
      <c r="K40" s="13"/>
      <c r="L40" s="18"/>
      <c r="M40" s="18"/>
      <c r="N40" s="18"/>
    </row>
    <row r="41" spans="1:14" x14ac:dyDescent="0.25">
      <c r="A41" s="13">
        <v>3</v>
      </c>
      <c r="B41" s="19" t="s">
        <v>16</v>
      </c>
      <c r="C41" s="14"/>
      <c r="D41" s="15"/>
      <c r="E41" s="16">
        <v>200</v>
      </c>
      <c r="F41" s="17">
        <f>E41/$E$38</f>
        <v>0.12121212121212122</v>
      </c>
      <c r="G41" s="18" t="s">
        <v>17</v>
      </c>
      <c r="H41" s="18"/>
      <c r="I41" s="48">
        <v>0</v>
      </c>
      <c r="J41" s="64"/>
      <c r="K41" s="18"/>
      <c r="L41" s="18"/>
      <c r="M41" s="18"/>
      <c r="N41" s="18"/>
    </row>
    <row r="42" spans="1:14" x14ac:dyDescent="0.25">
      <c r="A42" s="13">
        <v>4</v>
      </c>
      <c r="B42" s="13" t="s">
        <v>39</v>
      </c>
      <c r="C42" s="14"/>
      <c r="D42" s="15"/>
      <c r="E42" s="16">
        <v>50</v>
      </c>
      <c r="F42" s="17">
        <f>E42/$E$38</f>
        <v>3.0303030303030304E-2</v>
      </c>
      <c r="G42" s="13" t="s">
        <v>35</v>
      </c>
      <c r="H42" s="132"/>
      <c r="I42" s="48">
        <v>0</v>
      </c>
      <c r="J42" s="64"/>
      <c r="K42" s="13"/>
      <c r="L42" s="18"/>
      <c r="M42" s="18"/>
      <c r="N42" s="18"/>
    </row>
    <row r="43" spans="1:14" x14ac:dyDescent="0.25">
      <c r="A43" s="146" t="s">
        <v>26</v>
      </c>
      <c r="B43" s="147"/>
      <c r="C43" s="9"/>
      <c r="D43" s="9"/>
      <c r="E43" s="10">
        <f>SUM(E44:E48)</f>
        <v>4200</v>
      </c>
      <c r="F43" s="11">
        <f>SUM(F44:F48)</f>
        <v>1</v>
      </c>
      <c r="G43" s="12"/>
      <c r="H43" s="12"/>
      <c r="I43" s="50">
        <f>SUM(I44:I48)</f>
        <v>1000</v>
      </c>
      <c r="J43" s="63">
        <f t="shared" si="1"/>
        <v>0.23809523809523808</v>
      </c>
      <c r="K43" s="12"/>
      <c r="L43" s="12"/>
      <c r="M43" s="12"/>
      <c r="N43" s="9"/>
    </row>
    <row r="44" spans="1:14" x14ac:dyDescent="0.25">
      <c r="A44" s="13">
        <v>1</v>
      </c>
      <c r="B44" s="13" t="s">
        <v>23</v>
      </c>
      <c r="C44" s="14"/>
      <c r="D44" s="15"/>
      <c r="E44" s="16">
        <v>1000</v>
      </c>
      <c r="F44" s="17">
        <f>E44/$E$43</f>
        <v>0.23809523809523808</v>
      </c>
      <c r="G44" s="13" t="s">
        <v>14</v>
      </c>
      <c r="H44" s="132"/>
      <c r="I44" s="48">
        <v>0</v>
      </c>
      <c r="J44" s="64"/>
      <c r="K44" s="13"/>
      <c r="L44" s="18"/>
      <c r="M44" s="18"/>
      <c r="N44" s="18"/>
    </row>
    <row r="45" spans="1:14" x14ac:dyDescent="0.25">
      <c r="A45" s="13">
        <v>2</v>
      </c>
      <c r="B45" s="19" t="s">
        <v>38</v>
      </c>
      <c r="C45" s="14"/>
      <c r="D45" s="15"/>
      <c r="E45" s="16">
        <v>1000</v>
      </c>
      <c r="F45" s="17">
        <f>E45/$E$43</f>
        <v>0.23809523809523808</v>
      </c>
      <c r="G45" s="13" t="s">
        <v>34</v>
      </c>
      <c r="H45" s="132"/>
      <c r="I45" s="48">
        <v>1000</v>
      </c>
      <c r="J45" s="64"/>
      <c r="K45" s="13" t="s">
        <v>34</v>
      </c>
      <c r="L45" s="18"/>
      <c r="M45" s="18"/>
      <c r="N45" s="18"/>
    </row>
    <row r="46" spans="1:14" x14ac:dyDescent="0.25">
      <c r="A46" s="13">
        <v>3</v>
      </c>
      <c r="B46" s="19" t="s">
        <v>16</v>
      </c>
      <c r="C46" s="14"/>
      <c r="D46" s="15"/>
      <c r="E46" s="16">
        <v>1000</v>
      </c>
      <c r="F46" s="17">
        <f>E46/$E$43</f>
        <v>0.23809523809523808</v>
      </c>
      <c r="G46" s="18" t="s">
        <v>21</v>
      </c>
      <c r="H46" s="18"/>
      <c r="I46" s="48">
        <v>0</v>
      </c>
      <c r="J46" s="64"/>
      <c r="K46" s="18"/>
      <c r="L46" s="18"/>
      <c r="M46" s="18"/>
      <c r="N46" s="18"/>
    </row>
    <row r="47" spans="1:14" x14ac:dyDescent="0.25">
      <c r="A47" s="13">
        <v>4</v>
      </c>
      <c r="B47" s="19" t="s">
        <v>27</v>
      </c>
      <c r="C47" s="14"/>
      <c r="D47" s="15"/>
      <c r="E47" s="16">
        <v>1000</v>
      </c>
      <c r="F47" s="17">
        <f>E47/$E$43</f>
        <v>0.23809523809523808</v>
      </c>
      <c r="G47" s="18" t="s">
        <v>47</v>
      </c>
      <c r="H47" s="18"/>
      <c r="I47" s="48">
        <v>0</v>
      </c>
      <c r="J47" s="64"/>
      <c r="K47" s="18"/>
      <c r="L47" s="18"/>
      <c r="M47" s="18"/>
      <c r="N47" s="18"/>
    </row>
    <row r="48" spans="1:14" x14ac:dyDescent="0.25">
      <c r="A48" s="13">
        <v>5</v>
      </c>
      <c r="B48" s="13" t="s">
        <v>39</v>
      </c>
      <c r="C48" s="14"/>
      <c r="D48" s="15"/>
      <c r="E48" s="16">
        <v>200</v>
      </c>
      <c r="F48" s="17">
        <f>E48/$E$43</f>
        <v>4.7619047619047616E-2</v>
      </c>
      <c r="G48" s="13" t="s">
        <v>24</v>
      </c>
      <c r="H48" s="132"/>
      <c r="I48" s="48">
        <v>0</v>
      </c>
      <c r="J48" s="64"/>
      <c r="K48" s="13"/>
      <c r="L48" s="18"/>
      <c r="M48" s="18"/>
      <c r="N48" s="18"/>
    </row>
    <row r="49" spans="1:14" x14ac:dyDescent="0.25">
      <c r="A49" s="146" t="s">
        <v>40</v>
      </c>
      <c r="B49" s="147"/>
      <c r="C49" s="9"/>
      <c r="D49" s="9"/>
      <c r="E49" s="10">
        <f>SUM(E50:E53)</f>
        <v>1650</v>
      </c>
      <c r="F49" s="11">
        <f>SUM(F50:F53)</f>
        <v>1</v>
      </c>
      <c r="G49" s="12"/>
      <c r="H49" s="12"/>
      <c r="I49" s="50">
        <f>SUM(I50:I53)</f>
        <v>400</v>
      </c>
      <c r="J49" s="63">
        <f t="shared" si="1"/>
        <v>0.24242424242424243</v>
      </c>
      <c r="K49" s="12"/>
      <c r="L49" s="12"/>
      <c r="M49" s="12"/>
      <c r="N49" s="9"/>
    </row>
    <row r="50" spans="1:14" x14ac:dyDescent="0.25">
      <c r="A50" s="13">
        <v>1</v>
      </c>
      <c r="B50" s="13" t="s">
        <v>23</v>
      </c>
      <c r="C50" s="14"/>
      <c r="D50" s="15"/>
      <c r="E50" s="16">
        <v>1000</v>
      </c>
      <c r="F50" s="17">
        <f>E50/$E$49</f>
        <v>0.60606060606060608</v>
      </c>
      <c r="G50" s="13" t="s">
        <v>14</v>
      </c>
      <c r="H50" s="132"/>
      <c r="I50" s="48">
        <v>0</v>
      </c>
      <c r="J50" s="64"/>
      <c r="K50" s="13"/>
      <c r="L50" s="18"/>
      <c r="M50" s="18"/>
      <c r="N50" s="18"/>
    </row>
    <row r="51" spans="1:14" x14ac:dyDescent="0.25">
      <c r="A51" s="13">
        <v>2</v>
      </c>
      <c r="B51" s="19" t="s">
        <v>15</v>
      </c>
      <c r="C51" s="14"/>
      <c r="D51" s="15"/>
      <c r="E51" s="16">
        <v>400</v>
      </c>
      <c r="F51" s="17">
        <f>E51/$E$49</f>
        <v>0.24242424242424243</v>
      </c>
      <c r="G51" s="13" t="s">
        <v>46</v>
      </c>
      <c r="H51" s="132"/>
      <c r="I51" s="48">
        <v>400</v>
      </c>
      <c r="J51" s="64"/>
      <c r="K51" s="13" t="s">
        <v>46</v>
      </c>
      <c r="L51" s="18"/>
      <c r="M51" s="18"/>
      <c r="N51" s="18"/>
    </row>
    <row r="52" spans="1:14" x14ac:dyDescent="0.25">
      <c r="A52" s="13">
        <v>3</v>
      </c>
      <c r="B52" s="19" t="s">
        <v>16</v>
      </c>
      <c r="C52" s="14"/>
      <c r="D52" s="15"/>
      <c r="E52" s="16">
        <v>200</v>
      </c>
      <c r="F52" s="17">
        <f>E52/$E$49</f>
        <v>0.12121212121212122</v>
      </c>
      <c r="G52" s="18" t="s">
        <v>17</v>
      </c>
      <c r="H52" s="18"/>
      <c r="I52" s="48">
        <v>0</v>
      </c>
      <c r="J52" s="64"/>
      <c r="K52" s="18"/>
      <c r="L52" s="18"/>
      <c r="M52" s="18"/>
      <c r="N52" s="18"/>
    </row>
    <row r="53" spans="1:14" x14ac:dyDescent="0.25">
      <c r="A53" s="13">
        <v>4</v>
      </c>
      <c r="B53" s="13" t="s">
        <v>39</v>
      </c>
      <c r="C53" s="14"/>
      <c r="D53" s="15"/>
      <c r="E53" s="16">
        <v>50</v>
      </c>
      <c r="F53" s="17">
        <f>E53/$E$49</f>
        <v>3.0303030303030304E-2</v>
      </c>
      <c r="G53" s="13" t="s">
        <v>35</v>
      </c>
      <c r="H53" s="132"/>
      <c r="I53" s="48">
        <v>0</v>
      </c>
      <c r="J53" s="64"/>
      <c r="K53" s="13"/>
      <c r="L53" s="18"/>
      <c r="M53" s="18"/>
      <c r="N53" s="18"/>
    </row>
    <row r="54" spans="1:14" x14ac:dyDescent="0.25">
      <c r="A54" s="146" t="s">
        <v>28</v>
      </c>
      <c r="B54" s="147"/>
      <c r="C54" s="9"/>
      <c r="D54" s="9"/>
      <c r="E54" s="10">
        <f>SUM(E55:E59)</f>
        <v>1650</v>
      </c>
      <c r="F54" s="11">
        <f>SUM(F55:F59)</f>
        <v>1</v>
      </c>
      <c r="G54" s="12"/>
      <c r="H54" s="12"/>
      <c r="I54" s="50">
        <f>SUM(I55,I59,I58,I57)</f>
        <v>96</v>
      </c>
      <c r="J54" s="63">
        <f t="shared" si="1"/>
        <v>5.8181818181818182E-2</v>
      </c>
      <c r="K54" s="12"/>
      <c r="L54" s="12"/>
      <c r="M54" s="12"/>
      <c r="N54" s="9"/>
    </row>
    <row r="55" spans="1:14" x14ac:dyDescent="0.25">
      <c r="A55" s="13">
        <v>1</v>
      </c>
      <c r="B55" s="13" t="s">
        <v>23</v>
      </c>
      <c r="C55" s="14"/>
      <c r="D55" s="15"/>
      <c r="E55" s="16">
        <v>1000</v>
      </c>
      <c r="F55" s="17">
        <f>E55/$E$54</f>
        <v>0.60606060606060608</v>
      </c>
      <c r="G55" s="13" t="s">
        <v>14</v>
      </c>
      <c r="H55" s="132"/>
      <c r="I55" s="48">
        <f>SUM(I56)</f>
        <v>96</v>
      </c>
      <c r="J55" s="64"/>
      <c r="K55" s="13"/>
      <c r="L55" s="18"/>
      <c r="M55" s="18"/>
      <c r="N55" s="18"/>
    </row>
    <row r="56" spans="1:14" x14ac:dyDescent="0.25">
      <c r="A56" s="118" t="s">
        <v>134</v>
      </c>
      <c r="B56" s="56" t="s">
        <v>140</v>
      </c>
      <c r="C56" s="14"/>
      <c r="D56" s="15"/>
      <c r="E56" s="16"/>
      <c r="F56" s="17"/>
      <c r="G56" s="13"/>
      <c r="H56" s="132"/>
      <c r="I56" s="48">
        <v>96</v>
      </c>
      <c r="J56" s="64"/>
      <c r="K56" s="13" t="s">
        <v>220</v>
      </c>
      <c r="L56" s="18"/>
      <c r="M56" s="18"/>
      <c r="N56" s="18"/>
    </row>
    <row r="57" spans="1:14" x14ac:dyDescent="0.25">
      <c r="A57" s="13">
        <v>2</v>
      </c>
      <c r="B57" s="19" t="s">
        <v>15</v>
      </c>
      <c r="C57" s="14"/>
      <c r="D57" s="15"/>
      <c r="E57" s="16">
        <v>400</v>
      </c>
      <c r="F57" s="17">
        <f>E57/$E$54</f>
        <v>0.24242424242424243</v>
      </c>
      <c r="G57" s="13" t="s">
        <v>46</v>
      </c>
      <c r="H57" s="132"/>
      <c r="I57" s="48">
        <v>0</v>
      </c>
      <c r="J57" s="64"/>
      <c r="K57" s="13"/>
      <c r="L57" s="18"/>
      <c r="M57" s="18"/>
      <c r="N57" s="18"/>
    </row>
    <row r="58" spans="1:14" x14ac:dyDescent="0.25">
      <c r="A58" s="13">
        <v>3</v>
      </c>
      <c r="B58" s="19" t="s">
        <v>16</v>
      </c>
      <c r="C58" s="14"/>
      <c r="D58" s="15"/>
      <c r="E58" s="16">
        <v>200</v>
      </c>
      <c r="F58" s="17">
        <f>E58/$E$54</f>
        <v>0.12121212121212122</v>
      </c>
      <c r="G58" s="18" t="s">
        <v>17</v>
      </c>
      <c r="H58" s="18"/>
      <c r="I58" s="48">
        <v>0</v>
      </c>
      <c r="J58" s="64"/>
      <c r="K58" s="18"/>
      <c r="L58" s="18"/>
      <c r="M58" s="18"/>
      <c r="N58" s="18"/>
    </row>
    <row r="59" spans="1:14" x14ac:dyDescent="0.25">
      <c r="A59" s="13">
        <v>4</v>
      </c>
      <c r="B59" s="13" t="s">
        <v>18</v>
      </c>
      <c r="C59" s="14"/>
      <c r="D59" s="15"/>
      <c r="E59" s="16">
        <v>50</v>
      </c>
      <c r="F59" s="17">
        <f>E59/$E$54</f>
        <v>3.0303030303030304E-2</v>
      </c>
      <c r="G59" s="13" t="s">
        <v>35</v>
      </c>
      <c r="H59" s="132"/>
      <c r="I59" s="48">
        <v>0</v>
      </c>
      <c r="J59" s="64"/>
      <c r="K59" s="13"/>
      <c r="L59" s="18"/>
      <c r="M59" s="18"/>
      <c r="N59" s="18"/>
    </row>
    <row r="60" spans="1:14" x14ac:dyDescent="0.25">
      <c r="A60" s="146" t="s">
        <v>2</v>
      </c>
      <c r="B60" s="147"/>
      <c r="C60" s="9"/>
      <c r="D60" s="9"/>
      <c r="E60" s="10">
        <f>SUM(E61:E65)</f>
        <v>2700</v>
      </c>
      <c r="F60" s="11">
        <f>SUM(F61:F65)</f>
        <v>1</v>
      </c>
      <c r="G60" s="12"/>
      <c r="H60" s="12"/>
      <c r="I60" s="50">
        <f>SUM(I61:I65)</f>
        <v>577</v>
      </c>
      <c r="J60" s="63">
        <f t="shared" si="1"/>
        <v>0.2137037037037037</v>
      </c>
      <c r="K60" s="12"/>
      <c r="L60" s="12"/>
      <c r="M60" s="12"/>
      <c r="N60" s="9"/>
    </row>
    <row r="61" spans="1:14" x14ac:dyDescent="0.25">
      <c r="A61" s="13">
        <v>1</v>
      </c>
      <c r="B61" s="13" t="s">
        <v>23</v>
      </c>
      <c r="C61" s="14"/>
      <c r="D61" s="15"/>
      <c r="E61" s="16">
        <v>1000</v>
      </c>
      <c r="F61" s="17">
        <f>E61/$E$60</f>
        <v>0.37037037037037035</v>
      </c>
      <c r="G61" s="13" t="s">
        <v>14</v>
      </c>
      <c r="H61" s="132"/>
      <c r="I61" s="48">
        <v>0</v>
      </c>
      <c r="J61" s="64"/>
      <c r="K61" s="13"/>
      <c r="L61" s="18"/>
      <c r="M61" s="18"/>
      <c r="N61" s="18"/>
    </row>
    <row r="62" spans="1:14" x14ac:dyDescent="0.25">
      <c r="A62" s="13">
        <v>2</v>
      </c>
      <c r="B62" s="19" t="s">
        <v>15</v>
      </c>
      <c r="C62" s="14"/>
      <c r="D62" s="15"/>
      <c r="E62" s="16">
        <v>400</v>
      </c>
      <c r="F62" s="17">
        <f>E62/$E$60</f>
        <v>0.14814814814814814</v>
      </c>
      <c r="G62" s="13" t="s">
        <v>46</v>
      </c>
      <c r="H62" s="132"/>
      <c r="I62" s="48">
        <v>400</v>
      </c>
      <c r="J62" s="64"/>
      <c r="K62" s="13" t="s">
        <v>46</v>
      </c>
      <c r="L62" s="18"/>
      <c r="M62" s="18"/>
      <c r="N62" s="18"/>
    </row>
    <row r="63" spans="1:14" x14ac:dyDescent="0.25">
      <c r="A63" s="13">
        <v>3</v>
      </c>
      <c r="B63" s="19" t="s">
        <v>16</v>
      </c>
      <c r="C63" s="14"/>
      <c r="D63" s="15"/>
      <c r="E63" s="16">
        <v>200</v>
      </c>
      <c r="F63" s="17">
        <f>E63/$E$60</f>
        <v>7.407407407407407E-2</v>
      </c>
      <c r="G63" s="18" t="s">
        <v>21</v>
      </c>
      <c r="H63" s="18"/>
      <c r="I63" s="48">
        <v>0</v>
      </c>
      <c r="J63" s="64"/>
      <c r="K63" s="18"/>
      <c r="L63" s="18"/>
      <c r="M63" s="18"/>
      <c r="N63" s="18"/>
    </row>
    <row r="64" spans="1:14" ht="63" customHeight="1" x14ac:dyDescent="0.25">
      <c r="A64" s="13">
        <v>4</v>
      </c>
      <c r="B64" s="19" t="s">
        <v>41</v>
      </c>
      <c r="C64" s="14"/>
      <c r="D64" s="15"/>
      <c r="E64" s="16">
        <v>1000</v>
      </c>
      <c r="F64" s="17">
        <f>E64/$E$60</f>
        <v>0.37037037037037035</v>
      </c>
      <c r="G64" s="18" t="s">
        <v>42</v>
      </c>
      <c r="H64" s="18"/>
      <c r="I64" s="48">
        <v>177</v>
      </c>
      <c r="J64" s="64"/>
      <c r="K64" s="128" t="s">
        <v>221</v>
      </c>
      <c r="L64" s="18"/>
      <c r="M64" s="18"/>
      <c r="N64" s="18"/>
    </row>
    <row r="65" spans="1:14" x14ac:dyDescent="0.25">
      <c r="A65" s="13">
        <v>5</v>
      </c>
      <c r="B65" s="13" t="s">
        <v>43</v>
      </c>
      <c r="C65" s="14"/>
      <c r="D65" s="15"/>
      <c r="E65" s="16">
        <v>100</v>
      </c>
      <c r="F65" s="17">
        <f>E65/$E$60</f>
        <v>3.7037037037037035E-2</v>
      </c>
      <c r="G65" s="13" t="s">
        <v>24</v>
      </c>
      <c r="H65" s="132"/>
      <c r="I65" s="48">
        <v>0</v>
      </c>
      <c r="J65" s="64"/>
      <c r="K65" s="13"/>
      <c r="L65" s="18"/>
      <c r="M65" s="18"/>
      <c r="N65" s="18"/>
    </row>
    <row r="66" spans="1:14" x14ac:dyDescent="0.25">
      <c r="A66" s="146" t="s">
        <v>44</v>
      </c>
      <c r="B66" s="147"/>
      <c r="C66" s="9"/>
      <c r="D66" s="9"/>
      <c r="E66" s="10">
        <f>SUM(E67:E71)</f>
        <v>3100</v>
      </c>
      <c r="F66" s="11">
        <f>SUM(F67:F71)</f>
        <v>1</v>
      </c>
      <c r="G66" s="12"/>
      <c r="H66" s="12"/>
      <c r="I66" s="50">
        <f>SUM(I67:I71)</f>
        <v>0</v>
      </c>
      <c r="J66" s="63">
        <f t="shared" si="1"/>
        <v>0</v>
      </c>
      <c r="K66" s="12"/>
      <c r="L66" s="12"/>
      <c r="M66" s="12"/>
      <c r="N66" s="9"/>
    </row>
    <row r="67" spans="1:14" x14ac:dyDescent="0.25">
      <c r="A67" s="13">
        <v>1</v>
      </c>
      <c r="B67" s="13" t="s">
        <v>98</v>
      </c>
      <c r="C67" s="14"/>
      <c r="D67" s="15"/>
      <c r="E67" s="16">
        <v>1000</v>
      </c>
      <c r="F67" s="17">
        <f>E67/$E$66</f>
        <v>0.32258064516129031</v>
      </c>
      <c r="G67" s="13" t="s">
        <v>14</v>
      </c>
      <c r="H67" s="132"/>
      <c r="I67" s="48">
        <v>0</v>
      </c>
      <c r="J67" s="64"/>
      <c r="K67" s="13"/>
      <c r="L67" s="18"/>
      <c r="M67" s="18"/>
      <c r="N67" s="18"/>
    </row>
    <row r="68" spans="1:14" x14ac:dyDescent="0.25">
      <c r="A68" s="13">
        <v>2</v>
      </c>
      <c r="B68" s="19" t="s">
        <v>15</v>
      </c>
      <c r="C68" s="14"/>
      <c r="D68" s="15"/>
      <c r="E68" s="16">
        <v>600</v>
      </c>
      <c r="F68" s="17">
        <f>E68/$E$66</f>
        <v>0.19354838709677419</v>
      </c>
      <c r="G68" s="13" t="s">
        <v>36</v>
      </c>
      <c r="H68" s="132"/>
      <c r="I68" s="48">
        <v>0</v>
      </c>
      <c r="J68" s="64"/>
      <c r="K68" s="13"/>
      <c r="L68" s="18"/>
      <c r="M68" s="18"/>
      <c r="N68" s="18"/>
    </row>
    <row r="69" spans="1:14" x14ac:dyDescent="0.25">
      <c r="A69" s="13">
        <v>3</v>
      </c>
      <c r="B69" s="13" t="s">
        <v>110</v>
      </c>
      <c r="C69" s="14"/>
      <c r="D69" s="15"/>
      <c r="E69" s="16">
        <v>400</v>
      </c>
      <c r="F69" s="17">
        <f>E69/$E$66</f>
        <v>0.12903225806451613</v>
      </c>
      <c r="G69" s="18" t="s">
        <v>29</v>
      </c>
      <c r="H69" s="18"/>
      <c r="I69" s="48">
        <v>0</v>
      </c>
      <c r="J69" s="64"/>
      <c r="K69" s="18"/>
      <c r="L69" s="18"/>
      <c r="M69" s="18"/>
      <c r="N69" s="18"/>
    </row>
    <row r="70" spans="1:14" x14ac:dyDescent="0.25">
      <c r="A70" s="13">
        <v>4</v>
      </c>
      <c r="B70" s="19" t="s">
        <v>45</v>
      </c>
      <c r="C70" s="14"/>
      <c r="D70" s="15"/>
      <c r="E70" s="16">
        <v>1000</v>
      </c>
      <c r="F70" s="17">
        <f>E70/$E$66</f>
        <v>0.32258064516129031</v>
      </c>
      <c r="G70" s="18" t="s">
        <v>30</v>
      </c>
      <c r="H70" s="18"/>
      <c r="I70" s="48">
        <v>0</v>
      </c>
      <c r="J70" s="64"/>
      <c r="K70" s="18"/>
      <c r="L70" s="18"/>
      <c r="M70" s="18"/>
      <c r="N70" s="18"/>
    </row>
    <row r="71" spans="1:14" x14ac:dyDescent="0.25">
      <c r="A71" s="13">
        <v>5</v>
      </c>
      <c r="B71" s="13" t="s">
        <v>18</v>
      </c>
      <c r="C71" s="14"/>
      <c r="D71" s="15"/>
      <c r="E71" s="16">
        <v>100</v>
      </c>
      <c r="F71" s="17">
        <f>E71/$E$66</f>
        <v>3.2258064516129031E-2</v>
      </c>
      <c r="G71" s="13" t="s">
        <v>24</v>
      </c>
      <c r="H71" s="132"/>
      <c r="I71" s="48">
        <v>0</v>
      </c>
      <c r="J71" s="64"/>
      <c r="K71" s="13"/>
      <c r="L71" s="18"/>
      <c r="M71" s="18"/>
      <c r="N71" s="18"/>
    </row>
    <row r="72" spans="1:14" x14ac:dyDescent="0.25">
      <c r="A72" s="148" t="s">
        <v>111</v>
      </c>
      <c r="B72" s="149"/>
      <c r="C72" s="100"/>
      <c r="D72" s="101"/>
      <c r="E72" s="102">
        <f>E73</f>
        <v>41400</v>
      </c>
      <c r="F72" s="61"/>
      <c r="G72" s="33"/>
      <c r="H72" s="33"/>
      <c r="I72" s="104">
        <f>I73</f>
        <v>10006</v>
      </c>
      <c r="J72" s="61">
        <f>I72/E72</f>
        <v>0.24169082125603863</v>
      </c>
      <c r="K72" s="33"/>
      <c r="L72" s="105"/>
      <c r="M72" s="105"/>
      <c r="N72" s="105"/>
    </row>
    <row r="73" spans="1:14" s="21" customFormat="1" ht="14.25" x14ac:dyDescent="0.25">
      <c r="A73" s="146" t="s">
        <v>97</v>
      </c>
      <c r="B73" s="147"/>
      <c r="C73" s="84"/>
      <c r="D73" s="84"/>
      <c r="E73" s="10">
        <f>SUM(E74:E93)</f>
        <v>41400</v>
      </c>
      <c r="F73" s="11">
        <v>1</v>
      </c>
      <c r="G73" s="85"/>
      <c r="H73" s="85"/>
      <c r="I73" s="103">
        <f>SUM(I74,I75,I78,I79,I87,I92,I93)</f>
        <v>10006</v>
      </c>
      <c r="J73" s="63">
        <f t="shared" ref="J73" si="2">I73/E73</f>
        <v>0.24169082125603863</v>
      </c>
      <c r="K73" s="103"/>
      <c r="L73" s="103"/>
      <c r="M73" s="103"/>
      <c r="N73" s="103"/>
    </row>
    <row r="74" spans="1:14" s="21" customFormat="1" x14ac:dyDescent="0.25">
      <c r="A74" s="13">
        <v>1</v>
      </c>
      <c r="B74" s="13" t="s">
        <v>98</v>
      </c>
      <c r="C74" s="86"/>
      <c r="D74" s="87"/>
      <c r="E74" s="16">
        <v>1000</v>
      </c>
      <c r="F74" s="16">
        <f>E74/E73</f>
        <v>2.4154589371980676E-2</v>
      </c>
      <c r="G74" s="13" t="s">
        <v>99</v>
      </c>
      <c r="H74" s="132"/>
      <c r="I74" s="48">
        <v>0</v>
      </c>
      <c r="J74" s="94"/>
      <c r="K74" s="75"/>
      <c r="L74" s="75"/>
      <c r="M74" s="75"/>
      <c r="N74" s="75"/>
    </row>
    <row r="75" spans="1:14" ht="40.5" x14ac:dyDescent="0.25">
      <c r="A75" s="13">
        <v>2</v>
      </c>
      <c r="B75" s="13" t="s">
        <v>104</v>
      </c>
      <c r="C75" s="88"/>
      <c r="D75" s="88"/>
      <c r="E75" s="16">
        <v>2800</v>
      </c>
      <c r="F75" s="16">
        <f>E75/E73</f>
        <v>6.7632850241545889E-2</v>
      </c>
      <c r="G75" s="93" t="s">
        <v>229</v>
      </c>
      <c r="H75" s="93"/>
      <c r="I75" s="48">
        <v>2800</v>
      </c>
      <c r="J75" s="37"/>
      <c r="K75" s="93" t="s">
        <v>230</v>
      </c>
      <c r="L75" s="75"/>
      <c r="M75" s="75"/>
      <c r="N75" s="75"/>
    </row>
    <row r="76" spans="1:14" x14ac:dyDescent="0.25">
      <c r="A76" s="118" t="s">
        <v>223</v>
      </c>
      <c r="B76" s="56" t="s">
        <v>225</v>
      </c>
      <c r="C76" s="88"/>
      <c r="D76" s="88"/>
      <c r="E76" s="16"/>
      <c r="F76" s="16"/>
      <c r="G76" s="93"/>
      <c r="H76" s="93"/>
      <c r="I76" s="48">
        <v>2000</v>
      </c>
      <c r="J76" s="37"/>
      <c r="K76" s="93" t="s">
        <v>227</v>
      </c>
      <c r="L76" s="75"/>
      <c r="M76" s="75"/>
      <c r="N76" s="75"/>
    </row>
    <row r="77" spans="1:14" x14ac:dyDescent="0.25">
      <c r="A77" s="118" t="s">
        <v>224</v>
      </c>
      <c r="B77" s="56" t="s">
        <v>226</v>
      </c>
      <c r="C77" s="88"/>
      <c r="D77" s="88"/>
      <c r="E77" s="16"/>
      <c r="F77" s="16"/>
      <c r="G77" s="93"/>
      <c r="H77" s="93"/>
      <c r="I77" s="48">
        <v>800</v>
      </c>
      <c r="J77" s="37"/>
      <c r="K77" s="93" t="s">
        <v>228</v>
      </c>
      <c r="L77" s="75"/>
      <c r="M77" s="75"/>
      <c r="N77" s="75"/>
    </row>
    <row r="78" spans="1:14" x14ac:dyDescent="0.25">
      <c r="A78" s="13">
        <v>3</v>
      </c>
      <c r="B78" s="13" t="s">
        <v>105</v>
      </c>
      <c r="C78" s="88"/>
      <c r="D78" s="88"/>
      <c r="E78" s="16">
        <v>9600</v>
      </c>
      <c r="F78" s="16">
        <f>E78/E73</f>
        <v>0.2318840579710145</v>
      </c>
      <c r="G78" s="13" t="s">
        <v>100</v>
      </c>
      <c r="H78" s="132"/>
      <c r="I78" s="48">
        <v>4000</v>
      </c>
      <c r="J78" s="37"/>
      <c r="K78" s="13" t="s">
        <v>222</v>
      </c>
      <c r="L78" s="75"/>
      <c r="M78" s="75"/>
      <c r="N78" s="75"/>
    </row>
    <row r="79" spans="1:14" ht="27" x14ac:dyDescent="0.25">
      <c r="A79" s="13">
        <v>4</v>
      </c>
      <c r="B79" s="13" t="s">
        <v>106</v>
      </c>
      <c r="C79" s="88"/>
      <c r="D79" s="88"/>
      <c r="E79" s="16">
        <v>3000</v>
      </c>
      <c r="F79" s="16">
        <f>E79/E73</f>
        <v>7.2463768115942032E-2</v>
      </c>
      <c r="G79" s="93" t="s">
        <v>102</v>
      </c>
      <c r="H79" s="93"/>
      <c r="I79" s="48">
        <f>SUM(I80:I86)</f>
        <v>1006</v>
      </c>
      <c r="J79" s="37"/>
      <c r="K79" s="75"/>
      <c r="L79" s="75"/>
      <c r="M79" s="75"/>
      <c r="N79" s="75"/>
    </row>
    <row r="80" spans="1:14" x14ac:dyDescent="0.25">
      <c r="A80" s="118" t="s">
        <v>142</v>
      </c>
      <c r="B80" s="56" t="s">
        <v>149</v>
      </c>
      <c r="C80" s="88"/>
      <c r="D80" s="88"/>
      <c r="E80" s="16"/>
      <c r="F80" s="16"/>
      <c r="G80" s="93"/>
      <c r="H80" s="93"/>
      <c r="I80" s="48">
        <v>410</v>
      </c>
      <c r="J80" s="94"/>
      <c r="K80" s="18" t="s">
        <v>165</v>
      </c>
      <c r="L80" s="75"/>
      <c r="M80" s="75"/>
      <c r="N80" s="75"/>
    </row>
    <row r="81" spans="1:14" x14ac:dyDescent="0.25">
      <c r="A81" s="118" t="s">
        <v>143</v>
      </c>
      <c r="B81" s="56" t="s">
        <v>150</v>
      </c>
      <c r="C81" s="88"/>
      <c r="D81" s="88"/>
      <c r="E81" s="16"/>
      <c r="F81" s="16"/>
      <c r="G81" s="93"/>
      <c r="H81" s="93"/>
      <c r="I81" s="48">
        <v>10</v>
      </c>
      <c r="J81" s="94"/>
      <c r="K81" s="18" t="s">
        <v>166</v>
      </c>
      <c r="L81" s="75"/>
      <c r="M81" s="75"/>
      <c r="N81" s="75"/>
    </row>
    <row r="82" spans="1:14" ht="14.25" customHeight="1" x14ac:dyDescent="0.25">
      <c r="A82" s="118" t="s">
        <v>144</v>
      </c>
      <c r="B82" s="56" t="s">
        <v>151</v>
      </c>
      <c r="C82" s="88"/>
      <c r="D82" s="88"/>
      <c r="E82" s="16"/>
      <c r="F82" s="16"/>
      <c r="G82" s="93"/>
      <c r="H82" s="93"/>
      <c r="I82" s="48">
        <v>120</v>
      </c>
      <c r="J82" s="94"/>
      <c r="K82" s="18" t="s">
        <v>167</v>
      </c>
      <c r="L82" s="75"/>
      <c r="M82" s="75"/>
      <c r="N82" s="75"/>
    </row>
    <row r="83" spans="1:14" x14ac:dyDescent="0.25">
      <c r="A83" s="118" t="s">
        <v>145</v>
      </c>
      <c r="B83" s="56" t="s">
        <v>150</v>
      </c>
      <c r="C83" s="88"/>
      <c r="D83" s="88"/>
      <c r="E83" s="16"/>
      <c r="F83" s="16"/>
      <c r="G83" s="93"/>
      <c r="H83" s="93"/>
      <c r="I83" s="48">
        <v>80</v>
      </c>
      <c r="J83" s="94"/>
      <c r="K83" s="18" t="s">
        <v>168</v>
      </c>
      <c r="L83" s="75"/>
      <c r="M83" s="75"/>
      <c r="N83" s="75"/>
    </row>
    <row r="84" spans="1:14" x14ac:dyDescent="0.25">
      <c r="A84" s="118" t="s">
        <v>146</v>
      </c>
      <c r="B84" s="56" t="s">
        <v>152</v>
      </c>
      <c r="C84" s="88"/>
      <c r="D84" s="88"/>
      <c r="E84" s="16"/>
      <c r="F84" s="16"/>
      <c r="G84" s="93"/>
      <c r="H84" s="93"/>
      <c r="I84" s="48">
        <v>15</v>
      </c>
      <c r="J84" s="94"/>
      <c r="K84" s="18" t="s">
        <v>168</v>
      </c>
      <c r="L84" s="75"/>
      <c r="M84" s="75"/>
      <c r="N84" s="75"/>
    </row>
    <row r="85" spans="1:14" x14ac:dyDescent="0.25">
      <c r="A85" s="118" t="s">
        <v>147</v>
      </c>
      <c r="B85" s="56" t="s">
        <v>153</v>
      </c>
      <c r="C85" s="88"/>
      <c r="D85" s="88"/>
      <c r="E85" s="16"/>
      <c r="F85" s="16"/>
      <c r="G85" s="93"/>
      <c r="H85" s="93"/>
      <c r="I85" s="48">
        <v>367</v>
      </c>
      <c r="J85" s="94"/>
      <c r="K85" s="18" t="s">
        <v>165</v>
      </c>
      <c r="L85" s="75"/>
      <c r="M85" s="75"/>
      <c r="N85" s="75"/>
    </row>
    <row r="86" spans="1:14" x14ac:dyDescent="0.25">
      <c r="A86" s="118" t="s">
        <v>148</v>
      </c>
      <c r="B86" s="56" t="s">
        <v>154</v>
      </c>
      <c r="C86" s="88"/>
      <c r="D86" s="88"/>
      <c r="E86" s="16"/>
      <c r="F86" s="16"/>
      <c r="G86" s="93"/>
      <c r="H86" s="93"/>
      <c r="I86" s="48">
        <v>4</v>
      </c>
      <c r="J86" s="94"/>
      <c r="K86" s="18" t="s">
        <v>169</v>
      </c>
      <c r="L86" s="75"/>
      <c r="M86" s="75"/>
      <c r="N86" s="75"/>
    </row>
    <row r="87" spans="1:14" ht="67.5" x14ac:dyDescent="0.25">
      <c r="A87" s="13">
        <v>5</v>
      </c>
      <c r="B87" s="93" t="s">
        <v>107</v>
      </c>
      <c r="C87" s="13"/>
      <c r="D87" s="90"/>
      <c r="E87" s="16">
        <v>20000</v>
      </c>
      <c r="F87" s="16">
        <f>E87/E73</f>
        <v>0.48309178743961351</v>
      </c>
      <c r="G87" s="93" t="s">
        <v>217</v>
      </c>
      <c r="H87" s="93"/>
      <c r="I87" s="48">
        <f>SUM(I88:I91)</f>
        <v>2200</v>
      </c>
      <c r="J87" s="37"/>
      <c r="K87" s="18"/>
      <c r="L87" s="75"/>
      <c r="M87" s="75"/>
      <c r="N87" s="75"/>
    </row>
    <row r="88" spans="1:14" ht="40.5" x14ac:dyDescent="0.25">
      <c r="A88" s="118" t="s">
        <v>155</v>
      </c>
      <c r="B88" s="119" t="s">
        <v>161</v>
      </c>
      <c r="C88" s="81"/>
      <c r="D88" s="92"/>
      <c r="E88" s="16"/>
      <c r="F88" s="16"/>
      <c r="G88" s="93"/>
      <c r="H88" s="93"/>
      <c r="I88" s="48">
        <v>1100</v>
      </c>
      <c r="J88" s="94"/>
      <c r="K88" s="128" t="s">
        <v>250</v>
      </c>
      <c r="L88" s="75"/>
      <c r="M88" s="75"/>
      <c r="N88" s="75"/>
    </row>
    <row r="89" spans="1:14" ht="27" x14ac:dyDescent="0.25">
      <c r="A89" s="118" t="s">
        <v>157</v>
      </c>
      <c r="B89" s="119" t="s">
        <v>162</v>
      </c>
      <c r="C89" s="81"/>
      <c r="D89" s="92"/>
      <c r="E89" s="16"/>
      <c r="F89" s="16"/>
      <c r="G89" s="93"/>
      <c r="H89" s="93"/>
      <c r="I89" s="48" t="s">
        <v>232</v>
      </c>
      <c r="J89" s="94"/>
      <c r="K89" s="128" t="s">
        <v>235</v>
      </c>
      <c r="L89" s="75"/>
      <c r="M89" s="75"/>
      <c r="N89" s="75"/>
    </row>
    <row r="90" spans="1:14" ht="27" x14ac:dyDescent="0.25">
      <c r="A90" s="118" t="s">
        <v>159</v>
      </c>
      <c r="B90" s="119" t="s">
        <v>163</v>
      </c>
      <c r="C90" s="81"/>
      <c r="D90" s="92"/>
      <c r="E90" s="16"/>
      <c r="F90" s="16"/>
      <c r="G90" s="93"/>
      <c r="H90" s="93"/>
      <c r="I90" s="48">
        <v>500</v>
      </c>
      <c r="J90" s="94"/>
      <c r="K90" s="128" t="s">
        <v>234</v>
      </c>
      <c r="L90" s="75"/>
      <c r="M90" s="75"/>
      <c r="N90" s="75"/>
    </row>
    <row r="91" spans="1:14" ht="27" x14ac:dyDescent="0.25">
      <c r="A91" s="118" t="s">
        <v>160</v>
      </c>
      <c r="B91" s="119" t="s">
        <v>164</v>
      </c>
      <c r="C91" s="81"/>
      <c r="D91" s="92"/>
      <c r="E91" s="16"/>
      <c r="F91" s="16"/>
      <c r="G91" s="93"/>
      <c r="H91" s="93"/>
      <c r="I91" s="48">
        <v>600</v>
      </c>
      <c r="J91" s="94"/>
      <c r="K91" s="128" t="s">
        <v>251</v>
      </c>
      <c r="L91" s="75"/>
      <c r="M91" s="75"/>
      <c r="N91" s="75"/>
    </row>
    <row r="92" spans="1:14" ht="27" x14ac:dyDescent="0.25">
      <c r="A92" s="13">
        <v>6</v>
      </c>
      <c r="B92" s="13" t="s">
        <v>108</v>
      </c>
      <c r="C92" s="91"/>
      <c r="D92" s="92"/>
      <c r="E92" s="16">
        <v>3000</v>
      </c>
      <c r="F92" s="16">
        <f>E92/E73</f>
        <v>7.2463768115942032E-2</v>
      </c>
      <c r="G92" s="93" t="s">
        <v>103</v>
      </c>
      <c r="H92" s="93"/>
      <c r="I92" s="48">
        <v>0</v>
      </c>
      <c r="J92" s="94"/>
      <c r="K92" s="18" t="s">
        <v>236</v>
      </c>
      <c r="L92" s="75"/>
      <c r="M92" s="75"/>
      <c r="N92" s="75"/>
    </row>
    <row r="93" spans="1:14" x14ac:dyDescent="0.25">
      <c r="A93" s="13">
        <v>7</v>
      </c>
      <c r="B93" s="13" t="s">
        <v>109</v>
      </c>
      <c r="C93" s="89"/>
      <c r="D93" s="90"/>
      <c r="E93" s="16">
        <v>2000</v>
      </c>
      <c r="F93" s="16">
        <f>E93/E73</f>
        <v>4.8309178743961352E-2</v>
      </c>
      <c r="G93" s="13" t="s">
        <v>101</v>
      </c>
      <c r="H93" s="132"/>
      <c r="I93" s="48">
        <v>0</v>
      </c>
      <c r="J93" s="94"/>
      <c r="K93" s="18"/>
      <c r="L93" s="75"/>
      <c r="M93" s="75"/>
      <c r="N93" s="75"/>
    </row>
    <row r="94" spans="1:14" x14ac:dyDescent="0.25">
      <c r="A94" s="140" t="s">
        <v>233</v>
      </c>
      <c r="B94" s="141"/>
      <c r="C94" s="141"/>
      <c r="D94" s="141"/>
      <c r="E94" s="141"/>
      <c r="F94" s="141"/>
      <c r="G94" s="141"/>
      <c r="H94" s="141"/>
      <c r="I94" s="142"/>
      <c r="J94" s="94"/>
      <c r="K94" s="18"/>
      <c r="L94" s="75"/>
      <c r="M94" s="75"/>
      <c r="N94" s="75"/>
    </row>
    <row r="95" spans="1:14" x14ac:dyDescent="0.25">
      <c r="A95" s="78"/>
      <c r="B95" s="79"/>
      <c r="C95" s="79"/>
      <c r="D95" s="79"/>
      <c r="E95" s="79"/>
      <c r="F95" s="79"/>
      <c r="G95" s="95"/>
      <c r="H95" s="95"/>
      <c r="I95" s="96"/>
      <c r="J95" s="97"/>
      <c r="K95" s="98"/>
      <c r="L95" s="98"/>
      <c r="M95" s="98"/>
      <c r="N95" s="98"/>
    </row>
    <row r="97" spans="7:8" x14ac:dyDescent="0.25">
      <c r="G97" s="99"/>
      <c r="H97" s="99"/>
    </row>
  </sheetData>
  <mergeCells count="26">
    <mergeCell ref="A20:B20"/>
    <mergeCell ref="A1:N1"/>
    <mergeCell ref="A2:N2"/>
    <mergeCell ref="A3:N3"/>
    <mergeCell ref="A4:A5"/>
    <mergeCell ref="B4:B5"/>
    <mergeCell ref="C4:F4"/>
    <mergeCell ref="K4:K5"/>
    <mergeCell ref="L4:N4"/>
    <mergeCell ref="G4:G5"/>
    <mergeCell ref="A94:I94"/>
    <mergeCell ref="H4:J4"/>
    <mergeCell ref="A28:B28"/>
    <mergeCell ref="A33:B33"/>
    <mergeCell ref="A38:B38"/>
    <mergeCell ref="A49:B49"/>
    <mergeCell ref="A54:B54"/>
    <mergeCell ref="A60:B60"/>
    <mergeCell ref="A66:B66"/>
    <mergeCell ref="A43:B43"/>
    <mergeCell ref="A73:B73"/>
    <mergeCell ref="A72:B72"/>
    <mergeCell ref="A24:B24"/>
    <mergeCell ref="A6:B6"/>
    <mergeCell ref="A7:B7"/>
    <mergeCell ref="A8:B8"/>
  </mergeCells>
  <phoneticPr fontId="2" type="noConversion"/>
  <pageMargins left="0.7" right="0.7" top="0.75" bottom="0.75" header="0.3" footer="0.3"/>
  <pageSetup paperSize="9" orientation="portrait" verticalDpi="300" r:id="rId1"/>
  <ignoredErrors>
    <ignoredError sqref="I3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>
      <pane xSplit="2" ySplit="5" topLeftCell="C33" activePane="bottomRight" state="frozen"/>
      <selection pane="topRight" activeCell="C1" sqref="C1"/>
      <selection pane="bottomLeft" activeCell="A6" sqref="A6"/>
      <selection pane="bottomRight" activeCell="B19" sqref="B19"/>
    </sheetView>
  </sheetViews>
  <sheetFormatPr defaultRowHeight="15.75" x14ac:dyDescent="0.25"/>
  <cols>
    <col min="1" max="1" width="9.625" style="1" bestFit="1" customWidth="1"/>
    <col min="2" max="2" width="13.125" style="1" customWidth="1"/>
    <col min="3" max="3" width="7.375" style="1" customWidth="1"/>
    <col min="4" max="4" width="3" style="1" bestFit="1" customWidth="1"/>
    <col min="5" max="6" width="8.5" style="1" bestFit="1" customWidth="1"/>
    <col min="7" max="7" width="38.75" style="1" customWidth="1"/>
    <col min="8" max="9" width="9.375" style="60" customWidth="1"/>
    <col min="10" max="10" width="8.5" style="70" customWidth="1"/>
    <col min="11" max="11" width="40.875" style="1" customWidth="1"/>
    <col min="12" max="14" width="4.75" style="1" bestFit="1" customWidth="1"/>
    <col min="15" max="16384" width="9" style="1"/>
  </cols>
  <sheetData>
    <row r="1" spans="1:14" x14ac:dyDescent="0.25">
      <c r="A1" s="150" t="s">
        <v>50</v>
      </c>
      <c r="B1" s="151"/>
      <c r="C1" s="151"/>
      <c r="D1" s="151"/>
      <c r="E1" s="151"/>
      <c r="F1" s="151"/>
      <c r="G1" s="152"/>
      <c r="H1" s="152"/>
      <c r="I1" s="152"/>
      <c r="J1" s="152"/>
      <c r="K1" s="152"/>
      <c r="L1" s="152"/>
      <c r="M1" s="152"/>
      <c r="N1" s="152"/>
    </row>
    <row r="2" spans="1:14" x14ac:dyDescent="0.25">
      <c r="A2" s="143" t="s">
        <v>83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5"/>
    </row>
    <row r="3" spans="1:14" x14ac:dyDescent="0.25">
      <c r="A3" s="156" t="s">
        <v>3</v>
      </c>
      <c r="B3" s="158" t="s">
        <v>4</v>
      </c>
      <c r="C3" s="158" t="s">
        <v>5</v>
      </c>
      <c r="D3" s="158"/>
      <c r="E3" s="158"/>
      <c r="F3" s="158"/>
      <c r="G3" s="158" t="s">
        <v>6</v>
      </c>
      <c r="H3" s="126"/>
      <c r="I3" s="143" t="s">
        <v>74</v>
      </c>
      <c r="J3" s="145"/>
      <c r="K3" s="169" t="s">
        <v>81</v>
      </c>
      <c r="L3" s="158" t="s">
        <v>7</v>
      </c>
      <c r="M3" s="158"/>
      <c r="N3" s="158"/>
    </row>
    <row r="4" spans="1:14" x14ac:dyDescent="0.25">
      <c r="A4" s="157"/>
      <c r="B4" s="158"/>
      <c r="C4" s="23" t="s">
        <v>8</v>
      </c>
      <c r="D4" s="23" t="s">
        <v>9</v>
      </c>
      <c r="E4" s="23" t="s">
        <v>10</v>
      </c>
      <c r="F4" s="3" t="s">
        <v>9</v>
      </c>
      <c r="G4" s="158"/>
      <c r="H4" s="127" t="s">
        <v>268</v>
      </c>
      <c r="I4" s="47" t="s">
        <v>73</v>
      </c>
      <c r="J4" s="66" t="s">
        <v>82</v>
      </c>
      <c r="K4" s="170"/>
      <c r="L4" s="23" t="s">
        <v>11</v>
      </c>
      <c r="M4" s="23" t="s">
        <v>12</v>
      </c>
      <c r="N4" s="23" t="s">
        <v>13</v>
      </c>
    </row>
    <row r="5" spans="1:14" x14ac:dyDescent="0.25">
      <c r="A5" s="159" t="s">
        <v>60</v>
      </c>
      <c r="B5" s="160"/>
      <c r="C5" s="4"/>
      <c r="D5" s="4"/>
      <c r="E5" s="5">
        <f>SUM(E6,E27)</f>
        <v>261200</v>
      </c>
      <c r="F5" s="6"/>
      <c r="G5" s="7"/>
      <c r="H5" s="5">
        <f>SUM(H6,H27)</f>
        <v>0</v>
      </c>
      <c r="I5" s="5">
        <f>SUM(I6,I27)</f>
        <v>140003</v>
      </c>
      <c r="J5" s="67">
        <f t="shared" ref="J5:J6" si="0">I5/E5</f>
        <v>0.53599923430321594</v>
      </c>
      <c r="K5" s="7"/>
      <c r="L5" s="7"/>
      <c r="M5" s="7"/>
      <c r="N5" s="7"/>
    </row>
    <row r="6" spans="1:14" s="8" customFormat="1" x14ac:dyDescent="0.25">
      <c r="A6" s="148" t="s">
        <v>0</v>
      </c>
      <c r="B6" s="161"/>
      <c r="C6" s="30">
        <v>0</v>
      </c>
      <c r="D6" s="30"/>
      <c r="E6" s="34">
        <f>SUM(E7,E15,E21,E24)</f>
        <v>199700</v>
      </c>
      <c r="F6" s="29"/>
      <c r="G6" s="33"/>
      <c r="H6" s="131">
        <f>SUM(H7,H15,H21,H24)</f>
        <v>0</v>
      </c>
      <c r="I6" s="131">
        <f>SUM(I7,I15,I21,I24)</f>
        <v>112935</v>
      </c>
      <c r="J6" s="68">
        <f t="shared" si="0"/>
        <v>0.56552328492739112</v>
      </c>
      <c r="K6" s="33"/>
      <c r="L6" s="33"/>
      <c r="M6" s="33"/>
      <c r="N6" s="33"/>
    </row>
    <row r="7" spans="1:14" x14ac:dyDescent="0.25">
      <c r="A7" s="146" t="s">
        <v>51</v>
      </c>
      <c r="B7" s="162"/>
      <c r="C7" s="9"/>
      <c r="D7" s="9"/>
      <c r="E7" s="10">
        <f>SUM(E8:E14)</f>
        <v>5500</v>
      </c>
      <c r="F7" s="11">
        <f>SUM(F8:F14)</f>
        <v>1</v>
      </c>
      <c r="G7" s="12"/>
      <c r="H7" s="55"/>
      <c r="I7" s="55">
        <f>SUM(I8:I14)</f>
        <v>8000</v>
      </c>
      <c r="J7" s="69">
        <f>I7/E7</f>
        <v>1.4545454545454546</v>
      </c>
      <c r="K7" s="12"/>
      <c r="L7" s="12"/>
      <c r="M7" s="12"/>
      <c r="N7" s="9"/>
    </row>
    <row r="8" spans="1:14" x14ac:dyDescent="0.25">
      <c r="A8" s="13">
        <v>1</v>
      </c>
      <c r="B8" s="13" t="s">
        <v>53</v>
      </c>
      <c r="C8" s="14"/>
      <c r="D8" s="15"/>
      <c r="E8" s="16">
        <v>3000</v>
      </c>
      <c r="F8" s="17">
        <f>E8/$E$7</f>
        <v>0.54545454545454541</v>
      </c>
      <c r="G8" s="13" t="s">
        <v>92</v>
      </c>
      <c r="H8" s="56"/>
      <c r="I8" s="56">
        <v>3000</v>
      </c>
      <c r="J8" s="130"/>
      <c r="K8" s="13"/>
      <c r="L8" s="18"/>
      <c r="M8" s="18"/>
      <c r="N8" s="18"/>
    </row>
    <row r="9" spans="1:14" ht="27" x14ac:dyDescent="0.25">
      <c r="A9" s="118" t="s">
        <v>237</v>
      </c>
      <c r="B9" s="56" t="s">
        <v>240</v>
      </c>
      <c r="C9" s="14"/>
      <c r="D9" s="15"/>
      <c r="E9" s="16"/>
      <c r="F9" s="17"/>
      <c r="G9" s="132"/>
      <c r="H9" s="56"/>
      <c r="I9" s="56">
        <v>1000</v>
      </c>
      <c r="J9" s="130"/>
      <c r="K9" s="93" t="s">
        <v>245</v>
      </c>
      <c r="L9" s="18"/>
      <c r="M9" s="18"/>
      <c r="N9" s="18"/>
    </row>
    <row r="10" spans="1:14" ht="27" x14ac:dyDescent="0.25">
      <c r="A10" s="118" t="s">
        <v>238</v>
      </c>
      <c r="B10" s="56" t="s">
        <v>241</v>
      </c>
      <c r="C10" s="14"/>
      <c r="D10" s="15"/>
      <c r="E10" s="16"/>
      <c r="F10" s="17"/>
      <c r="G10" s="132"/>
      <c r="H10" s="56"/>
      <c r="I10" s="56">
        <v>1000</v>
      </c>
      <c r="J10" s="130"/>
      <c r="K10" s="93" t="s">
        <v>246</v>
      </c>
      <c r="L10" s="18"/>
      <c r="M10" s="18"/>
      <c r="N10" s="18"/>
    </row>
    <row r="11" spans="1:14" ht="27" x14ac:dyDescent="0.25">
      <c r="A11" s="118" t="s">
        <v>239</v>
      </c>
      <c r="B11" s="56" t="s">
        <v>242</v>
      </c>
      <c r="C11" s="14"/>
      <c r="D11" s="15"/>
      <c r="E11" s="16"/>
      <c r="F11" s="17"/>
      <c r="G11" s="132"/>
      <c r="H11" s="56"/>
      <c r="I11" s="56">
        <v>1000</v>
      </c>
      <c r="J11" s="130"/>
      <c r="K11" s="93" t="s">
        <v>247</v>
      </c>
      <c r="L11" s="18"/>
      <c r="M11" s="18"/>
      <c r="N11" s="18"/>
    </row>
    <row r="12" spans="1:14" x14ac:dyDescent="0.25">
      <c r="A12" s="13">
        <v>2</v>
      </c>
      <c r="B12" s="19" t="s">
        <v>54</v>
      </c>
      <c r="C12" s="14"/>
      <c r="D12" s="15"/>
      <c r="E12" s="20">
        <v>2000</v>
      </c>
      <c r="F12" s="17">
        <f>E12/$E$7</f>
        <v>0.36363636363636365</v>
      </c>
      <c r="G12" s="13" t="s">
        <v>93</v>
      </c>
      <c r="H12" s="56"/>
      <c r="I12" s="56">
        <v>1000</v>
      </c>
      <c r="J12" s="130"/>
      <c r="K12" s="93"/>
      <c r="L12" s="18"/>
      <c r="M12" s="18"/>
      <c r="N12" s="18"/>
    </row>
    <row r="13" spans="1:14" ht="27" x14ac:dyDescent="0.25">
      <c r="A13" s="118" t="s">
        <v>223</v>
      </c>
      <c r="B13" s="138" t="s">
        <v>243</v>
      </c>
      <c r="C13" s="14"/>
      <c r="D13" s="15"/>
      <c r="E13" s="20"/>
      <c r="F13" s="17"/>
      <c r="G13" s="132"/>
      <c r="H13" s="56"/>
      <c r="I13" s="56">
        <v>1000</v>
      </c>
      <c r="J13" s="130"/>
      <c r="K13" s="93" t="s">
        <v>249</v>
      </c>
      <c r="L13" s="18"/>
      <c r="M13" s="18"/>
      <c r="N13" s="18"/>
    </row>
    <row r="14" spans="1:14" x14ac:dyDescent="0.25">
      <c r="A14" s="13">
        <v>3</v>
      </c>
      <c r="B14" s="19" t="s">
        <v>52</v>
      </c>
      <c r="C14" s="14"/>
      <c r="D14" s="15"/>
      <c r="E14" s="20">
        <v>500</v>
      </c>
      <c r="F14" s="17">
        <f>E14/$E$7</f>
        <v>9.0909090909090912E-2</v>
      </c>
      <c r="G14" s="13" t="s">
        <v>55</v>
      </c>
      <c r="H14" s="56"/>
      <c r="I14" s="56">
        <v>0</v>
      </c>
      <c r="J14" s="130"/>
      <c r="K14" s="13"/>
      <c r="L14" s="18"/>
      <c r="M14" s="18"/>
      <c r="N14" s="18"/>
    </row>
    <row r="15" spans="1:14" x14ac:dyDescent="0.25">
      <c r="A15" s="146" t="s">
        <v>64</v>
      </c>
      <c r="B15" s="167"/>
      <c r="C15" s="40"/>
      <c r="D15" s="40"/>
      <c r="E15" s="40">
        <f>SUM(E16:E20)</f>
        <v>99900</v>
      </c>
      <c r="F15" s="45">
        <f>SUM(F16:F20)</f>
        <v>1</v>
      </c>
      <c r="G15" s="40"/>
      <c r="H15" s="57"/>
      <c r="I15" s="57">
        <f>SUM(I16:I20)</f>
        <v>11935</v>
      </c>
      <c r="J15" s="69">
        <f t="shared" ref="J15:J28" si="1">I15/E15</f>
        <v>0.11946946946946947</v>
      </c>
      <c r="K15" s="40"/>
      <c r="L15" s="40"/>
      <c r="M15" s="40"/>
      <c r="N15" s="40"/>
    </row>
    <row r="16" spans="1:14" ht="40.5" x14ac:dyDescent="0.25">
      <c r="A16" s="42">
        <v>1</v>
      </c>
      <c r="B16" s="42" t="s">
        <v>70</v>
      </c>
      <c r="C16" s="43"/>
      <c r="D16" s="43"/>
      <c r="E16" s="43">
        <v>50000</v>
      </c>
      <c r="F16" s="46">
        <f>E16/$E$15</f>
        <v>0.50050050050050054</v>
      </c>
      <c r="G16" s="44" t="s">
        <v>65</v>
      </c>
      <c r="H16" s="58"/>
      <c r="I16" s="58">
        <v>0</v>
      </c>
      <c r="J16" s="130"/>
      <c r="K16" s="54" t="s">
        <v>214</v>
      </c>
      <c r="L16" s="43"/>
      <c r="M16" s="43"/>
      <c r="N16" s="43"/>
    </row>
    <row r="17" spans="1:14" x14ac:dyDescent="0.25">
      <c r="A17" s="42">
        <v>2</v>
      </c>
      <c r="B17" s="42" t="s">
        <v>66</v>
      </c>
      <c r="C17" s="43"/>
      <c r="D17" s="43"/>
      <c r="E17" s="43">
        <v>30000</v>
      </c>
      <c r="F17" s="46">
        <f t="shared" ref="F17:F20" si="2">E17/$E$15</f>
        <v>0.3003003003003003</v>
      </c>
      <c r="G17" s="42" t="s">
        <v>67</v>
      </c>
      <c r="H17" s="59"/>
      <c r="I17" s="59">
        <v>11935</v>
      </c>
      <c r="J17" s="130"/>
      <c r="K17" s="42" t="s">
        <v>264</v>
      </c>
      <c r="L17" s="43"/>
      <c r="M17" s="43"/>
      <c r="N17" s="43"/>
    </row>
    <row r="18" spans="1:14" x14ac:dyDescent="0.25">
      <c r="A18" s="42">
        <v>3</v>
      </c>
      <c r="B18" s="42" t="s">
        <v>68</v>
      </c>
      <c r="C18" s="43"/>
      <c r="D18" s="43"/>
      <c r="E18" s="43">
        <v>9000</v>
      </c>
      <c r="F18" s="46">
        <f t="shared" si="2"/>
        <v>9.0090090090090086E-2</v>
      </c>
      <c r="G18" s="42" t="s">
        <v>69</v>
      </c>
      <c r="H18" s="59"/>
      <c r="I18" s="59">
        <v>0</v>
      </c>
      <c r="J18" s="130"/>
      <c r="K18" s="54" t="s">
        <v>214</v>
      </c>
      <c r="L18" s="43"/>
      <c r="M18" s="43"/>
      <c r="N18" s="43"/>
    </row>
    <row r="19" spans="1:14" x14ac:dyDescent="0.25">
      <c r="A19" s="42">
        <v>4</v>
      </c>
      <c r="B19" s="42" t="s">
        <v>71</v>
      </c>
      <c r="C19" s="43"/>
      <c r="D19" s="43"/>
      <c r="E19" s="43">
        <v>900</v>
      </c>
      <c r="F19" s="46">
        <f t="shared" si="2"/>
        <v>9.0090090090090089E-3</v>
      </c>
      <c r="G19" s="42" t="s">
        <v>72</v>
      </c>
      <c r="H19" s="59"/>
      <c r="I19" s="59">
        <v>0</v>
      </c>
      <c r="J19" s="130"/>
      <c r="K19" s="54" t="s">
        <v>214</v>
      </c>
      <c r="L19" s="43"/>
      <c r="M19" s="43"/>
      <c r="N19" s="43"/>
    </row>
    <row r="20" spans="1:14" x14ac:dyDescent="0.25">
      <c r="A20" s="42">
        <v>5</v>
      </c>
      <c r="B20" s="19" t="s">
        <v>52</v>
      </c>
      <c r="C20" s="43"/>
      <c r="D20" s="43"/>
      <c r="E20" s="43">
        <v>10000</v>
      </c>
      <c r="F20" s="46">
        <f t="shared" si="2"/>
        <v>0.10010010010010011</v>
      </c>
      <c r="G20" s="13" t="s">
        <v>55</v>
      </c>
      <c r="H20" s="56"/>
      <c r="I20" s="56">
        <v>0</v>
      </c>
      <c r="J20" s="130"/>
      <c r="K20" s="54"/>
      <c r="L20" s="43"/>
      <c r="M20" s="43"/>
      <c r="N20" s="43"/>
    </row>
    <row r="21" spans="1:14" x14ac:dyDescent="0.25">
      <c r="A21" s="146" t="s">
        <v>87</v>
      </c>
      <c r="B21" s="162"/>
      <c r="C21" s="9"/>
      <c r="D21" s="9"/>
      <c r="E21" s="10">
        <f>SUM(E23,E22)</f>
        <v>3300</v>
      </c>
      <c r="F21" s="11">
        <f>SUM(F22:F23)</f>
        <v>1</v>
      </c>
      <c r="G21" s="12"/>
      <c r="H21" s="129"/>
      <c r="I21" s="129">
        <f>SUM(I22:I23)</f>
        <v>3000</v>
      </c>
      <c r="J21" s="69">
        <f t="shared" si="1"/>
        <v>0.90909090909090906</v>
      </c>
      <c r="K21" s="9"/>
      <c r="L21" s="76"/>
      <c r="M21" s="76"/>
      <c r="N21" s="76"/>
    </row>
    <row r="22" spans="1:14" ht="64.5" customHeight="1" x14ac:dyDescent="0.25">
      <c r="A22" s="13">
        <v>1</v>
      </c>
      <c r="B22" s="13" t="s">
        <v>132</v>
      </c>
      <c r="C22" s="14"/>
      <c r="D22" s="15"/>
      <c r="E22" s="16">
        <v>3000</v>
      </c>
      <c r="F22" s="17">
        <f>E22/$E$21</f>
        <v>0.90909090909090906</v>
      </c>
      <c r="G22" s="13" t="s">
        <v>133</v>
      </c>
      <c r="H22" s="18"/>
      <c r="I22" s="18">
        <v>3000</v>
      </c>
      <c r="J22" s="130"/>
      <c r="K22" s="128" t="s">
        <v>252</v>
      </c>
      <c r="L22" s="75"/>
      <c r="M22" s="75"/>
      <c r="N22" s="75"/>
    </row>
    <row r="23" spans="1:14" x14ac:dyDescent="0.25">
      <c r="A23" s="73">
        <v>2</v>
      </c>
      <c r="B23" s="19" t="s">
        <v>88</v>
      </c>
      <c r="C23" s="74"/>
      <c r="D23" s="74"/>
      <c r="E23" s="74">
        <v>300</v>
      </c>
      <c r="F23" s="17">
        <f>E23/$E$21</f>
        <v>9.0909090909090912E-2</v>
      </c>
      <c r="G23" s="13" t="s">
        <v>55</v>
      </c>
      <c r="H23" s="74"/>
      <c r="I23" s="74">
        <v>0</v>
      </c>
      <c r="J23" s="130"/>
      <c r="K23" s="74"/>
      <c r="L23" s="75"/>
      <c r="M23" s="75"/>
      <c r="N23" s="75"/>
    </row>
    <row r="24" spans="1:14" s="121" customFormat="1" x14ac:dyDescent="0.25">
      <c r="A24" s="146" t="s">
        <v>89</v>
      </c>
      <c r="B24" s="147"/>
      <c r="C24" s="40"/>
      <c r="D24" s="40"/>
      <c r="E24" s="40">
        <f>SUM(E25:E26)</f>
        <v>91000</v>
      </c>
      <c r="F24" s="63">
        <f>SUM(F25:F26)</f>
        <v>1</v>
      </c>
      <c r="G24" s="40"/>
      <c r="H24" s="40"/>
      <c r="I24" s="40">
        <f>SUM(I25:I26)</f>
        <v>90000</v>
      </c>
      <c r="J24" s="69">
        <f t="shared" si="1"/>
        <v>0.98901098901098905</v>
      </c>
      <c r="K24" s="40"/>
      <c r="L24" s="76"/>
      <c r="M24" s="76"/>
      <c r="N24" s="76"/>
    </row>
    <row r="25" spans="1:14" x14ac:dyDescent="0.25">
      <c r="A25" s="73">
        <v>1</v>
      </c>
      <c r="B25" s="73" t="s">
        <v>90</v>
      </c>
      <c r="C25" s="74"/>
      <c r="D25" s="74"/>
      <c r="E25" s="74">
        <v>90000</v>
      </c>
      <c r="F25" s="17">
        <f>E25/$E$24</f>
        <v>0.98901098901098905</v>
      </c>
      <c r="G25" s="73" t="s">
        <v>91</v>
      </c>
      <c r="H25" s="74"/>
      <c r="I25" s="74">
        <v>90000</v>
      </c>
      <c r="J25" s="130"/>
      <c r="K25" s="73" t="s">
        <v>91</v>
      </c>
      <c r="L25" s="75"/>
      <c r="M25" s="75"/>
      <c r="N25" s="75"/>
    </row>
    <row r="26" spans="1:14" x14ac:dyDescent="0.25">
      <c r="A26" s="73">
        <v>2</v>
      </c>
      <c r="B26" s="19" t="s">
        <v>88</v>
      </c>
      <c r="C26" s="75"/>
      <c r="D26" s="75"/>
      <c r="E26" s="74">
        <v>1000</v>
      </c>
      <c r="F26" s="17">
        <f>E26/$E$24</f>
        <v>1.098901098901099E-2</v>
      </c>
      <c r="G26" s="13" t="s">
        <v>55</v>
      </c>
      <c r="H26" s="74"/>
      <c r="I26" s="74">
        <v>0</v>
      </c>
      <c r="J26" s="130"/>
      <c r="K26" s="75"/>
      <c r="L26" s="75"/>
      <c r="M26" s="75"/>
      <c r="N26" s="75"/>
    </row>
    <row r="27" spans="1:14" x14ac:dyDescent="0.25">
      <c r="A27" s="163" t="s">
        <v>127</v>
      </c>
      <c r="B27" s="164"/>
      <c r="C27" s="112"/>
      <c r="D27" s="112"/>
      <c r="E27" s="112">
        <f>E28</f>
        <v>61500</v>
      </c>
      <c r="F27" s="113"/>
      <c r="G27" s="111"/>
      <c r="H27" s="114"/>
      <c r="I27" s="114">
        <f>I28</f>
        <v>27068</v>
      </c>
      <c r="J27" s="68">
        <f t="shared" si="1"/>
        <v>0.44013008130081299</v>
      </c>
      <c r="K27" s="115"/>
      <c r="L27" s="112"/>
      <c r="M27" s="112"/>
      <c r="N27" s="112"/>
    </row>
    <row r="28" spans="1:14" s="108" customFormat="1" ht="33" customHeight="1" x14ac:dyDescent="0.25">
      <c r="A28" s="168" t="s">
        <v>128</v>
      </c>
      <c r="B28" s="167"/>
      <c r="C28" s="106"/>
      <c r="D28" s="107"/>
      <c r="E28" s="40">
        <f>SUM(E29:E45)</f>
        <v>61500</v>
      </c>
      <c r="F28" s="45">
        <v>1</v>
      </c>
      <c r="G28" s="80" t="s">
        <v>112</v>
      </c>
      <c r="H28" s="40"/>
      <c r="I28" s="40">
        <f>SUM(I29,I30,I31,I37,I38,I42,I43,I44,I45)</f>
        <v>27068</v>
      </c>
      <c r="J28" s="69">
        <f t="shared" si="1"/>
        <v>0.44013008130081299</v>
      </c>
      <c r="K28" s="116"/>
      <c r="L28" s="116"/>
      <c r="M28" s="116"/>
      <c r="N28" s="116"/>
    </row>
    <row r="29" spans="1:14" s="108" customFormat="1" ht="14.25" x14ac:dyDescent="0.25">
      <c r="A29" s="42">
        <v>1</v>
      </c>
      <c r="B29" s="42" t="s">
        <v>129</v>
      </c>
      <c r="C29" s="109"/>
      <c r="D29" s="109"/>
      <c r="E29" s="43">
        <v>1500</v>
      </c>
      <c r="F29" s="46">
        <f>E29/E28</f>
        <v>2.4390243902439025E-2</v>
      </c>
      <c r="G29" s="54" t="s">
        <v>114</v>
      </c>
      <c r="H29" s="56"/>
      <c r="I29" s="56">
        <v>600</v>
      </c>
      <c r="J29" s="130"/>
      <c r="K29" s="54" t="s">
        <v>253</v>
      </c>
      <c r="L29" s="117"/>
      <c r="M29" s="117"/>
      <c r="N29" s="117"/>
    </row>
    <row r="30" spans="1:14" s="108" customFormat="1" ht="14.25" x14ac:dyDescent="0.25">
      <c r="A30" s="42">
        <v>2</v>
      </c>
      <c r="B30" s="42" t="s">
        <v>115</v>
      </c>
      <c r="C30" s="109"/>
      <c r="D30" s="109"/>
      <c r="E30" s="43">
        <v>4800</v>
      </c>
      <c r="F30" s="46">
        <f>E30/E28</f>
        <v>7.8048780487804878E-2</v>
      </c>
      <c r="G30" s="54" t="s">
        <v>116</v>
      </c>
      <c r="H30" s="56"/>
      <c r="I30" s="56">
        <v>3104</v>
      </c>
      <c r="J30" s="130"/>
      <c r="K30" s="54" t="s">
        <v>254</v>
      </c>
      <c r="L30" s="117"/>
      <c r="M30" s="117"/>
      <c r="N30" s="117"/>
    </row>
    <row r="31" spans="1:14" s="108" customFormat="1" ht="39.75" customHeight="1" x14ac:dyDescent="0.25">
      <c r="A31" s="42">
        <v>3</v>
      </c>
      <c r="B31" s="42" t="s">
        <v>117</v>
      </c>
      <c r="C31" s="109"/>
      <c r="D31" s="109"/>
      <c r="E31" s="43">
        <v>20400</v>
      </c>
      <c r="F31" s="46">
        <f>E31/E28</f>
        <v>0.33170731707317075</v>
      </c>
      <c r="G31" s="54" t="s">
        <v>130</v>
      </c>
      <c r="H31" s="56"/>
      <c r="I31" s="56">
        <f>SUM(I32:I36)</f>
        <v>13200</v>
      </c>
      <c r="J31" s="130"/>
      <c r="K31" s="54"/>
      <c r="L31" s="117"/>
      <c r="M31" s="117"/>
      <c r="N31" s="117"/>
    </row>
    <row r="32" spans="1:14" s="108" customFormat="1" ht="14.25" customHeight="1" x14ac:dyDescent="0.25">
      <c r="A32" s="120" t="s">
        <v>170</v>
      </c>
      <c r="B32" s="59" t="s">
        <v>175</v>
      </c>
      <c r="C32" s="109"/>
      <c r="D32" s="109"/>
      <c r="E32" s="43"/>
      <c r="F32" s="46"/>
      <c r="G32" s="54"/>
      <c r="H32" s="56"/>
      <c r="I32" s="56">
        <v>2400</v>
      </c>
      <c r="J32" s="130"/>
      <c r="K32" s="54" t="s">
        <v>256</v>
      </c>
      <c r="L32" s="117"/>
      <c r="M32" s="117"/>
      <c r="N32" s="117"/>
    </row>
    <row r="33" spans="1:14" s="108" customFormat="1" ht="14.25" customHeight="1" x14ac:dyDescent="0.25">
      <c r="A33" s="120" t="s">
        <v>171</v>
      </c>
      <c r="B33" s="59" t="s">
        <v>176</v>
      </c>
      <c r="C33" s="109"/>
      <c r="D33" s="109"/>
      <c r="E33" s="43"/>
      <c r="F33" s="46"/>
      <c r="G33" s="54"/>
      <c r="H33" s="56"/>
      <c r="I33" s="56">
        <v>3000</v>
      </c>
      <c r="J33" s="130"/>
      <c r="K33" s="54" t="s">
        <v>257</v>
      </c>
      <c r="L33" s="117"/>
      <c r="M33" s="117"/>
      <c r="N33" s="117"/>
    </row>
    <row r="34" spans="1:14" s="108" customFormat="1" ht="14.25" customHeight="1" x14ac:dyDescent="0.25">
      <c r="A34" s="120" t="s">
        <v>172</v>
      </c>
      <c r="B34" s="59" t="s">
        <v>177</v>
      </c>
      <c r="C34" s="109"/>
      <c r="D34" s="109"/>
      <c r="E34" s="43"/>
      <c r="F34" s="46"/>
      <c r="G34" s="54"/>
      <c r="H34" s="56"/>
      <c r="I34" s="56">
        <v>1800</v>
      </c>
      <c r="J34" s="130"/>
      <c r="K34" s="54" t="s">
        <v>258</v>
      </c>
      <c r="L34" s="117"/>
      <c r="M34" s="117"/>
      <c r="N34" s="117"/>
    </row>
    <row r="35" spans="1:14" s="108" customFormat="1" ht="14.25" customHeight="1" x14ac:dyDescent="0.25">
      <c r="A35" s="120" t="s">
        <v>173</v>
      </c>
      <c r="B35" s="59" t="s">
        <v>178</v>
      </c>
      <c r="C35" s="109"/>
      <c r="D35" s="109"/>
      <c r="E35" s="43"/>
      <c r="F35" s="46"/>
      <c r="G35" s="54"/>
      <c r="H35" s="56"/>
      <c r="I35" s="56">
        <v>2400</v>
      </c>
      <c r="J35" s="130"/>
      <c r="K35" s="54" t="s">
        <v>259</v>
      </c>
      <c r="L35" s="117"/>
      <c r="M35" s="117"/>
      <c r="N35" s="117"/>
    </row>
    <row r="36" spans="1:14" s="108" customFormat="1" ht="14.25" customHeight="1" x14ac:dyDescent="0.25">
      <c r="A36" s="120" t="s">
        <v>174</v>
      </c>
      <c r="B36" s="59" t="s">
        <v>179</v>
      </c>
      <c r="C36" s="109"/>
      <c r="D36" s="109"/>
      <c r="E36" s="43"/>
      <c r="F36" s="46"/>
      <c r="G36" s="54"/>
      <c r="H36" s="56"/>
      <c r="I36" s="56">
        <v>3600</v>
      </c>
      <c r="J36" s="130"/>
      <c r="K36" s="54" t="s">
        <v>260</v>
      </c>
      <c r="L36" s="117"/>
      <c r="M36" s="117"/>
      <c r="N36" s="117"/>
    </row>
    <row r="37" spans="1:14" s="108" customFormat="1" ht="27" x14ac:dyDescent="0.25">
      <c r="A37" s="42">
        <v>4</v>
      </c>
      <c r="B37" s="42" t="s">
        <v>118</v>
      </c>
      <c r="C37" s="109"/>
      <c r="D37" s="109"/>
      <c r="E37" s="43">
        <v>5000</v>
      </c>
      <c r="F37" s="46">
        <f>E37/E28</f>
        <v>8.1300813008130079E-2</v>
      </c>
      <c r="G37" s="54" t="s">
        <v>119</v>
      </c>
      <c r="H37" s="56"/>
      <c r="I37" s="56">
        <v>3260</v>
      </c>
      <c r="J37" s="130"/>
      <c r="K37" s="54" t="s">
        <v>263</v>
      </c>
      <c r="L37" s="117"/>
      <c r="M37" s="117"/>
      <c r="N37" s="117"/>
    </row>
    <row r="38" spans="1:14" s="108" customFormat="1" ht="14.25" x14ac:dyDescent="0.25">
      <c r="A38" s="42">
        <v>5</v>
      </c>
      <c r="B38" s="42" t="s">
        <v>120</v>
      </c>
      <c r="C38" s="109"/>
      <c r="D38" s="109"/>
      <c r="E38" s="43">
        <v>4600</v>
      </c>
      <c r="F38" s="46">
        <f>E38/E28</f>
        <v>7.4796747967479676E-2</v>
      </c>
      <c r="G38" s="54" t="s">
        <v>121</v>
      </c>
      <c r="H38" s="56"/>
      <c r="I38" s="56">
        <f>SUM(I39:I41)</f>
        <v>3910</v>
      </c>
      <c r="J38" s="130"/>
      <c r="K38" s="54"/>
      <c r="L38" s="117"/>
      <c r="M38" s="117"/>
      <c r="N38" s="117"/>
    </row>
    <row r="39" spans="1:14" s="108" customFormat="1" ht="14.25" customHeight="1" x14ac:dyDescent="0.25">
      <c r="A39" s="120" t="s">
        <v>155</v>
      </c>
      <c r="B39" s="59" t="s">
        <v>180</v>
      </c>
      <c r="C39" s="109"/>
      <c r="D39" s="109"/>
      <c r="E39" s="43"/>
      <c r="F39" s="46"/>
      <c r="G39" s="54"/>
      <c r="H39" s="56"/>
      <c r="I39" s="56">
        <v>1150</v>
      </c>
      <c r="J39" s="130"/>
      <c r="K39" s="54" t="s">
        <v>261</v>
      </c>
      <c r="L39" s="117"/>
      <c r="M39" s="117"/>
      <c r="N39" s="117"/>
    </row>
    <row r="40" spans="1:14" s="108" customFormat="1" ht="14.25" customHeight="1" x14ac:dyDescent="0.25">
      <c r="A40" s="120" t="s">
        <v>156</v>
      </c>
      <c r="B40" s="59" t="s">
        <v>181</v>
      </c>
      <c r="C40" s="109"/>
      <c r="D40" s="109"/>
      <c r="E40" s="43"/>
      <c r="F40" s="46"/>
      <c r="G40" s="54"/>
      <c r="H40" s="56"/>
      <c r="I40" s="56">
        <v>805</v>
      </c>
      <c r="J40" s="130"/>
      <c r="K40" s="54" t="s">
        <v>262</v>
      </c>
      <c r="L40" s="117"/>
      <c r="M40" s="117"/>
      <c r="N40" s="117"/>
    </row>
    <row r="41" spans="1:14" s="108" customFormat="1" ht="14.25" customHeight="1" x14ac:dyDescent="0.25">
      <c r="A41" s="120" t="s">
        <v>158</v>
      </c>
      <c r="B41" s="59" t="s">
        <v>182</v>
      </c>
      <c r="C41" s="109"/>
      <c r="D41" s="109"/>
      <c r="E41" s="43"/>
      <c r="F41" s="46"/>
      <c r="G41" s="54"/>
      <c r="H41" s="56"/>
      <c r="I41" s="56">
        <v>1955</v>
      </c>
      <c r="J41" s="130"/>
      <c r="K41" s="54" t="s">
        <v>255</v>
      </c>
      <c r="L41" s="117"/>
      <c r="M41" s="117"/>
      <c r="N41" s="117"/>
    </row>
    <row r="42" spans="1:14" s="108" customFormat="1" ht="14.25" x14ac:dyDescent="0.25">
      <c r="A42" s="42">
        <v>6</v>
      </c>
      <c r="B42" s="42" t="s">
        <v>122</v>
      </c>
      <c r="C42" s="109"/>
      <c r="D42" s="109"/>
      <c r="E42" s="43">
        <v>1000</v>
      </c>
      <c r="F42" s="46">
        <f>E42/E28</f>
        <v>1.6260162601626018E-2</v>
      </c>
      <c r="G42" s="54" t="s">
        <v>123</v>
      </c>
      <c r="H42" s="56"/>
      <c r="I42" s="56">
        <v>114</v>
      </c>
      <c r="J42" s="130"/>
      <c r="K42" s="54" t="s">
        <v>215</v>
      </c>
      <c r="L42" s="117"/>
      <c r="M42" s="117"/>
      <c r="N42" s="117"/>
    </row>
    <row r="43" spans="1:14" s="108" customFormat="1" ht="31.9" customHeight="1" x14ac:dyDescent="0.25">
      <c r="A43" s="42">
        <v>7</v>
      </c>
      <c r="B43" s="42" t="s">
        <v>124</v>
      </c>
      <c r="C43" s="109"/>
      <c r="D43" s="109"/>
      <c r="E43" s="43">
        <v>19200</v>
      </c>
      <c r="F43" s="46">
        <f>E43/E28</f>
        <v>0.31219512195121951</v>
      </c>
      <c r="G43" s="54" t="s">
        <v>131</v>
      </c>
      <c r="H43" s="56"/>
      <c r="I43" s="56">
        <v>2880</v>
      </c>
      <c r="J43" s="130"/>
      <c r="K43" s="54" t="s">
        <v>216</v>
      </c>
      <c r="L43" s="117"/>
      <c r="M43" s="117"/>
      <c r="N43" s="117"/>
    </row>
    <row r="44" spans="1:14" s="108" customFormat="1" ht="31.9" customHeight="1" x14ac:dyDescent="0.25">
      <c r="A44" s="42">
        <v>8</v>
      </c>
      <c r="B44" s="42" t="s">
        <v>125</v>
      </c>
      <c r="C44" s="43">
        <v>1500</v>
      </c>
      <c r="D44" s="109"/>
      <c r="E44" s="43">
        <v>0</v>
      </c>
      <c r="F44" s="46">
        <f>E44/E28</f>
        <v>0</v>
      </c>
      <c r="G44" s="54" t="s">
        <v>113</v>
      </c>
      <c r="H44" s="56"/>
      <c r="I44" s="56">
        <v>0</v>
      </c>
      <c r="J44" s="110"/>
      <c r="K44" s="54"/>
      <c r="L44" s="117"/>
      <c r="M44" s="117"/>
      <c r="N44" s="117"/>
    </row>
    <row r="45" spans="1:14" s="108" customFormat="1" ht="31.9" customHeight="1" x14ac:dyDescent="0.25">
      <c r="A45" s="42">
        <v>9</v>
      </c>
      <c r="B45" s="42" t="s">
        <v>109</v>
      </c>
      <c r="C45" s="109"/>
      <c r="D45" s="109"/>
      <c r="E45" s="43">
        <v>5000</v>
      </c>
      <c r="F45" s="46">
        <f>E45/E28</f>
        <v>8.1300813008130079E-2</v>
      </c>
      <c r="G45" s="54" t="s">
        <v>126</v>
      </c>
      <c r="H45" s="56"/>
      <c r="I45" s="56">
        <v>0</v>
      </c>
      <c r="J45" s="110"/>
      <c r="K45" s="54"/>
      <c r="L45" s="117"/>
      <c r="M45" s="117"/>
      <c r="N45" s="117"/>
    </row>
    <row r="46" spans="1:14" x14ac:dyDescent="0.25">
      <c r="A46" s="165" t="s">
        <v>244</v>
      </c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</row>
    <row r="47" spans="1:14" x14ac:dyDescent="0.25">
      <c r="A47" s="166" t="s">
        <v>248</v>
      </c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</row>
    <row r="93" spans="1:14" s="22" customFormat="1" x14ac:dyDescent="0.25">
      <c r="A93" s="1"/>
      <c r="B93" s="1"/>
      <c r="C93" s="1"/>
      <c r="D93" s="1"/>
      <c r="E93" s="1"/>
      <c r="F93" s="1"/>
      <c r="G93" s="1"/>
      <c r="H93" s="60"/>
      <c r="I93" s="60"/>
      <c r="J93" s="70"/>
      <c r="K93" s="1"/>
      <c r="L93" s="1"/>
      <c r="M93" s="1"/>
      <c r="N93" s="1"/>
    </row>
    <row r="94" spans="1:14" s="22" customFormat="1" x14ac:dyDescent="0.25">
      <c r="A94" s="1"/>
      <c r="B94" s="1"/>
      <c r="C94" s="1"/>
      <c r="D94" s="1"/>
      <c r="E94" s="1"/>
      <c r="F94" s="1"/>
      <c r="G94" s="1"/>
      <c r="H94" s="60"/>
      <c r="I94" s="60"/>
      <c r="J94" s="70"/>
      <c r="K94" s="1"/>
      <c r="L94" s="1"/>
      <c r="M94" s="1"/>
      <c r="N94" s="1"/>
    </row>
  </sheetData>
  <mergeCells count="19">
    <mergeCell ref="A1:N1"/>
    <mergeCell ref="A2:N2"/>
    <mergeCell ref="A3:A4"/>
    <mergeCell ref="B3:B4"/>
    <mergeCell ref="C3:F3"/>
    <mergeCell ref="G3:G4"/>
    <mergeCell ref="L3:N3"/>
    <mergeCell ref="I3:J3"/>
    <mergeCell ref="K3:K4"/>
    <mergeCell ref="A27:B27"/>
    <mergeCell ref="A46:N46"/>
    <mergeCell ref="A47:N47"/>
    <mergeCell ref="A5:B5"/>
    <mergeCell ref="A6:B6"/>
    <mergeCell ref="A7:B7"/>
    <mergeCell ref="A15:B15"/>
    <mergeCell ref="A21:B21"/>
    <mergeCell ref="A24:B24"/>
    <mergeCell ref="A28:B28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J11" sqref="J11"/>
    </sheetView>
  </sheetViews>
  <sheetFormatPr defaultRowHeight="15.75" x14ac:dyDescent="0.25"/>
  <cols>
    <col min="1" max="1" width="9.625" style="1" bestFit="1" customWidth="1"/>
    <col min="2" max="2" width="13.125" style="1" customWidth="1"/>
    <col min="3" max="3" width="4.75" style="1" bestFit="1" customWidth="1"/>
    <col min="4" max="4" width="3" style="1" bestFit="1" customWidth="1"/>
    <col min="5" max="5" width="9.5" style="1" customWidth="1"/>
    <col min="6" max="6" width="8.5" style="125" bestFit="1" customWidth="1"/>
    <col min="7" max="7" width="38.75" style="1" hidden="1" customWidth="1"/>
    <col min="8" max="8" width="8.25" style="51" customWidth="1"/>
    <col min="9" max="9" width="10.125" style="51" customWidth="1"/>
    <col min="10" max="10" width="8.25" style="1" customWidth="1"/>
    <col min="11" max="11" width="38.75" style="1" bestFit="1" customWidth="1"/>
    <col min="12" max="14" width="4.75" style="1" bestFit="1" customWidth="1"/>
    <col min="15" max="16384" width="9" style="1"/>
  </cols>
  <sheetData>
    <row r="1" spans="1:14" x14ac:dyDescent="0.25">
      <c r="A1" s="150" t="s">
        <v>56</v>
      </c>
      <c r="B1" s="151"/>
      <c r="C1" s="151"/>
      <c r="D1" s="151"/>
      <c r="E1" s="151"/>
      <c r="F1" s="151"/>
      <c r="G1" s="151"/>
      <c r="H1" s="151"/>
      <c r="I1" s="151"/>
      <c r="J1" s="151"/>
      <c r="K1" s="152"/>
      <c r="L1" s="152"/>
      <c r="M1" s="152"/>
      <c r="N1" s="152"/>
    </row>
    <row r="2" spans="1:14" x14ac:dyDescent="0.25">
      <c r="A2" s="143" t="s">
        <v>63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5"/>
    </row>
    <row r="3" spans="1:14" ht="16.5" customHeight="1" x14ac:dyDescent="0.25">
      <c r="A3" s="156" t="s">
        <v>3</v>
      </c>
      <c r="B3" s="158" t="s">
        <v>4</v>
      </c>
      <c r="C3" s="158" t="s">
        <v>5</v>
      </c>
      <c r="D3" s="158"/>
      <c r="E3" s="158"/>
      <c r="F3" s="158"/>
      <c r="G3" s="158" t="s">
        <v>6</v>
      </c>
      <c r="H3" s="143" t="s">
        <v>94</v>
      </c>
      <c r="I3" s="144"/>
      <c r="J3" s="145"/>
      <c r="K3" s="158" t="s">
        <v>6</v>
      </c>
      <c r="L3" s="158" t="s">
        <v>7</v>
      </c>
      <c r="M3" s="158"/>
      <c r="N3" s="158"/>
    </row>
    <row r="4" spans="1:14" x14ac:dyDescent="0.25">
      <c r="A4" s="157"/>
      <c r="B4" s="158"/>
      <c r="C4" s="23" t="s">
        <v>8</v>
      </c>
      <c r="D4" s="23" t="s">
        <v>9</v>
      </c>
      <c r="E4" s="23" t="s">
        <v>10</v>
      </c>
      <c r="F4" s="62" t="s">
        <v>9</v>
      </c>
      <c r="G4" s="158"/>
      <c r="H4" s="49" t="s">
        <v>268</v>
      </c>
      <c r="I4" s="49" t="s">
        <v>95</v>
      </c>
      <c r="J4" s="3" t="s">
        <v>96</v>
      </c>
      <c r="K4" s="158"/>
      <c r="L4" s="23" t="s">
        <v>11</v>
      </c>
      <c r="M4" s="23" t="s">
        <v>12</v>
      </c>
      <c r="N4" s="23" t="s">
        <v>13</v>
      </c>
    </row>
    <row r="5" spans="1:14" x14ac:dyDescent="0.25">
      <c r="A5" s="174" t="s">
        <v>57</v>
      </c>
      <c r="B5" s="161"/>
      <c r="C5" s="27"/>
      <c r="D5" s="27"/>
      <c r="E5" s="28">
        <f>SUM(E6,E9)</f>
        <v>331350</v>
      </c>
      <c r="F5" s="124"/>
      <c r="G5" s="30"/>
      <c r="H5" s="137">
        <f>H6+H9</f>
        <v>15000</v>
      </c>
      <c r="I5" s="137">
        <f>I6+I9</f>
        <v>154715</v>
      </c>
      <c r="J5" s="29">
        <f t="shared" ref="J5:J11" si="0">I5/E5</f>
        <v>0.46692319299834012</v>
      </c>
      <c r="K5" s="30"/>
      <c r="L5" s="30"/>
      <c r="M5" s="30"/>
      <c r="N5" s="30"/>
    </row>
    <row r="6" spans="1:14" s="8" customFormat="1" x14ac:dyDescent="0.25">
      <c r="A6" s="146" t="s">
        <v>0</v>
      </c>
      <c r="B6" s="162"/>
      <c r="C6" s="26"/>
      <c r="D6" s="26"/>
      <c r="E6" s="39">
        <f>SUM(E7:E8)</f>
        <v>228450</v>
      </c>
      <c r="F6" s="134">
        <f>SUM(F7:F8)</f>
        <v>1</v>
      </c>
      <c r="G6" s="24"/>
      <c r="H6" s="77">
        <f>SUM(H7:H8)</f>
        <v>15000</v>
      </c>
      <c r="I6" s="179">
        <f>SUM(I7:I8)</f>
        <v>117641</v>
      </c>
      <c r="J6" s="25">
        <f t="shared" si="0"/>
        <v>0.51495294375136791</v>
      </c>
      <c r="K6" s="24"/>
      <c r="L6" s="24"/>
      <c r="M6" s="24"/>
      <c r="N6" s="24"/>
    </row>
    <row r="7" spans="1:14" x14ac:dyDescent="0.25">
      <c r="A7" s="175" t="s">
        <v>58</v>
      </c>
      <c r="B7" s="176"/>
      <c r="C7" s="35"/>
      <c r="D7" s="35"/>
      <c r="E7" s="36">
        <v>28750</v>
      </c>
      <c r="F7" s="37">
        <f>E7/$E$6</f>
        <v>0.12584810680674108</v>
      </c>
      <c r="G7" s="38"/>
      <c r="H7" s="36">
        <v>15000</v>
      </c>
      <c r="I7" s="36">
        <v>4706</v>
      </c>
      <c r="J7" s="136">
        <f t="shared" si="0"/>
        <v>0.16368695652173912</v>
      </c>
      <c r="K7" s="38"/>
      <c r="L7" s="38"/>
      <c r="M7" s="38"/>
      <c r="N7" s="35"/>
    </row>
    <row r="8" spans="1:14" x14ac:dyDescent="0.25">
      <c r="A8" s="177" t="s">
        <v>61</v>
      </c>
      <c r="B8" s="178"/>
      <c r="C8" s="14"/>
      <c r="D8" s="15"/>
      <c r="E8" s="16">
        <v>199700</v>
      </c>
      <c r="F8" s="37">
        <f>E8/$E$6</f>
        <v>0.87415189319325892</v>
      </c>
      <c r="G8" s="13"/>
      <c r="H8" s="36">
        <v>0</v>
      </c>
      <c r="I8" s="36">
        <v>112935</v>
      </c>
      <c r="J8" s="136">
        <f t="shared" si="0"/>
        <v>0.56552328492739112</v>
      </c>
      <c r="K8" s="13"/>
      <c r="L8" s="18"/>
      <c r="M8" s="18"/>
      <c r="N8" s="18"/>
    </row>
    <row r="9" spans="1:14" x14ac:dyDescent="0.25">
      <c r="A9" s="146" t="s">
        <v>62</v>
      </c>
      <c r="B9" s="167"/>
      <c r="C9" s="40"/>
      <c r="D9" s="40"/>
      <c r="E9" s="133">
        <f>SUM(E10:E11)</f>
        <v>102900</v>
      </c>
      <c r="F9" s="45">
        <f>SUM(F10:F11)</f>
        <v>1</v>
      </c>
      <c r="G9" s="40"/>
      <c r="H9" s="133">
        <f>SUM(H10:H11)</f>
        <v>0</v>
      </c>
      <c r="I9" s="133">
        <f>SUM(I10:I11)</f>
        <v>37074</v>
      </c>
      <c r="J9" s="25">
        <f t="shared" si="0"/>
        <v>0.36029154518950435</v>
      </c>
      <c r="K9" s="40"/>
      <c r="L9" s="40"/>
      <c r="M9" s="40"/>
      <c r="N9" s="40"/>
    </row>
    <row r="10" spans="1:14" x14ac:dyDescent="0.25">
      <c r="A10" s="172" t="s">
        <v>58</v>
      </c>
      <c r="B10" s="173"/>
      <c r="C10" s="41"/>
      <c r="D10" s="41"/>
      <c r="E10" s="36">
        <v>41400</v>
      </c>
      <c r="F10" s="37">
        <f>E10/E9</f>
        <v>0.40233236151603496</v>
      </c>
      <c r="G10" s="41"/>
      <c r="H10" s="36">
        <v>0</v>
      </c>
      <c r="I10" s="36">
        <v>10006</v>
      </c>
      <c r="J10" s="136">
        <f t="shared" si="0"/>
        <v>0.24169082125603863</v>
      </c>
      <c r="K10" s="41"/>
      <c r="L10" s="41"/>
      <c r="M10" s="41"/>
      <c r="N10" s="41"/>
    </row>
    <row r="11" spans="1:14" x14ac:dyDescent="0.25">
      <c r="A11" s="171" t="s">
        <v>61</v>
      </c>
      <c r="B11" s="171"/>
      <c r="C11" s="41"/>
      <c r="D11" s="41"/>
      <c r="E11" s="16">
        <v>61500</v>
      </c>
      <c r="F11" s="37">
        <f>E11/E9</f>
        <v>0.59766763848396498</v>
      </c>
      <c r="G11" s="41"/>
      <c r="H11" s="36">
        <v>0</v>
      </c>
      <c r="I11" s="36">
        <v>27068</v>
      </c>
      <c r="J11" s="136">
        <f t="shared" si="0"/>
        <v>0.44013008130081299</v>
      </c>
      <c r="K11" s="41"/>
      <c r="L11" s="41"/>
      <c r="M11" s="41"/>
      <c r="N11" s="41"/>
    </row>
    <row r="16" spans="1:14" x14ac:dyDescent="0.25">
      <c r="K16" s="135"/>
    </row>
    <row r="64" spans="1:14" s="22" customFormat="1" x14ac:dyDescent="0.25">
      <c r="A64" s="1"/>
      <c r="B64" s="1"/>
      <c r="C64" s="1"/>
      <c r="D64" s="1"/>
      <c r="E64" s="1"/>
      <c r="F64" s="125"/>
      <c r="G64" s="1"/>
      <c r="H64" s="51"/>
      <c r="I64" s="51"/>
      <c r="J64" s="1"/>
      <c r="K64" s="1"/>
      <c r="L64" s="1"/>
      <c r="M64" s="1"/>
      <c r="N64" s="1"/>
    </row>
    <row r="65" spans="1:14" s="22" customFormat="1" x14ac:dyDescent="0.25">
      <c r="A65" s="1"/>
      <c r="B65" s="1"/>
      <c r="C65" s="1"/>
      <c r="D65" s="1"/>
      <c r="E65" s="1"/>
      <c r="F65" s="125"/>
      <c r="G65" s="1"/>
      <c r="H65" s="51"/>
      <c r="I65" s="51"/>
      <c r="J65" s="1"/>
      <c r="K65" s="1"/>
      <c r="L65" s="1"/>
      <c r="M65" s="1"/>
      <c r="N65" s="1"/>
    </row>
  </sheetData>
  <mergeCells count="16">
    <mergeCell ref="H3:J3"/>
    <mergeCell ref="A11:B11"/>
    <mergeCell ref="A10:B10"/>
    <mergeCell ref="A1:N1"/>
    <mergeCell ref="A2:N2"/>
    <mergeCell ref="A3:A4"/>
    <mergeCell ref="B3:B4"/>
    <mergeCell ref="C3:F3"/>
    <mergeCell ref="K3:K4"/>
    <mergeCell ref="L3:N3"/>
    <mergeCell ref="A5:B5"/>
    <mergeCell ref="A6:B6"/>
    <mergeCell ref="A7:B7"/>
    <mergeCell ref="A8:B8"/>
    <mergeCell ref="A9:B9"/>
    <mergeCell ref="G3:G4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E7" sqref="E7"/>
    </sheetView>
  </sheetViews>
  <sheetFormatPr defaultRowHeight="16.5" x14ac:dyDescent="0.25"/>
  <cols>
    <col min="1" max="1" width="9.625" style="1" bestFit="1" customWidth="1"/>
    <col min="2" max="2" width="13.125" style="1" customWidth="1"/>
    <col min="3" max="3" width="7.375" style="1" customWidth="1"/>
    <col min="4" max="4" width="3" style="1" bestFit="1" customWidth="1"/>
    <col min="5" max="5" width="9.875" style="1" customWidth="1"/>
    <col min="6" max="6" width="9.25" style="125" bestFit="1" customWidth="1"/>
    <col min="7" max="7" width="38.75" style="1" customWidth="1"/>
    <col min="8" max="10" width="4.75" style="1" bestFit="1" customWidth="1"/>
  </cols>
  <sheetData>
    <row r="1" spans="1:10" x14ac:dyDescent="0.25">
      <c r="A1" s="150" t="s">
        <v>50</v>
      </c>
      <c r="B1" s="151"/>
      <c r="C1" s="151"/>
      <c r="D1" s="151"/>
      <c r="E1" s="151"/>
      <c r="F1" s="151"/>
      <c r="G1" s="152"/>
      <c r="H1" s="152"/>
      <c r="I1" s="152"/>
      <c r="J1" s="152"/>
    </row>
    <row r="2" spans="1:10" x14ac:dyDescent="0.25">
      <c r="A2" s="143" t="s">
        <v>83</v>
      </c>
      <c r="B2" s="144"/>
      <c r="C2" s="144"/>
      <c r="D2" s="144"/>
      <c r="E2" s="144"/>
      <c r="F2" s="144"/>
      <c r="G2" s="144"/>
      <c r="H2" s="144"/>
      <c r="I2" s="144"/>
      <c r="J2" s="145"/>
    </row>
    <row r="3" spans="1:10" x14ac:dyDescent="0.25">
      <c r="A3" s="156" t="s">
        <v>3</v>
      </c>
      <c r="B3" s="158" t="s">
        <v>4</v>
      </c>
      <c r="C3" s="158" t="s">
        <v>5</v>
      </c>
      <c r="D3" s="158"/>
      <c r="E3" s="158"/>
      <c r="F3" s="158"/>
      <c r="G3" s="158" t="s">
        <v>6</v>
      </c>
      <c r="H3" s="158" t="s">
        <v>7</v>
      </c>
      <c r="I3" s="158"/>
      <c r="J3" s="158"/>
    </row>
    <row r="4" spans="1:10" x14ac:dyDescent="0.25">
      <c r="A4" s="157"/>
      <c r="B4" s="158"/>
      <c r="C4" s="82" t="s">
        <v>8</v>
      </c>
      <c r="D4" s="82" t="s">
        <v>9</v>
      </c>
      <c r="E4" s="82" t="s">
        <v>10</v>
      </c>
      <c r="F4" s="62" t="s">
        <v>9</v>
      </c>
      <c r="G4" s="158"/>
      <c r="H4" s="82" t="s">
        <v>11</v>
      </c>
      <c r="I4" s="82" t="s">
        <v>12</v>
      </c>
      <c r="J4" s="82" t="s">
        <v>13</v>
      </c>
    </row>
    <row r="5" spans="1:10" x14ac:dyDescent="0.25">
      <c r="A5" s="159" t="s">
        <v>60</v>
      </c>
      <c r="B5" s="160"/>
      <c r="C5" s="4"/>
      <c r="D5" s="4"/>
      <c r="E5" s="5">
        <f>E6</f>
        <v>70745</v>
      </c>
      <c r="F5" s="123"/>
      <c r="G5" s="7"/>
      <c r="H5" s="7"/>
      <c r="I5" s="7"/>
      <c r="J5" s="7"/>
    </row>
    <row r="6" spans="1:10" x14ac:dyDescent="0.25">
      <c r="A6" s="148" t="s">
        <v>0</v>
      </c>
      <c r="B6" s="161"/>
      <c r="C6" s="30">
        <v>0</v>
      </c>
      <c r="D6" s="30"/>
      <c r="E6" s="34">
        <f>SUM(,E31,E27,E23,E19,E15,E11,E7)</f>
        <v>70745</v>
      </c>
      <c r="F6" s="124"/>
      <c r="G6" s="33"/>
      <c r="H6" s="33"/>
      <c r="I6" s="33"/>
      <c r="J6" s="33"/>
    </row>
    <row r="7" spans="1:10" x14ac:dyDescent="0.25">
      <c r="A7" s="146" t="s">
        <v>183</v>
      </c>
      <c r="B7" s="162"/>
      <c r="C7" s="9"/>
      <c r="D7" s="9"/>
      <c r="E7" s="10">
        <f>SUM(E8:E10)</f>
        <v>495</v>
      </c>
      <c r="F7" s="122">
        <f>SUM(F8:F10)</f>
        <v>1</v>
      </c>
      <c r="G7" s="12"/>
      <c r="H7" s="12"/>
      <c r="I7" s="12"/>
      <c r="J7" s="9"/>
    </row>
    <row r="8" spans="1:10" x14ac:dyDescent="0.25">
      <c r="A8" s="13">
        <v>1</v>
      </c>
      <c r="B8" s="13" t="s">
        <v>196</v>
      </c>
      <c r="C8" s="14"/>
      <c r="D8" s="15"/>
      <c r="E8" s="16">
        <v>250</v>
      </c>
      <c r="F8" s="17">
        <f>E8/E7</f>
        <v>0.50505050505050508</v>
      </c>
      <c r="G8" s="13" t="s">
        <v>206</v>
      </c>
      <c r="H8" s="18"/>
      <c r="I8" s="18"/>
      <c r="J8" s="18"/>
    </row>
    <row r="9" spans="1:10" x14ac:dyDescent="0.25">
      <c r="A9" s="13">
        <v>2</v>
      </c>
      <c r="B9" s="19" t="s">
        <v>197</v>
      </c>
      <c r="C9" s="14"/>
      <c r="D9" s="15"/>
      <c r="E9" s="20">
        <v>200</v>
      </c>
      <c r="F9" s="17">
        <f>E9/E7</f>
        <v>0.40404040404040403</v>
      </c>
      <c r="G9" s="13" t="s">
        <v>207</v>
      </c>
      <c r="H9" s="18"/>
      <c r="I9" s="18"/>
      <c r="J9" s="18"/>
    </row>
    <row r="10" spans="1:10" x14ac:dyDescent="0.25">
      <c r="A10" s="13">
        <v>3</v>
      </c>
      <c r="B10" s="19" t="s">
        <v>191</v>
      </c>
      <c r="C10" s="14"/>
      <c r="D10" s="15"/>
      <c r="E10" s="20">
        <v>45</v>
      </c>
      <c r="F10" s="17">
        <f>E10/E7</f>
        <v>9.0909090909090912E-2</v>
      </c>
      <c r="G10" s="13" t="s">
        <v>205</v>
      </c>
      <c r="H10" s="18"/>
      <c r="I10" s="18"/>
      <c r="J10" s="18"/>
    </row>
    <row r="11" spans="1:10" x14ac:dyDescent="0.25">
      <c r="A11" s="146" t="s">
        <v>184</v>
      </c>
      <c r="B11" s="162"/>
      <c r="C11" s="9"/>
      <c r="D11" s="9"/>
      <c r="E11" s="10">
        <f>SUM(E12:E14)</f>
        <v>3550</v>
      </c>
      <c r="F11" s="122">
        <f>SUM(F12:F14)</f>
        <v>1</v>
      </c>
      <c r="G11" s="12"/>
      <c r="H11" s="76"/>
      <c r="I11" s="76"/>
      <c r="J11" s="76"/>
    </row>
    <row r="12" spans="1:10" ht="47.25" customHeight="1" x14ac:dyDescent="0.25">
      <c r="A12" s="42">
        <v>1</v>
      </c>
      <c r="B12" s="13" t="s">
        <v>195</v>
      </c>
      <c r="C12" s="14"/>
      <c r="D12" s="15"/>
      <c r="E12" s="16">
        <v>3050</v>
      </c>
      <c r="F12" s="17">
        <f>E12/E11</f>
        <v>0.85915492957746475</v>
      </c>
      <c r="G12" s="93" t="s">
        <v>212</v>
      </c>
      <c r="H12" s="75"/>
      <c r="I12" s="75"/>
      <c r="J12" s="75"/>
    </row>
    <row r="13" spans="1:10" x14ac:dyDescent="0.25">
      <c r="A13" s="42">
        <v>2</v>
      </c>
      <c r="B13" s="19" t="s">
        <v>190</v>
      </c>
      <c r="C13" s="74"/>
      <c r="D13" s="74"/>
      <c r="E13" s="74">
        <v>200</v>
      </c>
      <c r="F13" s="17">
        <f>E13/E11</f>
        <v>5.6338028169014086E-2</v>
      </c>
      <c r="G13" s="13" t="s">
        <v>213</v>
      </c>
      <c r="H13" s="75"/>
      <c r="I13" s="75"/>
      <c r="J13" s="75"/>
    </row>
    <row r="14" spans="1:10" x14ac:dyDescent="0.25">
      <c r="A14" s="42">
        <v>3</v>
      </c>
      <c r="B14" s="42" t="s">
        <v>191</v>
      </c>
      <c r="C14" s="43"/>
      <c r="D14" s="43"/>
      <c r="E14" s="43">
        <v>300</v>
      </c>
      <c r="F14" s="46">
        <f>E14/E11</f>
        <v>8.4507042253521125E-2</v>
      </c>
      <c r="G14" s="42" t="s">
        <v>205</v>
      </c>
      <c r="H14" s="43"/>
      <c r="I14" s="43"/>
      <c r="J14" s="43"/>
    </row>
    <row r="15" spans="1:10" x14ac:dyDescent="0.25">
      <c r="A15" s="146" t="s">
        <v>185</v>
      </c>
      <c r="B15" s="147"/>
      <c r="C15" s="40"/>
      <c r="D15" s="40"/>
      <c r="E15" s="40">
        <f>SUM(E16:E18)</f>
        <v>700</v>
      </c>
      <c r="F15" s="45">
        <f>SUM(F16:F18)</f>
        <v>1</v>
      </c>
      <c r="G15" s="40"/>
      <c r="H15" s="76"/>
      <c r="I15" s="76"/>
      <c r="J15" s="76"/>
    </row>
    <row r="16" spans="1:10" x14ac:dyDescent="0.25">
      <c r="A16" s="42">
        <v>1</v>
      </c>
      <c r="B16" s="73" t="s">
        <v>189</v>
      </c>
      <c r="C16" s="74"/>
      <c r="D16" s="74"/>
      <c r="E16" s="74">
        <v>450</v>
      </c>
      <c r="F16" s="17">
        <f>E16/E15</f>
        <v>0.6428571428571429</v>
      </c>
      <c r="G16" s="73" t="s">
        <v>204</v>
      </c>
      <c r="H16" s="75"/>
      <c r="I16" s="75"/>
      <c r="J16" s="75"/>
    </row>
    <row r="17" spans="1:10" x14ac:dyDescent="0.25">
      <c r="A17" s="42">
        <v>2</v>
      </c>
      <c r="B17" s="19" t="s">
        <v>190</v>
      </c>
      <c r="C17" s="75"/>
      <c r="D17" s="75"/>
      <c r="E17" s="74">
        <v>200</v>
      </c>
      <c r="F17" s="17">
        <f>E17/E15</f>
        <v>0.2857142857142857</v>
      </c>
      <c r="G17" s="13" t="s">
        <v>211</v>
      </c>
      <c r="H17" s="75"/>
      <c r="I17" s="75"/>
      <c r="J17" s="75"/>
    </row>
    <row r="18" spans="1:10" x14ac:dyDescent="0.25">
      <c r="A18" s="42">
        <v>3</v>
      </c>
      <c r="B18" s="42" t="s">
        <v>191</v>
      </c>
      <c r="C18" s="75"/>
      <c r="D18" s="75"/>
      <c r="E18" s="74">
        <v>50</v>
      </c>
      <c r="F18" s="17">
        <f>E18/E15</f>
        <v>7.1428571428571425E-2</v>
      </c>
      <c r="G18" s="83" t="s">
        <v>205</v>
      </c>
      <c r="H18" s="75"/>
      <c r="I18" s="75"/>
      <c r="J18" s="75"/>
    </row>
    <row r="19" spans="1:10" x14ac:dyDescent="0.25">
      <c r="A19" s="168" t="s">
        <v>186</v>
      </c>
      <c r="B19" s="167"/>
      <c r="C19" s="106"/>
      <c r="D19" s="107"/>
      <c r="E19" s="40">
        <f>SUM(E20:E22)</f>
        <v>3500</v>
      </c>
      <c r="F19" s="45">
        <f>SUM(F20:F22)</f>
        <v>1</v>
      </c>
      <c r="G19" s="80"/>
      <c r="H19" s="116"/>
      <c r="I19" s="116"/>
      <c r="J19" s="116"/>
    </row>
    <row r="20" spans="1:10" x14ac:dyDescent="0.25">
      <c r="A20" s="42">
        <v>1</v>
      </c>
      <c r="B20" s="42" t="s">
        <v>192</v>
      </c>
      <c r="C20" s="109"/>
      <c r="D20" s="109"/>
      <c r="E20" s="43">
        <v>3000</v>
      </c>
      <c r="F20" s="46">
        <f>E20/E19</f>
        <v>0.8571428571428571</v>
      </c>
      <c r="G20" s="54" t="s">
        <v>271</v>
      </c>
      <c r="H20" s="117"/>
      <c r="I20" s="117"/>
      <c r="J20" s="117"/>
    </row>
    <row r="21" spans="1:10" x14ac:dyDescent="0.25">
      <c r="A21" s="42">
        <v>2</v>
      </c>
      <c r="B21" s="42" t="s">
        <v>198</v>
      </c>
      <c r="C21" s="109"/>
      <c r="D21" s="109"/>
      <c r="E21" s="43">
        <v>200</v>
      </c>
      <c r="F21" s="46">
        <f>E21/E19</f>
        <v>5.7142857142857141E-2</v>
      </c>
      <c r="G21" s="54" t="s">
        <v>274</v>
      </c>
      <c r="H21" s="117"/>
      <c r="I21" s="117"/>
      <c r="J21" s="117"/>
    </row>
    <row r="22" spans="1:10" x14ac:dyDescent="0.25">
      <c r="A22" s="42">
        <v>3</v>
      </c>
      <c r="B22" s="42" t="s">
        <v>191</v>
      </c>
      <c r="C22" s="109"/>
      <c r="D22" s="109"/>
      <c r="E22" s="43">
        <v>300</v>
      </c>
      <c r="F22" s="46">
        <f>E22/E19</f>
        <v>8.5714285714285715E-2</v>
      </c>
      <c r="G22" s="54" t="s">
        <v>205</v>
      </c>
      <c r="H22" s="117"/>
      <c r="I22" s="117"/>
      <c r="J22" s="117"/>
    </row>
    <row r="23" spans="1:10" x14ac:dyDescent="0.25">
      <c r="A23" s="168" t="s">
        <v>187</v>
      </c>
      <c r="B23" s="167"/>
      <c r="C23" s="106"/>
      <c r="D23" s="107"/>
      <c r="E23" s="40">
        <f>SUM(E24:E26)</f>
        <v>2200</v>
      </c>
      <c r="F23" s="45">
        <f>SUM(F24:F26)</f>
        <v>1</v>
      </c>
      <c r="G23" s="80"/>
      <c r="H23" s="116"/>
      <c r="I23" s="116"/>
      <c r="J23" s="116"/>
    </row>
    <row r="24" spans="1:10" x14ac:dyDescent="0.25">
      <c r="A24" s="42">
        <v>1</v>
      </c>
      <c r="B24" s="42" t="s">
        <v>199</v>
      </c>
      <c r="C24" s="109"/>
      <c r="D24" s="109"/>
      <c r="E24" s="43">
        <v>1000</v>
      </c>
      <c r="F24" s="46">
        <f>E24/E23</f>
        <v>0.45454545454545453</v>
      </c>
      <c r="G24" s="54" t="s">
        <v>269</v>
      </c>
      <c r="H24" s="117"/>
      <c r="I24" s="117"/>
      <c r="J24" s="117"/>
    </row>
    <row r="25" spans="1:10" x14ac:dyDescent="0.25">
      <c r="A25" s="42">
        <v>2</v>
      </c>
      <c r="B25" s="42" t="s">
        <v>200</v>
      </c>
      <c r="C25" s="109"/>
      <c r="D25" s="109"/>
      <c r="E25" s="43">
        <v>1000</v>
      </c>
      <c r="F25" s="46">
        <f>E25/E23</f>
        <v>0.45454545454545453</v>
      </c>
      <c r="G25" s="54" t="s">
        <v>270</v>
      </c>
      <c r="H25" s="117"/>
      <c r="I25" s="117"/>
      <c r="J25" s="117"/>
    </row>
    <row r="26" spans="1:10" x14ac:dyDescent="0.25">
      <c r="A26" s="42">
        <v>3</v>
      </c>
      <c r="B26" s="42" t="s">
        <v>191</v>
      </c>
      <c r="C26" s="109"/>
      <c r="D26" s="109"/>
      <c r="E26" s="43">
        <v>200</v>
      </c>
      <c r="F26" s="46">
        <f>E26/E23</f>
        <v>9.0909090909090912E-2</v>
      </c>
      <c r="G26" s="54" t="s">
        <v>205</v>
      </c>
      <c r="H26" s="117"/>
      <c r="I26" s="117"/>
      <c r="J26" s="117"/>
    </row>
    <row r="27" spans="1:10" x14ac:dyDescent="0.25">
      <c r="A27" s="168" t="s">
        <v>201</v>
      </c>
      <c r="B27" s="167"/>
      <c r="C27" s="106"/>
      <c r="D27" s="107"/>
      <c r="E27" s="40">
        <f>SUM(E28:E30)</f>
        <v>14300</v>
      </c>
      <c r="F27" s="45">
        <f>SUM(F28:F30)</f>
        <v>1</v>
      </c>
      <c r="G27" s="80"/>
      <c r="H27" s="116"/>
      <c r="I27" s="116"/>
      <c r="J27" s="116"/>
    </row>
    <row r="28" spans="1:10" x14ac:dyDescent="0.25">
      <c r="A28" s="42">
        <v>1</v>
      </c>
      <c r="B28" s="42" t="s">
        <v>202</v>
      </c>
      <c r="C28" s="109"/>
      <c r="D28" s="109"/>
      <c r="E28" s="43">
        <v>2100</v>
      </c>
      <c r="F28" s="46">
        <f>E28/E27</f>
        <v>0.14685314685314685</v>
      </c>
      <c r="G28" s="54" t="s">
        <v>210</v>
      </c>
      <c r="H28" s="117"/>
      <c r="I28" s="117"/>
      <c r="J28" s="117"/>
    </row>
    <row r="29" spans="1:10" ht="27" x14ac:dyDescent="0.25">
      <c r="A29" s="42">
        <v>2</v>
      </c>
      <c r="B29" s="42" t="s">
        <v>272</v>
      </c>
      <c r="C29" s="109"/>
      <c r="D29" s="109"/>
      <c r="E29" s="43">
        <v>12000</v>
      </c>
      <c r="F29" s="46">
        <f>E29/E27</f>
        <v>0.83916083916083917</v>
      </c>
      <c r="G29" s="54" t="s">
        <v>273</v>
      </c>
      <c r="H29" s="117"/>
      <c r="I29" s="117"/>
      <c r="J29" s="117"/>
    </row>
    <row r="30" spans="1:10" x14ac:dyDescent="0.25">
      <c r="A30" s="42">
        <v>3</v>
      </c>
      <c r="B30" s="42" t="s">
        <v>194</v>
      </c>
      <c r="C30" s="109"/>
      <c r="D30" s="109"/>
      <c r="E30" s="43">
        <v>200</v>
      </c>
      <c r="F30" s="46">
        <f>E30/E27</f>
        <v>1.3986013986013986E-2</v>
      </c>
      <c r="G30" s="54" t="s">
        <v>205</v>
      </c>
      <c r="H30" s="117"/>
      <c r="I30" s="117"/>
      <c r="J30" s="117"/>
    </row>
    <row r="31" spans="1:10" x14ac:dyDescent="0.25">
      <c r="A31" s="168" t="s">
        <v>188</v>
      </c>
      <c r="B31" s="167"/>
      <c r="C31" s="106"/>
      <c r="D31" s="107"/>
      <c r="E31" s="40">
        <f>SUM(E32:E35)</f>
        <v>46000</v>
      </c>
      <c r="F31" s="45">
        <f>SUM(F32:F35)</f>
        <v>0.99999999999999989</v>
      </c>
      <c r="G31" s="80"/>
      <c r="H31" s="116"/>
      <c r="I31" s="116"/>
      <c r="J31" s="116"/>
    </row>
    <row r="32" spans="1:10" x14ac:dyDescent="0.25">
      <c r="A32" s="42">
        <v>1</v>
      </c>
      <c r="B32" s="42" t="s">
        <v>203</v>
      </c>
      <c r="C32" s="109"/>
      <c r="D32" s="109"/>
      <c r="E32" s="43">
        <v>30000</v>
      </c>
      <c r="F32" s="46">
        <f>E32/E31</f>
        <v>0.65217391304347827</v>
      </c>
      <c r="G32" s="54" t="s">
        <v>209</v>
      </c>
      <c r="H32" s="117"/>
      <c r="I32" s="117"/>
      <c r="J32" s="117"/>
    </row>
    <row r="33" spans="1:10" x14ac:dyDescent="0.25">
      <c r="A33" s="42">
        <v>2</v>
      </c>
      <c r="B33" s="42" t="s">
        <v>193</v>
      </c>
      <c r="C33" s="109"/>
      <c r="D33" s="109"/>
      <c r="E33" s="43">
        <v>3000</v>
      </c>
      <c r="F33" s="46">
        <f>E33/E31</f>
        <v>6.5217391304347824E-2</v>
      </c>
      <c r="G33" s="54" t="s">
        <v>208</v>
      </c>
      <c r="H33" s="117"/>
      <c r="I33" s="117"/>
      <c r="J33" s="117"/>
    </row>
    <row r="34" spans="1:10" s="139" customFormat="1" ht="27" x14ac:dyDescent="0.25">
      <c r="A34" s="180">
        <v>3</v>
      </c>
      <c r="B34" s="180" t="s">
        <v>272</v>
      </c>
      <c r="C34" s="181"/>
      <c r="D34" s="181"/>
      <c r="E34" s="182">
        <v>10000</v>
      </c>
      <c r="F34" s="183">
        <f>E34/E31</f>
        <v>0.21739130434782608</v>
      </c>
      <c r="G34" s="184" t="s">
        <v>275</v>
      </c>
      <c r="H34" s="185"/>
      <c r="I34" s="185"/>
      <c r="J34" s="185"/>
    </row>
    <row r="35" spans="1:10" x14ac:dyDescent="0.25">
      <c r="A35" s="42">
        <v>4</v>
      </c>
      <c r="B35" s="42" t="s">
        <v>194</v>
      </c>
      <c r="C35" s="109"/>
      <c r="D35" s="109"/>
      <c r="E35" s="43">
        <v>3000</v>
      </c>
      <c r="F35" s="46">
        <f>E35/E31</f>
        <v>6.5217391304347824E-2</v>
      </c>
      <c r="G35" s="54" t="s">
        <v>205</v>
      </c>
      <c r="H35" s="117"/>
      <c r="I35" s="117"/>
      <c r="J35" s="117"/>
    </row>
  </sheetData>
  <mergeCells count="16">
    <mergeCell ref="A5:B5"/>
    <mergeCell ref="A6:B6"/>
    <mergeCell ref="A7:B7"/>
    <mergeCell ref="A11:B11"/>
    <mergeCell ref="A1:J1"/>
    <mergeCell ref="A2:J2"/>
    <mergeCell ref="A3:A4"/>
    <mergeCell ref="B3:B4"/>
    <mergeCell ref="C3:F3"/>
    <mergeCell ref="G3:G4"/>
    <mergeCell ref="H3:J3"/>
    <mergeCell ref="A15:B15"/>
    <mergeCell ref="A19:B19"/>
    <mergeCell ref="A23:B23"/>
    <mergeCell ref="A27:B27"/>
    <mergeCell ref="A31:B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第一期常備決算</vt:lpstr>
      <vt:lpstr>第一期活動決算</vt:lpstr>
      <vt:lpstr>第一期單位決算</vt:lpstr>
      <vt:lpstr>第二期活動預算II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</dc:creator>
  <cp:lastModifiedBy>user</cp:lastModifiedBy>
  <dcterms:created xsi:type="dcterms:W3CDTF">2013-12-17T19:30:02Z</dcterms:created>
  <dcterms:modified xsi:type="dcterms:W3CDTF">2014-10-20T14:36:05Z</dcterms:modified>
</cp:coreProperties>
</file>