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erica-my.sharepoint.com/personal/ntessier_comerica_com/Documents/Documents/Revenue Growth Dashboards/"/>
    </mc:Choice>
  </mc:AlternateContent>
  <xr:revisionPtr revIDLastSave="1" documentId="8_{48F7A4E3-4154-469A-936A-83C9C7E3F925}" xr6:coauthVersionLast="47" xr6:coauthVersionMax="47" xr10:uidLastSave="{9779BE7C-25E6-4DF9-8636-9BBE90BE75D0}"/>
  <bookViews>
    <workbookView xWindow="-120" yWindow="-120" windowWidth="24240" windowHeight="13140" xr2:uid="{A4B42624-A9FB-4BD9-A116-80878EC69DE3}"/>
  </bookViews>
  <sheets>
    <sheet name="BCM Dashboar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E25" i="2" s="1"/>
  <c r="C24" i="2"/>
  <c r="E24" i="2" s="1"/>
  <c r="C20" i="2"/>
  <c r="E20" i="2" s="1"/>
  <c r="N14" i="2"/>
  <c r="R25" i="2" s="1"/>
  <c r="T25" i="2" s="1"/>
  <c r="J14" i="2"/>
  <c r="K14" i="2" s="1"/>
  <c r="M25" i="2" s="1"/>
  <c r="O25" i="2" s="1"/>
  <c r="G14" i="2"/>
  <c r="H14" i="2" s="1"/>
  <c r="H25" i="2" s="1"/>
  <c r="J25" i="2" s="1"/>
  <c r="E14" i="2"/>
  <c r="N13" i="2"/>
  <c r="R24" i="2" s="1"/>
  <c r="T24" i="2" s="1"/>
  <c r="J13" i="2"/>
  <c r="K13" i="2" s="1"/>
  <c r="M24" i="2" s="1"/>
  <c r="O24" i="2" s="1"/>
  <c r="G13" i="2"/>
  <c r="H13" i="2" s="1"/>
  <c r="H24" i="2" s="1"/>
  <c r="J24" i="2" s="1"/>
  <c r="E13" i="2"/>
  <c r="N12" i="2"/>
  <c r="R23" i="2" s="1"/>
  <c r="T23" i="2" s="1"/>
  <c r="G12" i="2"/>
  <c r="H12" i="2" s="1"/>
  <c r="H23" i="2" s="1"/>
  <c r="J23" i="2" s="1"/>
  <c r="D12" i="2"/>
  <c r="E12" i="2" s="1"/>
  <c r="C23" i="2" s="1"/>
  <c r="E23" i="2" s="1"/>
  <c r="N11" i="2"/>
  <c r="G11" i="2"/>
  <c r="J11" i="2" s="1"/>
  <c r="K11" i="2" s="1"/>
  <c r="M22" i="2" s="1"/>
  <c r="O22" i="2" s="1"/>
  <c r="E11" i="2"/>
  <c r="C22" i="2" s="1"/>
  <c r="E22" i="2" s="1"/>
  <c r="D11" i="2"/>
  <c r="N10" i="2"/>
  <c r="R21" i="2" s="1"/>
  <c r="T21" i="2" s="1"/>
  <c r="G10" i="2"/>
  <c r="J10" i="2" s="1"/>
  <c r="K10" i="2" s="1"/>
  <c r="M21" i="2" s="1"/>
  <c r="O21" i="2" s="1"/>
  <c r="D10" i="2"/>
  <c r="E10" i="2" s="1"/>
  <c r="C21" i="2" s="1"/>
  <c r="E21" i="2" s="1"/>
  <c r="N9" i="2"/>
  <c r="R20" i="2" s="1"/>
  <c r="T20" i="2" s="1"/>
  <c r="N8" i="2"/>
  <c r="R19" i="2" s="1"/>
  <c r="T19" i="2" s="1"/>
  <c r="G8" i="2"/>
  <c r="J8" i="2" s="1"/>
  <c r="K8" i="2" s="1"/>
  <c r="M19" i="2" s="1"/>
  <c r="O19" i="2" s="1"/>
  <c r="D8" i="2"/>
  <c r="E8" i="2" s="1"/>
  <c r="C19" i="2" s="1"/>
  <c r="E19" i="2" s="1"/>
  <c r="N7" i="2"/>
  <c r="R18" i="2" s="1"/>
  <c r="T18" i="2" s="1"/>
  <c r="H7" i="2"/>
  <c r="H18" i="2" s="1"/>
  <c r="J18" i="2" s="1"/>
  <c r="G7" i="2"/>
  <c r="J7" i="2" s="1"/>
  <c r="K7" i="2" s="1"/>
  <c r="M18" i="2" s="1"/>
  <c r="O18" i="2" s="1"/>
  <c r="D7" i="2"/>
  <c r="E7" i="2" s="1"/>
  <c r="C18" i="2" s="1"/>
  <c r="E18" i="2" s="1"/>
  <c r="C26" i="2" s="1"/>
  <c r="C27" i="2" s="1"/>
  <c r="J12" i="2" l="1"/>
  <c r="K12" i="2" s="1"/>
  <c r="M23" i="2" s="1"/>
  <c r="O23" i="2" s="1"/>
  <c r="H11" i="2"/>
  <c r="H8" i="2"/>
  <c r="H19" i="2" s="1"/>
  <c r="J19" i="2" s="1"/>
  <c r="H10" i="2"/>
  <c r="H21" i="2" s="1"/>
  <c r="J21" i="2" s="1"/>
  <c r="H20" i="2"/>
  <c r="J20" i="2" s="1"/>
  <c r="M20" i="2"/>
  <c r="O20" i="2" s="1"/>
  <c r="M26" i="2" s="1"/>
  <c r="M27" i="2" s="1"/>
  <c r="H26" i="2" l="1"/>
  <c r="H27" i="2" s="1"/>
  <c r="R22" i="2"/>
  <c r="T22" i="2" s="1"/>
  <c r="R26" i="2" s="1"/>
  <c r="R27" i="2" s="1"/>
  <c r="H22" i="2"/>
  <c r="J22" i="2" s="1"/>
</calcChain>
</file>

<file path=xl/sharedStrings.xml><?xml version="1.0" encoding="utf-8"?>
<sst xmlns="http://schemas.openxmlformats.org/spreadsheetml/2006/main" count="73" uniqueCount="30">
  <si>
    <t xml:space="preserve">Banking Center: </t>
  </si>
  <si>
    <t>Months</t>
  </si>
  <si>
    <t>PMP Component</t>
  </si>
  <si>
    <t>Month</t>
  </si>
  <si>
    <t>Quarter</t>
  </si>
  <si>
    <t>Running Total to Date</t>
  </si>
  <si>
    <t>Year</t>
  </si>
  <si>
    <t>Month #</t>
  </si>
  <si>
    <t>Results</t>
  </si>
  <si>
    <t>Goal</t>
  </si>
  <si>
    <t>% of Goal</t>
  </si>
  <si>
    <t>Consumer Loans Sales</t>
  </si>
  <si>
    <t>Small Business Loans</t>
  </si>
  <si>
    <t xml:space="preserve">Avg. Retail Deposits </t>
  </si>
  <si>
    <t xml:space="preserve">Investment Revenue </t>
  </si>
  <si>
    <t>DDA Dollars</t>
  </si>
  <si>
    <t xml:space="preserve">Activated Credit Cards </t>
  </si>
  <si>
    <t>Merchant Services</t>
  </si>
  <si>
    <t>Mortgage</t>
  </si>
  <si>
    <t>Month to Date</t>
  </si>
  <si>
    <t>Quarter to Date</t>
  </si>
  <si>
    <t>YTD</t>
  </si>
  <si>
    <t>Consumer Loans</t>
  </si>
  <si>
    <t>Retail Deposits</t>
  </si>
  <si>
    <t>Investment Revenue</t>
  </si>
  <si>
    <t>Credit Cards</t>
  </si>
  <si>
    <t>Merchant</t>
  </si>
  <si>
    <t>SCORE</t>
  </si>
  <si>
    <t>RATING</t>
  </si>
  <si>
    <t>Revenue Growth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</si>
</sst>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  <numFmt numFmtId="166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b/>
      <sz val="9"/>
      <color theme="1"/>
      <name val="Arial"/>
      <family val="2"/>
    </font>
    <font>
      <b/>
      <sz val="10.5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40404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rgb="FFFFD873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theme="3" tint="-0.249977111117893"/>
      <name val="Arial"/>
      <family val="2"/>
    </font>
    <font>
      <b/>
      <sz val="11"/>
      <color theme="3" tint="-0.249977111117893"/>
      <name val="Arial"/>
      <family val="2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6" borderId="1" xfId="0" applyFont="1" applyFill="1" applyBorder="1" applyAlignment="1">
      <alignment horizontal="left" vertical="center" indent="1"/>
    </xf>
    <xf numFmtId="164" fontId="9" fillId="3" borderId="1" xfId="0" applyNumberFormat="1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/>
    </xf>
    <xf numFmtId="10" fontId="10" fillId="5" borderId="1" xfId="0" applyNumberFormat="1" applyFont="1" applyFill="1" applyBorder="1" applyAlignment="1">
      <alignment horizontal="center" vertical="center"/>
    </xf>
    <xf numFmtId="164" fontId="9" fillId="3" borderId="5" xfId="0" applyNumberFormat="1" applyFon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/>
    </xf>
    <xf numFmtId="165" fontId="10" fillId="5" borderId="5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 indent="1"/>
    </xf>
    <xf numFmtId="164" fontId="9" fillId="7" borderId="2" xfId="0" applyNumberFormat="1" applyFont="1" applyFill="1" applyBorder="1"/>
    <xf numFmtId="164" fontId="9" fillId="7" borderId="3" xfId="0" applyNumberFormat="1" applyFont="1" applyFill="1" applyBorder="1"/>
    <xf numFmtId="0" fontId="9" fillId="7" borderId="3" xfId="0" applyFont="1" applyFill="1" applyBorder="1"/>
    <xf numFmtId="0" fontId="9" fillId="7" borderId="4" xfId="0" applyFont="1" applyFill="1" applyBorder="1"/>
    <xf numFmtId="164" fontId="9" fillId="7" borderId="3" xfId="0" applyNumberFormat="1" applyFont="1" applyFill="1" applyBorder="1" applyAlignment="1">
      <alignment horizontal="center" vertical="center"/>
    </xf>
    <xf numFmtId="164" fontId="9" fillId="3" borderId="4" xfId="0" applyNumberFormat="1" applyFont="1" applyFill="1" applyBorder="1" applyAlignment="1">
      <alignment horizontal="center" vertical="center"/>
    </xf>
    <xf numFmtId="164" fontId="9" fillId="3" borderId="6" xfId="0" applyNumberFormat="1" applyFont="1" applyFill="1" applyBorder="1" applyAlignment="1">
      <alignment horizontal="center" vertical="center"/>
    </xf>
    <xf numFmtId="164" fontId="9" fillId="4" borderId="6" xfId="0" applyNumberFormat="1" applyFont="1" applyFill="1" applyBorder="1" applyAlignment="1">
      <alignment horizontal="center" vertical="center"/>
    </xf>
    <xf numFmtId="165" fontId="10" fillId="5" borderId="6" xfId="0" applyNumberFormat="1" applyFont="1" applyFill="1" applyBorder="1" applyAlignment="1">
      <alignment horizontal="center" vertical="center"/>
    </xf>
    <xf numFmtId="164" fontId="9" fillId="3" borderId="1" xfId="2" applyNumberFormat="1" applyFont="1" applyFill="1" applyBorder="1" applyAlignment="1">
      <alignment horizontal="center" vertical="center"/>
    </xf>
    <xf numFmtId="164" fontId="9" fillId="3" borderId="1" xfId="1" applyNumberFormat="1" applyFont="1" applyFill="1" applyBorder="1" applyAlignment="1">
      <alignment horizontal="center" vertical="center"/>
    </xf>
    <xf numFmtId="164" fontId="9" fillId="4" borderId="1" xfId="2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1" fontId="9" fillId="4" borderId="6" xfId="0" applyNumberFormat="1" applyFont="1" applyFill="1" applyBorder="1" applyAlignment="1">
      <alignment horizontal="center" vertical="center"/>
    </xf>
    <xf numFmtId="1" fontId="9" fillId="3" borderId="1" xfId="1" applyNumberFormat="1" applyFont="1" applyFill="1" applyBorder="1" applyAlignment="1">
      <alignment horizontal="center" vertical="center"/>
    </xf>
    <xf numFmtId="1" fontId="9" fillId="4" borderId="1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8" borderId="1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 wrapText="1"/>
    </xf>
    <xf numFmtId="0" fontId="16" fillId="8" borderId="3" xfId="0" applyFont="1" applyFill="1" applyBorder="1" applyAlignment="1">
      <alignment horizontal="center" vertical="center" wrapText="1"/>
    </xf>
    <xf numFmtId="0" fontId="16" fillId="8" borderId="4" xfId="0" applyFont="1" applyFill="1" applyBorder="1" applyAlignment="1">
      <alignment horizontal="center" vertical="center" wrapText="1"/>
    </xf>
    <xf numFmtId="0" fontId="17" fillId="0" borderId="1" xfId="0" applyFont="1" applyBorder="1" applyProtection="1">
      <protection hidden="1"/>
    </xf>
    <xf numFmtId="0" fontId="18" fillId="0" borderId="1" xfId="0" applyFont="1" applyBorder="1" applyAlignment="1" applyProtection="1">
      <alignment horizontal="center"/>
      <protection hidden="1"/>
    </xf>
    <xf numFmtId="165" fontId="17" fillId="0" borderId="1" xfId="3" applyNumberFormat="1" applyFont="1" applyFill="1" applyBorder="1" applyAlignment="1" applyProtection="1">
      <alignment horizontal="center"/>
      <protection hidden="1"/>
    </xf>
    <xf numFmtId="2" fontId="17" fillId="0" borderId="1" xfId="0" applyNumberFormat="1" applyFont="1" applyBorder="1" applyAlignment="1" applyProtection="1">
      <alignment horizontal="center"/>
      <protection hidden="1"/>
    </xf>
    <xf numFmtId="0" fontId="19" fillId="9" borderId="1" xfId="0" applyFont="1" applyFill="1" applyBorder="1" applyAlignment="1" applyProtection="1">
      <alignment horizontal="left" indent="1"/>
      <protection hidden="1"/>
    </xf>
    <xf numFmtId="166" fontId="20" fillId="10" borderId="1" xfId="0" applyNumberFormat="1" applyFont="1" applyFill="1" applyBorder="1" applyAlignment="1">
      <alignment horizontal="center" vertical="center"/>
    </xf>
    <xf numFmtId="166" fontId="20" fillId="10" borderId="2" xfId="0" applyNumberFormat="1" applyFont="1" applyFill="1" applyBorder="1" applyAlignment="1">
      <alignment horizontal="center" vertical="center"/>
    </xf>
    <xf numFmtId="166" fontId="20" fillId="10" borderId="3" xfId="0" applyNumberFormat="1" applyFont="1" applyFill="1" applyBorder="1" applyAlignment="1">
      <alignment horizontal="center" vertical="center"/>
    </xf>
    <xf numFmtId="166" fontId="20" fillId="10" borderId="4" xfId="0" applyNumberFormat="1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" fillId="0" borderId="0" xfId="0" applyFont="1"/>
    <xf numFmtId="0" fontId="21" fillId="0" borderId="0" xfId="0" applyFont="1" applyAlignment="1">
      <alignment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83493F-0D67-4929-A89E-87010F1BA97C}" name="Table16" displayName="Table16" ref="V3:V15" totalsRowShown="0">
  <autoFilter ref="V3:V15" xr:uid="{D32EB72E-A44F-41DE-9E8A-ECE612362304}"/>
  <tableColumns count="1">
    <tableColumn id="1" xr3:uid="{31A3526B-C283-4745-AFD2-0449F4CB2509}" name="Month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15272-007D-4925-BBD9-63A2E06A5127}">
  <dimension ref="B2:V54"/>
  <sheetViews>
    <sheetView tabSelected="1" workbookViewId="0">
      <selection activeCell="S13" sqref="S13"/>
    </sheetView>
  </sheetViews>
  <sheetFormatPr defaultRowHeight="15" x14ac:dyDescent="0.25"/>
  <cols>
    <col min="2" max="2" width="20.42578125" bestFit="1" customWidth="1"/>
    <col min="3" max="4" width="8" bestFit="1" customWidth="1"/>
    <col min="5" max="5" width="8.28515625" bestFit="1" customWidth="1"/>
    <col min="6" max="6" width="8.7109375" bestFit="1" customWidth="1"/>
    <col min="7" max="7" width="19.85546875" bestFit="1" customWidth="1"/>
    <col min="8" max="8" width="8.28515625" bestFit="1" customWidth="1"/>
    <col min="9" max="11" width="9.7109375" customWidth="1"/>
    <col min="12" max="12" width="19.85546875" bestFit="1" customWidth="1"/>
    <col min="13" max="13" width="11" bestFit="1" customWidth="1"/>
    <col min="14" max="14" width="8.28515625" bestFit="1" customWidth="1"/>
    <col min="15" max="15" width="4.5703125" bestFit="1" customWidth="1"/>
    <col min="16" max="16" width="6.7109375" customWidth="1"/>
    <col min="17" max="17" width="19.85546875" bestFit="1" customWidth="1"/>
    <col min="18" max="18" width="6.7109375" customWidth="1"/>
    <col min="19" max="19" width="6.28515625" bestFit="1" customWidth="1"/>
    <col min="20" max="20" width="4.5703125" bestFit="1" customWidth="1"/>
    <col min="22" max="22" width="0" hidden="1" customWidth="1"/>
  </cols>
  <sheetData>
    <row r="2" spans="2:22" ht="18" x14ac:dyDescent="0.25">
      <c r="B2" s="1" t="s">
        <v>29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2" ht="18" x14ac:dyDescent="0.25">
      <c r="B3" s="2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V3" t="s">
        <v>1</v>
      </c>
    </row>
    <row r="4" spans="2:22" ht="18" x14ac:dyDescent="0.25">
      <c r="B4" s="3"/>
      <c r="V4">
        <v>1</v>
      </c>
    </row>
    <row r="5" spans="2:22" x14ac:dyDescent="0.25">
      <c r="B5" s="4" t="s">
        <v>2</v>
      </c>
      <c r="C5" s="5" t="s">
        <v>3</v>
      </c>
      <c r="D5" s="5"/>
      <c r="E5" s="5"/>
      <c r="F5" s="5" t="s">
        <v>4</v>
      </c>
      <c r="G5" s="5"/>
      <c r="H5" s="5"/>
      <c r="I5" s="5" t="s">
        <v>5</v>
      </c>
      <c r="J5" s="5"/>
      <c r="K5" s="5"/>
      <c r="L5" s="6" t="s">
        <v>6</v>
      </c>
      <c r="M5" s="7"/>
      <c r="N5" s="8"/>
      <c r="Q5" s="9" t="s">
        <v>7</v>
      </c>
      <c r="V5">
        <v>2</v>
      </c>
    </row>
    <row r="6" spans="2:22" x14ac:dyDescent="0.25">
      <c r="B6" s="4"/>
      <c r="C6" s="10" t="s">
        <v>8</v>
      </c>
      <c r="D6" s="11" t="s">
        <v>9</v>
      </c>
      <c r="E6" s="12" t="s">
        <v>10</v>
      </c>
      <c r="F6" s="10" t="s">
        <v>8</v>
      </c>
      <c r="G6" s="11" t="s">
        <v>9</v>
      </c>
      <c r="H6" s="12" t="s">
        <v>10</v>
      </c>
      <c r="I6" s="10" t="s">
        <v>8</v>
      </c>
      <c r="J6" s="11" t="s">
        <v>9</v>
      </c>
      <c r="K6" s="12" t="s">
        <v>10</v>
      </c>
      <c r="L6" s="10" t="s">
        <v>8</v>
      </c>
      <c r="M6" s="11" t="s">
        <v>9</v>
      </c>
      <c r="N6" s="12" t="s">
        <v>10</v>
      </c>
      <c r="Q6" s="13">
        <v>11</v>
      </c>
      <c r="V6">
        <v>3</v>
      </c>
    </row>
    <row r="7" spans="2:22" x14ac:dyDescent="0.25">
      <c r="B7" s="14" t="s">
        <v>11</v>
      </c>
      <c r="C7" s="15">
        <v>266666</v>
      </c>
      <c r="D7" s="16">
        <f>$M7/12</f>
        <v>291666.66666666669</v>
      </c>
      <c r="E7" s="17">
        <f>IFERROR(C7/D7, "-")</f>
        <v>0.91428342857142852</v>
      </c>
      <c r="F7" s="15">
        <v>800000</v>
      </c>
      <c r="G7" s="16">
        <f>$M7/4</f>
        <v>875000</v>
      </c>
      <c r="H7" s="17">
        <f>IFERROR(F7/G7, "-")</f>
        <v>0.91428571428571426</v>
      </c>
      <c r="I7" s="15">
        <v>2500000</v>
      </c>
      <c r="J7" s="16">
        <f>IF($Q$6=1, G7/3, IF($Q$6=2,(G7/3)*2, IF($Q$6=3,(G7/3)*3, IF($Q$6=4,(G7/3)*4, IF($Q$6=5,(G7/3)*5, IF($Q$6=6,(G7/3)*6, IF($Q$6=7,(G7/3)*7, IF($Q$6=8,(G7/3)*8, IF($Q$6=9,(G7/3)*9, IF($Q$6=10,(G7/3)*10, IF($Q$6=11,(G7/3)*11, IF($Q$6=12,(G7/3)*12))))))))))))</f>
        <v>3208333.3333333335</v>
      </c>
      <c r="K7" s="17">
        <f>IFERROR(I7/J7, "-")</f>
        <v>0.77922077922077915</v>
      </c>
      <c r="L7" s="15">
        <v>2500000</v>
      </c>
      <c r="M7" s="16">
        <v>3500000</v>
      </c>
      <c r="N7" s="18">
        <f>IFERROR(L7/M7, "-")</f>
        <v>0.7142857142857143</v>
      </c>
      <c r="V7">
        <v>4</v>
      </c>
    </row>
    <row r="8" spans="2:22" x14ac:dyDescent="0.25">
      <c r="B8" s="14" t="s">
        <v>12</v>
      </c>
      <c r="C8" s="19">
        <v>0</v>
      </c>
      <c r="D8" s="20">
        <f>$M8/12</f>
        <v>30000</v>
      </c>
      <c r="E8" s="21">
        <f>IFERROR(C8/D8, "-")</f>
        <v>0</v>
      </c>
      <c r="F8" s="19">
        <v>0</v>
      </c>
      <c r="G8" s="16">
        <f>$M8/4</f>
        <v>90000</v>
      </c>
      <c r="H8" s="21">
        <f>IFERROR(F8/G8, "-")</f>
        <v>0</v>
      </c>
      <c r="I8" s="19">
        <v>250000</v>
      </c>
      <c r="J8" s="16">
        <f>IF($Q$6=1, G8/3, IF($Q$6=2,(G8/3)*2, IF($Q$6=3,(G8/3)*3, IF($Q$6=4,(G8/3)*4, IF($Q$6=5,(G8/3)*5, IF($Q$6=6,(G8/3)*6, IF($Q$6=7,(G8/3)*7, IF($Q$6=8,(G8/3)*8, IF($Q$6=9,(G8/3)*9, IF($Q$6=10,(G8/3)*10, IF($Q$6=11,(G8/3)*11, IF($Q$6=12,(G8/3)*12))))))))))))</f>
        <v>330000</v>
      </c>
      <c r="K8" s="21">
        <f>IFERROR(I8/J8, "-")</f>
        <v>0.75757575757575757</v>
      </c>
      <c r="L8" s="15">
        <v>250000</v>
      </c>
      <c r="M8" s="16">
        <v>360000</v>
      </c>
      <c r="N8" s="18">
        <f>IFERROR(L8/M8, "-")</f>
        <v>0.69444444444444442</v>
      </c>
      <c r="V8">
        <v>5</v>
      </c>
    </row>
    <row r="9" spans="2:22" x14ac:dyDescent="0.25">
      <c r="B9" s="22" t="s">
        <v>13</v>
      </c>
      <c r="C9" s="23"/>
      <c r="D9" s="24"/>
      <c r="E9" s="25"/>
      <c r="F9" s="24"/>
      <c r="G9" s="24"/>
      <c r="H9" s="26"/>
      <c r="I9" s="24"/>
      <c r="J9" s="27"/>
      <c r="K9" s="26"/>
      <c r="L9" s="28">
        <v>126612605</v>
      </c>
      <c r="M9" s="16">
        <v>120000000</v>
      </c>
      <c r="N9" s="18">
        <f>IFERROR(L9/M9, "-")</f>
        <v>1.0551050416666667</v>
      </c>
      <c r="V9">
        <v>6</v>
      </c>
    </row>
    <row r="10" spans="2:22" x14ac:dyDescent="0.25">
      <c r="B10" s="14" t="s">
        <v>14</v>
      </c>
      <c r="C10" s="29">
        <v>336</v>
      </c>
      <c r="D10" s="30">
        <f>$M10/12</f>
        <v>1250</v>
      </c>
      <c r="E10" s="31">
        <f>IFERROR(C10/D10, "-")</f>
        <v>0.26879999999999998</v>
      </c>
      <c r="F10" s="29">
        <v>1000</v>
      </c>
      <c r="G10" s="30">
        <f>$M10/4</f>
        <v>3750</v>
      </c>
      <c r="H10" s="31">
        <f>IFERROR(F10/G10, "-")</f>
        <v>0.26666666666666666</v>
      </c>
      <c r="I10" s="29">
        <v>13400</v>
      </c>
      <c r="J10" s="30">
        <f>IF($Q$6=1, G10/3, IF($Q$6=2,(G10/3)*2, IF($Q$6=3,(G10/3)*3, IF($Q$6=4,(G10/3)*4, IF($Q$6=5,(G10/3)*5, IF($Q$6=6,(G10/3)*6, IF($Q$6=7,(G10/3)*7, IF($Q$6=8,(G10/3)*8, IF($Q$6=9,(G10/3)*9, IF($Q$6=10,(G10/3)*10, IF($Q$6=11,(G10/3)*11, IF($Q$6=12,(G10/3)*12))))))))))))</f>
        <v>13750</v>
      </c>
      <c r="K10" s="31">
        <f>IFERROR(I10/J10, "-")</f>
        <v>0.97454545454545449</v>
      </c>
      <c r="L10" s="15">
        <v>13400</v>
      </c>
      <c r="M10" s="16">
        <v>15000</v>
      </c>
      <c r="N10" s="18">
        <f>IFERROR(L10/M10, "-")</f>
        <v>0.89333333333333331</v>
      </c>
      <c r="V10">
        <v>7</v>
      </c>
    </row>
    <row r="11" spans="2:22" x14ac:dyDescent="0.25">
      <c r="B11" s="14" t="s">
        <v>15</v>
      </c>
      <c r="C11" s="32">
        <v>4650</v>
      </c>
      <c r="D11" s="30">
        <f>$M11/12</f>
        <v>3583.3333333333335</v>
      </c>
      <c r="E11" s="17">
        <f>IFERROR(C11/D11, "-")</f>
        <v>1.2976744186046512</v>
      </c>
      <c r="F11" s="32">
        <v>5336</v>
      </c>
      <c r="G11" s="30">
        <f>$M11/4</f>
        <v>10750</v>
      </c>
      <c r="H11" s="17">
        <f>IFERROR(F11/G11, "-")</f>
        <v>0.4963720930232558</v>
      </c>
      <c r="I11" s="32">
        <v>30000</v>
      </c>
      <c r="J11" s="30">
        <f>IF($Q$6=1, G11/3, IF($Q$6=2,(G11/3)*2, IF($Q$6=3,(G11/3)*3, IF($Q$6=4,(G11/3)*4, IF($Q$6=5,(G11/3)*5, IF($Q$6=6,(G11/3)*6, IF($Q$6=7,(G11/3)*7, IF($Q$6=8,(G11/3)*8, IF($Q$6=9,(G11/3)*9, IF($Q$6=10,(G11/3)*10, IF($Q$6=11,(G11/3)*11, IF($Q$6=12,(G11/3)*12))))))))))))</f>
        <v>39416.666666666672</v>
      </c>
      <c r="K11" s="17">
        <f>IFERROR(I11/J11, "-")</f>
        <v>0.7610993657505285</v>
      </c>
      <c r="L11" s="33">
        <v>30000</v>
      </c>
      <c r="M11" s="34">
        <v>43000</v>
      </c>
      <c r="N11" s="18">
        <f>IFERROR(L11/M11, "-")</f>
        <v>0.69767441860465118</v>
      </c>
      <c r="V11">
        <v>8</v>
      </c>
    </row>
    <row r="12" spans="2:22" x14ac:dyDescent="0.25">
      <c r="B12" s="14" t="s">
        <v>16</v>
      </c>
      <c r="C12" s="35">
        <v>2</v>
      </c>
      <c r="D12" s="36">
        <f>$M12/12</f>
        <v>2.9166666666666665</v>
      </c>
      <c r="E12" s="17">
        <f>IFERROR(C12/D12, "-")</f>
        <v>0.68571428571428572</v>
      </c>
      <c r="F12" s="35">
        <v>6</v>
      </c>
      <c r="G12" s="37">
        <f>$M12/4</f>
        <v>8.75</v>
      </c>
      <c r="H12" s="17">
        <f>IFERROR(F12/G12, "-")</f>
        <v>0.68571428571428572</v>
      </c>
      <c r="I12" s="35">
        <v>30</v>
      </c>
      <c r="J12" s="37">
        <f>IF($Q$6=1, G12/3, IF($Q$6=2,(G12/3)*2, IF($Q$6=3,(G12/3)*3, IF($Q$6=4,(G12/3)*4, IF($Q$6=5,(G12/3)*5, IF($Q$6=6,(G12/3)*6, IF($Q$6=7,(G12/3)*7, IF($Q$6=8,(G12/3)*8, IF($Q$6=9,(G12/3)*9, IF($Q$6=10,(G12/3)*10, IF($Q$6=11,(G12/3)*11, IF($Q$6=12,(G12/3)*12))))))))))))</f>
        <v>32.083333333333329</v>
      </c>
      <c r="K12" s="17">
        <f>IFERROR(I12/J12, "-")</f>
        <v>0.93506493506493515</v>
      </c>
      <c r="L12" s="38">
        <v>30</v>
      </c>
      <c r="M12" s="39">
        <v>35</v>
      </c>
      <c r="N12" s="18">
        <f>IFERROR(L12/M12, "-")</f>
        <v>0.8571428571428571</v>
      </c>
      <c r="V12">
        <v>9</v>
      </c>
    </row>
    <row r="13" spans="2:22" x14ac:dyDescent="0.25">
      <c r="B13" s="14" t="s">
        <v>17</v>
      </c>
      <c r="C13" s="35">
        <v>0</v>
      </c>
      <c r="D13" s="36">
        <v>1</v>
      </c>
      <c r="E13" s="17">
        <f>IFERROR(C13/D13, "-")</f>
        <v>0</v>
      </c>
      <c r="F13" s="35">
        <v>1</v>
      </c>
      <c r="G13" s="36">
        <f>$M13/4</f>
        <v>1.25</v>
      </c>
      <c r="H13" s="17">
        <f>IFERROR(F13/G13, "-")</f>
        <v>0.8</v>
      </c>
      <c r="I13" s="35">
        <v>3</v>
      </c>
      <c r="J13" s="37">
        <f>IF($Q$6=1, G13/3, IF($Q$6=2,(G13/3)*2, IF($Q$6=3,(G13/3)*3, IF($Q$6=4,(G13/3)*4, IF($Q$6=5,(G13/3)*5, IF($Q$6=6,(G13/3)*6, IF($Q$6=7,(G13/3)*7, IF($Q$6=8,(G13/3)*8, IF($Q$6=9,(G13/3)*9, IF($Q$6=10,(G13/3)*10, IF($Q$6=11,(G13/3)*11, IF($Q$6=12,(G13/3)*12))))))))))))</f>
        <v>4.5833333333333339</v>
      </c>
      <c r="K13" s="17">
        <f>IFERROR(I13/J13, "-")</f>
        <v>0.65454545454545443</v>
      </c>
      <c r="L13" s="38">
        <v>3</v>
      </c>
      <c r="M13" s="39">
        <v>5</v>
      </c>
      <c r="N13" s="18">
        <f>IFERROR(L13/M13, "-")</f>
        <v>0.6</v>
      </c>
      <c r="V13">
        <v>10</v>
      </c>
    </row>
    <row r="14" spans="2:22" x14ac:dyDescent="0.25">
      <c r="B14" s="14" t="s">
        <v>18</v>
      </c>
      <c r="C14" s="35">
        <v>0</v>
      </c>
      <c r="D14" s="36">
        <v>1</v>
      </c>
      <c r="E14" s="17">
        <f>IFERROR(C14/D14, "-")</f>
        <v>0</v>
      </c>
      <c r="F14" s="35">
        <v>1</v>
      </c>
      <c r="G14" s="36">
        <f>$M14/4</f>
        <v>0.75</v>
      </c>
      <c r="H14" s="17">
        <f>IFERROR(F14/G14, "-")</f>
        <v>1.3333333333333333</v>
      </c>
      <c r="I14" s="35">
        <v>2</v>
      </c>
      <c r="J14" s="37">
        <f>IF($Q$6=1, G14/3, IF($Q$6=2,(G14/3)*2, IF($Q$6=3,(G14/3)*3, IF($Q$6=4,(G14/3)*4, IF($Q$6=5,(G14/3)*5, IF($Q$6=6,(G14/3)*6, IF($Q$6=7,(G14/3)*7, IF($Q$6=8,(G14/3)*8, IF($Q$6=9,(G14/3)*9, IF($Q$6=10,(G14/3)*10, IF($Q$6=11,(G14/3)*11, IF($Q$6=12,(G14/3)*12))))))))))))</f>
        <v>2.75</v>
      </c>
      <c r="K14" s="17">
        <f>IFERROR(I14/J14, "-")</f>
        <v>0.72727272727272729</v>
      </c>
      <c r="L14" s="35">
        <v>2</v>
      </c>
      <c r="M14" s="36">
        <v>3</v>
      </c>
      <c r="N14" s="18">
        <f>IFERROR(L14/M14, "-")</f>
        <v>0.66666666666666663</v>
      </c>
      <c r="V14">
        <v>11</v>
      </c>
    </row>
    <row r="15" spans="2:22" x14ac:dyDescent="0.25">
      <c r="B15" s="40"/>
      <c r="C15" s="41"/>
      <c r="D15" s="42"/>
      <c r="E15" s="41"/>
      <c r="F15" s="43"/>
      <c r="G15" s="43"/>
      <c r="H15" s="43"/>
      <c r="I15" s="41"/>
      <c r="J15" s="41"/>
      <c r="K15" s="41"/>
      <c r="V15">
        <v>12</v>
      </c>
    </row>
    <row r="16" spans="2:22" x14ac:dyDescent="0.25">
      <c r="F16" s="44"/>
      <c r="G16" s="44"/>
      <c r="H16" s="44"/>
    </row>
    <row r="17" spans="2:20" x14ac:dyDescent="0.25">
      <c r="B17" s="45" t="s">
        <v>19</v>
      </c>
      <c r="C17" s="45"/>
      <c r="D17" s="45"/>
      <c r="E17" s="45"/>
      <c r="G17" s="46" t="s">
        <v>20</v>
      </c>
      <c r="H17" s="47"/>
      <c r="I17" s="47"/>
      <c r="J17" s="48"/>
      <c r="L17" s="46" t="s">
        <v>5</v>
      </c>
      <c r="M17" s="47"/>
      <c r="N17" s="47"/>
      <c r="O17" s="48"/>
      <c r="Q17" s="46" t="s">
        <v>21</v>
      </c>
      <c r="R17" s="47"/>
      <c r="S17" s="47"/>
      <c r="T17" s="48"/>
    </row>
    <row r="18" spans="2:20" x14ac:dyDescent="0.25">
      <c r="B18" s="49" t="s">
        <v>22</v>
      </c>
      <c r="C18" s="50" t="str">
        <f>IF(E7&lt;40%,"0",IF(E7&lt;=74.9%,"2",IF(E7&lt;=99.9%,"3",IF(E7&lt;=109.9%,"4",IF(E7&gt;=110%,5)))))</f>
        <v>3</v>
      </c>
      <c r="D18" s="51">
        <v>0.11</v>
      </c>
      <c r="E18" s="52">
        <f>(C18*D18)</f>
        <v>0.33</v>
      </c>
      <c r="G18" s="49" t="s">
        <v>22</v>
      </c>
      <c r="H18" s="50" t="str">
        <f>IF(H7&lt;40%,"0",IF(H7&lt;=74.9%,"2",IF(H7&lt;=99.9%,"3",IF(H7&lt;=109.9%,"4",IF(H7&gt;=110%,5)))))</f>
        <v>3</v>
      </c>
      <c r="I18" s="51">
        <v>0.11</v>
      </c>
      <c r="J18" s="52">
        <f>(H18*I18)</f>
        <v>0.33</v>
      </c>
      <c r="L18" s="49" t="s">
        <v>22</v>
      </c>
      <c r="M18" s="50" t="str">
        <f>IF(K7&lt;40%,"0",IF(K7&lt;=74.9%,"2",IF(K7&lt;=99.9%,"3",IF(K7&lt;=109.9%,"4",IF(K7&gt;=110%,5)))))</f>
        <v>3</v>
      </c>
      <c r="N18" s="51">
        <v>0.11</v>
      </c>
      <c r="O18" s="52">
        <f>(M18*N18)</f>
        <v>0.33</v>
      </c>
      <c r="Q18" s="49" t="s">
        <v>22</v>
      </c>
      <c r="R18" s="50" t="str">
        <f>IF(N7&lt;40%,"0",IF(N7&lt;=74.9%,"2",IF(N7&lt;=99.9%,"3",IF(N7&lt;=109.9%,"4",IF(N7&gt;=110%,5)))))</f>
        <v>2</v>
      </c>
      <c r="S18" s="51">
        <v>0.11</v>
      </c>
      <c r="T18" s="52">
        <f>(R18*S18)</f>
        <v>0.22</v>
      </c>
    </row>
    <row r="19" spans="2:20" x14ac:dyDescent="0.25">
      <c r="B19" s="49" t="s">
        <v>12</v>
      </c>
      <c r="C19" s="50" t="str">
        <f>IF(E8&lt;40%,"0",IF(E8&lt;=74.9%,"2",IF(E8&lt;=99.9%,"3",IF(E8&lt;=109.9%,"4",IF(E8&gt;=110%,5)))))</f>
        <v>0</v>
      </c>
      <c r="D19" s="51">
        <v>0.2</v>
      </c>
      <c r="E19" s="52">
        <f>(C19*D19)</f>
        <v>0</v>
      </c>
      <c r="G19" s="49" t="s">
        <v>12</v>
      </c>
      <c r="H19" s="50" t="str">
        <f>IF(H8&lt;40%,"0",IF(H8&lt;=74.9%,"2",IF(H8&lt;=99.9%,"3",IF(H8&lt;=109.9%,"4",IF(H8&gt;=110%,5)))))</f>
        <v>0</v>
      </c>
      <c r="I19" s="51">
        <v>0.2</v>
      </c>
      <c r="J19" s="52">
        <f>(H19*I19)</f>
        <v>0</v>
      </c>
      <c r="L19" s="49" t="s">
        <v>12</v>
      </c>
      <c r="M19" s="50" t="str">
        <f>IF(K8&lt;40%,"0",IF(K8&lt;=74.9%,"2",IF(K8&lt;=99.9%,"3",IF(K8&lt;=109.9%,"4",IF(K8&gt;=110%,5)))))</f>
        <v>3</v>
      </c>
      <c r="N19" s="51">
        <v>0.2</v>
      </c>
      <c r="O19" s="52">
        <f>(M19*N19)</f>
        <v>0.60000000000000009</v>
      </c>
      <c r="Q19" s="49" t="s">
        <v>12</v>
      </c>
      <c r="R19" s="50" t="str">
        <f>IF(N8&lt;40%,"0",IF(N8&lt;=74.9%,"2",IF(N8&lt;=99.9%,"3",IF(N8&lt;=109.9%,"4",IF(N8&gt;=110%,5)))))</f>
        <v>2</v>
      </c>
      <c r="S19" s="51">
        <v>0.2</v>
      </c>
      <c r="T19" s="52">
        <f>(R19*S19)</f>
        <v>0.4</v>
      </c>
    </row>
    <row r="20" spans="2:20" x14ac:dyDescent="0.25">
      <c r="B20" s="49" t="s">
        <v>23</v>
      </c>
      <c r="C20" s="50">
        <f>IF(N9&lt;90%,"0",IF(N9&lt;=94.9%,"2",IF(N9&lt;=99.9%,"3",IF(N9&lt;=104.9%,"4",IF(N9&gt;=105%,5)))))</f>
        <v>5</v>
      </c>
      <c r="D20" s="51">
        <v>0.05</v>
      </c>
      <c r="E20" s="52">
        <f>(C20*D20)</f>
        <v>0.25</v>
      </c>
      <c r="G20" s="49" t="s">
        <v>23</v>
      </c>
      <c r="H20" s="50">
        <f>IF(N9&lt;90%,"0",IF(N9&lt;=94.9%,"2",IF(N9&lt;=99.9%,"3",IF(N9&lt;=104.9%,"4",IF(N9&gt;=105%,5)))))</f>
        <v>5</v>
      </c>
      <c r="I20" s="51">
        <v>0.05</v>
      </c>
      <c r="J20" s="52">
        <f>(H20*I20)</f>
        <v>0.25</v>
      </c>
      <c r="L20" s="49" t="s">
        <v>23</v>
      </c>
      <c r="M20" s="50">
        <f>IF(N9&lt;90%,"0",IF(N9&lt;=94.9%,"2",IF(N9&lt;=99.9%,"3",IF(N9&lt;=104.9%,"4",IF(N9&gt;=105%,5)))))</f>
        <v>5</v>
      </c>
      <c r="N20" s="51">
        <v>0.05</v>
      </c>
      <c r="O20" s="52">
        <f>(M20*N20)</f>
        <v>0.25</v>
      </c>
      <c r="Q20" s="49" t="s">
        <v>23</v>
      </c>
      <c r="R20" s="50">
        <f>IF(N9&lt;90%,"0",IF(N9&lt;=94.9%,"2",IF(N9&lt;=99.9%,"3",IF(N9&lt;=104.9%,"4",IF(N9&gt;=105%,5)))))</f>
        <v>5</v>
      </c>
      <c r="S20" s="51">
        <v>0.05</v>
      </c>
      <c r="T20" s="52">
        <f>(R20*S20)</f>
        <v>0.25</v>
      </c>
    </row>
    <row r="21" spans="2:20" x14ac:dyDescent="0.25">
      <c r="B21" s="49" t="s">
        <v>24</v>
      </c>
      <c r="C21" s="50" t="str">
        <f>IF(E10&lt;40%,"0",IF(E10&lt;=74.9%,"2",IF(E10&lt;=99.9%,"3",IF(E10&lt;=104.9%,"4",IF(E10&gt;=105%,5)))))</f>
        <v>0</v>
      </c>
      <c r="D21" s="51">
        <v>0.11</v>
      </c>
      <c r="E21" s="52">
        <f>(C21*D21)</f>
        <v>0</v>
      </c>
      <c r="G21" s="49" t="s">
        <v>24</v>
      </c>
      <c r="H21" s="50" t="str">
        <f>IF(H10&lt;90%,"0",IF(H10&lt;=94.9%,"2",IF(H10&lt;=99.9%,"3",IF(H10&lt;=104.9%,"4",IF(H10&gt;=105%,5)))))</f>
        <v>0</v>
      </c>
      <c r="I21" s="51">
        <v>0.11</v>
      </c>
      <c r="J21" s="52">
        <f>(H21*I21)</f>
        <v>0</v>
      </c>
      <c r="L21" s="49" t="s">
        <v>24</v>
      </c>
      <c r="M21" s="50" t="str">
        <f>IF(K10&lt;40%,"0",IF(K10&lt;=74.9%,"2",IF(K10&lt;=99.9%,"3",IF(K10&lt;=109.9%,"4",IF(K10&gt;=110%,5)))))</f>
        <v>3</v>
      </c>
      <c r="N21" s="51">
        <v>0.11</v>
      </c>
      <c r="O21" s="52">
        <f>(M21*N21)</f>
        <v>0.33</v>
      </c>
      <c r="Q21" s="49" t="s">
        <v>24</v>
      </c>
      <c r="R21" s="50" t="str">
        <f>IF(N10&lt;40%,"0",IF(N10&lt;=74.9%,"2",IF(N10&lt;=99.9%,"3",IF(N10&lt;=109.9%,"4",IF(N10&gt;=110%,5)))))</f>
        <v>3</v>
      </c>
      <c r="S21" s="51">
        <v>0.11</v>
      </c>
      <c r="T21" s="52">
        <f>(R21*S21)</f>
        <v>0.33</v>
      </c>
    </row>
    <row r="22" spans="2:20" x14ac:dyDescent="0.25">
      <c r="B22" s="49" t="s">
        <v>15</v>
      </c>
      <c r="C22" s="50" t="str">
        <f>IF(E11&lt;60%,"0",IF(E11&lt;=79.9%,"2",IF(E11&lt;=99.9%,"3",IF(E11&lt;=114.9%,"4",IF(E11&gt;=115%,"5")))))</f>
        <v>5</v>
      </c>
      <c r="D22" s="51">
        <v>0.2</v>
      </c>
      <c r="E22" s="52">
        <f>(C22*D22)</f>
        <v>1</v>
      </c>
      <c r="G22" s="49" t="s">
        <v>15</v>
      </c>
      <c r="H22" s="50" t="str">
        <f>IF(H11&lt;60%,"0",IF(H11&lt;=79.9%,"2",IF(H11&lt;=99.9%,"3",IF(H11&lt;=114.9%,"4",IF(H11&gt;=115%,"5")))))</f>
        <v>0</v>
      </c>
      <c r="I22" s="51">
        <v>0.2</v>
      </c>
      <c r="J22" s="52">
        <f>(H22*I22)</f>
        <v>0</v>
      </c>
      <c r="L22" s="49" t="s">
        <v>15</v>
      </c>
      <c r="M22" s="50" t="str">
        <f>IF(K11&lt;40%,"0",IF(K11&lt;=74.9%,"2",IF(K11&lt;=99.9%,"3",IF(K11&lt;=109.9%,"4",IF(K11&gt;=110%,5)))))</f>
        <v>3</v>
      </c>
      <c r="N22" s="51">
        <v>0.2</v>
      </c>
      <c r="O22" s="52">
        <f>(M22*N22)</f>
        <v>0.60000000000000009</v>
      </c>
      <c r="Q22" s="49" t="s">
        <v>15</v>
      </c>
      <c r="R22" s="50" t="str">
        <f>IF(H11&lt;60%,"0",IF(H11&lt;=79.9%,"2",IF(H11&lt;=99.9%,"3",IF(H11&lt;=109.9%,"4",IF(H11&gt;=110%,"5")))))</f>
        <v>0</v>
      </c>
      <c r="S22" s="51">
        <v>0.2</v>
      </c>
      <c r="T22" s="52">
        <f>(R22*S22)</f>
        <v>0</v>
      </c>
    </row>
    <row r="23" spans="2:20" x14ac:dyDescent="0.25">
      <c r="B23" s="49" t="s">
        <v>25</v>
      </c>
      <c r="C23" s="50" t="str">
        <f>IF(E12&lt;40%,"0",IF(E12&lt;=79.9%,"2",IF(E12&lt;=99.9%,"3",IF(E12&lt;=109.9%,"4",IF(E12&gt;=110%,5)))))</f>
        <v>2</v>
      </c>
      <c r="D23" s="51">
        <v>0.11</v>
      </c>
      <c r="E23" s="52">
        <f>(C23*D23)</f>
        <v>0.22</v>
      </c>
      <c r="G23" s="49" t="s">
        <v>25</v>
      </c>
      <c r="H23" s="50" t="str">
        <f>IF(H12&lt;40%,"0",IF(H12&lt;=74.9%,"2",IF(H12&lt;=99.9%,"3",IF(H12&lt;=109.9%,"4",IF(H12&gt;=110%,5)))))</f>
        <v>2</v>
      </c>
      <c r="I23" s="51">
        <v>0.11</v>
      </c>
      <c r="J23" s="52">
        <f>(H23*I23)</f>
        <v>0.22</v>
      </c>
      <c r="L23" s="49" t="s">
        <v>25</v>
      </c>
      <c r="M23" s="50" t="str">
        <f>IF(K12&lt;40%,"0",IF(K12&lt;=74.9%,"2",IF(K12&lt;=99.9%,"3",IF(K12&lt;=109.9%,"4",IF(K12&gt;=110%,5)))))</f>
        <v>3</v>
      </c>
      <c r="N23" s="51">
        <v>0.11</v>
      </c>
      <c r="O23" s="52">
        <f>(M23*N23)</f>
        <v>0.33</v>
      </c>
      <c r="Q23" s="49" t="s">
        <v>25</v>
      </c>
      <c r="R23" s="50" t="str">
        <f>IF(N12&lt;40%,"0",IF(N12&lt;=74.9%,"2",IF(N12&lt;=99.9%,"3",IF(N12&lt;=109.9%,"4",IF(N12&gt;=110%,5)))))</f>
        <v>3</v>
      </c>
      <c r="S23" s="51">
        <v>0.11</v>
      </c>
      <c r="T23" s="52">
        <f>(R23*S23)</f>
        <v>0.33</v>
      </c>
    </row>
    <row r="24" spans="2:20" x14ac:dyDescent="0.25">
      <c r="B24" s="49" t="s">
        <v>26</v>
      </c>
      <c r="C24" s="50" t="str">
        <f>IF(E13&lt;50%,"0",IF(E13&lt;=74.9%,"2",IF(E13&lt;=99.9%,"3",IF(E13&lt;=109.9%,"4",IF(E13&gt;=110%,5)))))</f>
        <v>0</v>
      </c>
      <c r="D24" s="51">
        <v>0.11</v>
      </c>
      <c r="E24" s="52">
        <f>(C24*D24)</f>
        <v>0</v>
      </c>
      <c r="G24" s="49" t="s">
        <v>26</v>
      </c>
      <c r="H24" s="50" t="str">
        <f>IF(H13&lt;50%,"0",IF(H13&lt;=74.9%,"2",IF(H13&lt;=99.9%,"3",IF(H13&lt;=124.9%,"4",IF(H13&gt;=125%,5)))))</f>
        <v>3</v>
      </c>
      <c r="I24" s="51">
        <v>0.11</v>
      </c>
      <c r="J24" s="52">
        <f>(H24*I24)</f>
        <v>0.33</v>
      </c>
      <c r="L24" s="49" t="s">
        <v>26</v>
      </c>
      <c r="M24" s="50" t="str">
        <f>IF(K13&lt;40%,"0",IF(K13&lt;=74.9%,"2",IF(K13&lt;=99.9%,"3",IF(K13&lt;=109.9%,"4",IF(K13&gt;=110%,5)))))</f>
        <v>2</v>
      </c>
      <c r="N24" s="51">
        <v>0.11</v>
      </c>
      <c r="O24" s="52">
        <f>(M24*N24)</f>
        <v>0.22</v>
      </c>
      <c r="Q24" s="49" t="s">
        <v>26</v>
      </c>
      <c r="R24" s="50" t="str">
        <f>IF(N13&lt;50%,"0",IF(N13&lt;=74.9%,"2",IF(N13&lt;=99.9%,"3",IF(N13&lt;=124.9%,"4",IF(N13&gt;=125%,5)))))</f>
        <v>2</v>
      </c>
      <c r="S24" s="51">
        <v>0.11</v>
      </c>
      <c r="T24" s="52">
        <f>(R24*S24)</f>
        <v>0.22</v>
      </c>
    </row>
    <row r="25" spans="2:20" x14ac:dyDescent="0.25">
      <c r="B25" s="49" t="s">
        <v>18</v>
      </c>
      <c r="C25" s="50" t="str">
        <f>IF(E14&lt;50%,"0",IF(E14&lt;=74.9%,"2",IF(E14&lt;=99.9%,"3",IF(E14&lt;=109.9%,"4",IF(E14&gt;=110%,5)))))</f>
        <v>0</v>
      </c>
      <c r="D25" s="51">
        <v>0.11</v>
      </c>
      <c r="E25" s="52">
        <f>(C25*D25)</f>
        <v>0</v>
      </c>
      <c r="G25" s="49" t="s">
        <v>18</v>
      </c>
      <c r="H25" s="50">
        <f>IF(H14&lt;50%,"0",IF(H14&lt;=74.9%,"2",IF(H14&lt;=99.9%,"3",IF(H14&lt;=124.9%,"4",IF(H14&gt;=125%,5)))))</f>
        <v>5</v>
      </c>
      <c r="I25" s="51">
        <v>0.11</v>
      </c>
      <c r="J25" s="52">
        <f>(H25*I25)</f>
        <v>0.55000000000000004</v>
      </c>
      <c r="L25" s="49" t="s">
        <v>18</v>
      </c>
      <c r="M25" s="50" t="str">
        <f>IF(K14&lt;40%,"0",IF(K14&lt;=74.9%,"2",IF(K14&lt;=99.9%,"3",IF(K14&lt;=109.9%,"4",IF(K14&gt;=110%,5)))))</f>
        <v>2</v>
      </c>
      <c r="N25" s="51">
        <v>0.11</v>
      </c>
      <c r="O25" s="52">
        <f>(M25*N25)</f>
        <v>0.22</v>
      </c>
      <c r="Q25" s="49" t="s">
        <v>18</v>
      </c>
      <c r="R25" s="50" t="str">
        <f>IF(N14&lt;50%,"0",IF(N14&lt;=74.9%,"2",IF(N14&lt;=99.9%,"3",IF(N14&lt;=124.9%,"4",IF(N14&gt;=125%,5)))))</f>
        <v>2</v>
      </c>
      <c r="S25" s="51">
        <v>0.11</v>
      </c>
      <c r="T25" s="52">
        <f>(R25*S25)</f>
        <v>0.22</v>
      </c>
    </row>
    <row r="26" spans="2:20" x14ac:dyDescent="0.25">
      <c r="B26" s="53" t="s">
        <v>27</v>
      </c>
      <c r="C26" s="54">
        <f>SUM(E18:E25)</f>
        <v>1.8</v>
      </c>
      <c r="D26" s="54"/>
      <c r="E26" s="54"/>
      <c r="G26" s="53" t="s">
        <v>27</v>
      </c>
      <c r="H26" s="55">
        <f>SUM(J18:J25)</f>
        <v>1.6800000000000002</v>
      </c>
      <c r="I26" s="56"/>
      <c r="J26" s="57"/>
      <c r="L26" s="53" t="s">
        <v>27</v>
      </c>
      <c r="M26" s="55">
        <f>SUM(O18:O25)</f>
        <v>2.8800000000000008</v>
      </c>
      <c r="N26" s="56"/>
      <c r="O26" s="57"/>
      <c r="Q26" s="53" t="s">
        <v>27</v>
      </c>
      <c r="R26" s="55">
        <f>SUM(T18:T25)</f>
        <v>1.97</v>
      </c>
      <c r="S26" s="56"/>
      <c r="T26" s="57"/>
    </row>
    <row r="27" spans="2:20" x14ac:dyDescent="0.25">
      <c r="B27" s="53" t="s">
        <v>28</v>
      </c>
      <c r="C27" s="58" t="str">
        <f>IF(C26&lt;1.6,"Unsatisfactory",IF(C26&lt;2.6,"Inconsistent",IF(C26&lt;3.6,"Successful",IF(C26&lt;4.4,"Outstanding",IF(C26&lt;5.1,"Distinguished")))))</f>
        <v>Inconsistent</v>
      </c>
      <c r="D27" s="58"/>
      <c r="E27" s="58"/>
      <c r="G27" s="53" t="s">
        <v>28</v>
      </c>
      <c r="H27" s="59" t="str">
        <f>IF(H26&lt;1.6,"Unsatisfactory",IF(H26&lt;2.6,"Inconsistent",IF(H26&lt;3.6,"Successful",IF(H26&lt;4.4,"Outstanding",IF(H26&lt;5.1,"Distinguished")))))</f>
        <v>Inconsistent</v>
      </c>
      <c r="I27" s="60"/>
      <c r="J27" s="61"/>
      <c r="L27" s="53" t="s">
        <v>28</v>
      </c>
      <c r="M27" s="59" t="str">
        <f>IF(M26&lt;1.6,"Unsatisfactory",IF(M26&lt;2.6,"Inconsistent",IF(M26&lt;3.6,"Successful",IF(M26&lt;4.4,"Outstanding",IF(M26&lt;5.1,"Distinguished")))))</f>
        <v>Successful</v>
      </c>
      <c r="N27" s="60"/>
      <c r="O27" s="61"/>
      <c r="Q27" s="53" t="s">
        <v>28</v>
      </c>
      <c r="R27" s="59" t="str">
        <f>IF(R26&lt;1.6,"Unsatisfactory",IF(R26&lt;2.6,"Inconsistent",IF(R26&lt;3.6,"Successful",IF(R26&lt;4.4,"Outstanding",IF(R26&lt;5.1,"Distinguished")))))</f>
        <v>Inconsistent</v>
      </c>
      <c r="S27" s="60"/>
      <c r="T27" s="61"/>
    </row>
    <row r="28" spans="2:20" x14ac:dyDescent="0.25">
      <c r="F28" s="41"/>
      <c r="G28" s="42"/>
      <c r="H28" s="41"/>
      <c r="I28" s="62"/>
      <c r="J28" s="62"/>
      <c r="K28" s="62"/>
    </row>
    <row r="29" spans="2:20" x14ac:dyDescent="0.25">
      <c r="F29" s="41"/>
      <c r="G29" s="42"/>
      <c r="H29" s="41"/>
      <c r="I29" s="41"/>
      <c r="J29" s="41"/>
      <c r="K29" s="42"/>
    </row>
    <row r="30" spans="2:20" x14ac:dyDescent="0.25">
      <c r="F30" s="41"/>
      <c r="K30" s="42"/>
    </row>
    <row r="41" spans="4:11" x14ac:dyDescent="0.25">
      <c r="F41" s="41"/>
      <c r="G41" s="42"/>
    </row>
    <row r="42" spans="4:11" x14ac:dyDescent="0.25">
      <c r="D42" s="42"/>
      <c r="E42" s="41"/>
      <c r="F42" s="41"/>
      <c r="G42" s="42"/>
    </row>
    <row r="43" spans="4:11" x14ac:dyDescent="0.25">
      <c r="D43" s="42"/>
      <c r="E43" s="41"/>
      <c r="F43" s="41"/>
      <c r="G43" s="42"/>
    </row>
    <row r="44" spans="4:11" x14ac:dyDescent="0.25">
      <c r="F44" s="41"/>
      <c r="J44" s="42"/>
      <c r="K44" s="62"/>
    </row>
    <row r="45" spans="4:11" x14ac:dyDescent="0.25">
      <c r="F45" s="41"/>
      <c r="J45" s="42"/>
      <c r="K45" s="62"/>
    </row>
    <row r="46" spans="4:11" x14ac:dyDescent="0.25">
      <c r="F46" s="41"/>
      <c r="J46" s="42"/>
      <c r="K46" s="62"/>
    </row>
    <row r="47" spans="4:11" x14ac:dyDescent="0.25">
      <c r="F47" s="41"/>
      <c r="J47" s="42"/>
      <c r="K47" s="62"/>
    </row>
    <row r="48" spans="4:11" x14ac:dyDescent="0.25">
      <c r="F48" s="41"/>
      <c r="J48" s="42"/>
      <c r="K48" s="62"/>
    </row>
    <row r="49" spans="6:11" x14ac:dyDescent="0.25">
      <c r="F49" s="41"/>
      <c r="J49" s="42"/>
      <c r="K49" s="62"/>
    </row>
    <row r="50" spans="6:11" x14ac:dyDescent="0.25">
      <c r="F50" s="41"/>
      <c r="J50" s="42"/>
      <c r="K50" s="62"/>
    </row>
    <row r="51" spans="6:11" x14ac:dyDescent="0.25">
      <c r="F51" s="41"/>
      <c r="J51" s="42"/>
      <c r="K51" s="62"/>
    </row>
    <row r="52" spans="6:11" x14ac:dyDescent="0.25">
      <c r="F52" s="41"/>
      <c r="J52" s="42"/>
      <c r="K52" s="62"/>
    </row>
    <row r="53" spans="6:11" x14ac:dyDescent="0.25">
      <c r="F53" s="63"/>
      <c r="J53" s="63"/>
      <c r="K53" s="62"/>
    </row>
    <row r="54" spans="6:11" x14ac:dyDescent="0.25">
      <c r="F54" s="41"/>
      <c r="G54" s="42"/>
      <c r="H54" s="41"/>
    </row>
  </sheetData>
  <mergeCells count="19">
    <mergeCell ref="C27:E27"/>
    <mergeCell ref="H27:J27"/>
    <mergeCell ref="M27:O27"/>
    <mergeCell ref="R27:T27"/>
    <mergeCell ref="B17:E17"/>
    <mergeCell ref="G17:J17"/>
    <mergeCell ref="L17:O17"/>
    <mergeCell ref="Q17:T17"/>
    <mergeCell ref="C26:E26"/>
    <mergeCell ref="H26:J26"/>
    <mergeCell ref="M26:O26"/>
    <mergeCell ref="R26:T26"/>
    <mergeCell ref="B2:N2"/>
    <mergeCell ref="B3:N3"/>
    <mergeCell ref="B5:B6"/>
    <mergeCell ref="C5:E5"/>
    <mergeCell ref="F5:H5"/>
    <mergeCell ref="I5:K5"/>
    <mergeCell ref="L5:N5"/>
  </mergeCells>
  <dataValidations count="1">
    <dataValidation type="list" showInputMessage="1" showErrorMessage="1" errorTitle="Error" error="Must choose a month." promptTitle="Month #" prompt="Please select the month by selecting the corresponding month number._x000a_Ex) Jan = 1, Feb = 2, Mar = 3..." sqref="Q6" xr:uid="{B9A7F706-61C5-47EC-8513-53D5122BC65B}">
      <formula1>$V$4:$V$15</formula1>
    </dataValidation>
  </dataValidation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BCM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Tessier, Nicholas</dc:creator>
  <cp:lastModifiedBy>Tessier, Nicholas</cp:lastModifiedBy>
  <dcterms:created xsi:type="dcterms:W3CDTF">2022-10-14T16:57:09Z</dcterms:created>
  <dcterms:modified xsi:type="dcterms:W3CDTF">2022-10-14T17:10:35Z</dcterms:modified>
</cp:coreProperties>
</file>