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s\Jottacloud\GitHub\IRiR\"/>
    </mc:Choice>
  </mc:AlternateContent>
  <bookViews>
    <workbookView xWindow="0" yWindow="0" windowWidth="28800" windowHeight="12435" activeTab="1"/>
  </bookViews>
  <sheets>
    <sheet name="Ark1" sheetId="1" r:id="rId1"/>
    <sheet name="Ar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2" i="2" l="1"/>
  <c r="AH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N3" i="2"/>
  <c r="AT4" i="2"/>
  <c r="AU4" i="2"/>
  <c r="AV4" i="2"/>
  <c r="AW4" i="2"/>
  <c r="AT5" i="2"/>
  <c r="AU5" i="2"/>
  <c r="AV5" i="2"/>
  <c r="AW5" i="2"/>
  <c r="AT6" i="2"/>
  <c r="AU6" i="2"/>
  <c r="AV6" i="2"/>
  <c r="AW6" i="2"/>
  <c r="AT7" i="2"/>
  <c r="AU7" i="2"/>
  <c r="AV7" i="2"/>
  <c r="AW7" i="2"/>
  <c r="AT8" i="2"/>
  <c r="AU8" i="2"/>
  <c r="AV8" i="2"/>
  <c r="AW8" i="2"/>
  <c r="AT9" i="2"/>
  <c r="AU9" i="2"/>
  <c r="AV9" i="2"/>
  <c r="AW9" i="2"/>
  <c r="AT10" i="2"/>
  <c r="AU10" i="2"/>
  <c r="AV10" i="2"/>
  <c r="AW10" i="2"/>
  <c r="AT11" i="2"/>
  <c r="AU11" i="2"/>
  <c r="AV11" i="2"/>
  <c r="AW11" i="2"/>
  <c r="AT12" i="2"/>
  <c r="AU12" i="2"/>
  <c r="AV12" i="2"/>
  <c r="AW12" i="2"/>
  <c r="AT13" i="2"/>
  <c r="AU13" i="2"/>
  <c r="AV13" i="2"/>
  <c r="AW13" i="2"/>
  <c r="AT14" i="2"/>
  <c r="AU14" i="2"/>
  <c r="AV14" i="2"/>
  <c r="AW14" i="2"/>
  <c r="AT15" i="2"/>
  <c r="AU15" i="2"/>
  <c r="AV15" i="2"/>
  <c r="AW15" i="2"/>
  <c r="AT16" i="2"/>
  <c r="AU16" i="2"/>
  <c r="AV16" i="2"/>
  <c r="AW16" i="2"/>
  <c r="AT17" i="2"/>
  <c r="AU17" i="2"/>
  <c r="AV17" i="2"/>
  <c r="AW17" i="2"/>
  <c r="AT18" i="2"/>
  <c r="AU18" i="2"/>
  <c r="AV18" i="2"/>
  <c r="AW18" i="2"/>
  <c r="AT19" i="2"/>
  <c r="AU19" i="2"/>
  <c r="AV19" i="2"/>
  <c r="AW19" i="2"/>
  <c r="AT20" i="2"/>
  <c r="AU20" i="2"/>
  <c r="AV20" i="2"/>
  <c r="AW20" i="2"/>
  <c r="AT21" i="2"/>
  <c r="AU21" i="2"/>
  <c r="AV21" i="2"/>
  <c r="AW21" i="2"/>
  <c r="AT22" i="2"/>
  <c r="AU22" i="2"/>
  <c r="AV22" i="2"/>
  <c r="AW22" i="2"/>
  <c r="AT23" i="2"/>
  <c r="AU23" i="2"/>
  <c r="AV23" i="2"/>
  <c r="AW23" i="2"/>
  <c r="AT24" i="2"/>
  <c r="AU24" i="2"/>
  <c r="AV24" i="2"/>
  <c r="AW24" i="2"/>
  <c r="AT25" i="2"/>
  <c r="AU25" i="2"/>
  <c r="AV25" i="2"/>
  <c r="AW25" i="2"/>
  <c r="AT26" i="2"/>
  <c r="AU26" i="2"/>
  <c r="AV26" i="2"/>
  <c r="AW26" i="2"/>
  <c r="AT27" i="2"/>
  <c r="AU27" i="2"/>
  <c r="AV27" i="2"/>
  <c r="AW27" i="2"/>
  <c r="AT28" i="2"/>
  <c r="AU28" i="2"/>
  <c r="AV28" i="2"/>
  <c r="AW28" i="2"/>
  <c r="AT29" i="2"/>
  <c r="AU29" i="2"/>
  <c r="AV29" i="2"/>
  <c r="AW29" i="2"/>
  <c r="AT30" i="2"/>
  <c r="AU30" i="2"/>
  <c r="AV30" i="2"/>
  <c r="AW30" i="2"/>
  <c r="AT31" i="2"/>
  <c r="AU31" i="2"/>
  <c r="AV31" i="2"/>
  <c r="AW31" i="2"/>
  <c r="AT32" i="2"/>
  <c r="AU32" i="2"/>
  <c r="AV32" i="2"/>
  <c r="AW32" i="2"/>
  <c r="AT33" i="2"/>
  <c r="AU33" i="2"/>
  <c r="AV33" i="2"/>
  <c r="AW33" i="2"/>
  <c r="AT34" i="2"/>
  <c r="AU34" i="2"/>
  <c r="AV34" i="2"/>
  <c r="AW34" i="2"/>
  <c r="AT35" i="2"/>
  <c r="AU35" i="2"/>
  <c r="AV35" i="2"/>
  <c r="AW35" i="2"/>
  <c r="AT36" i="2"/>
  <c r="AU36" i="2"/>
  <c r="AV36" i="2"/>
  <c r="AW36" i="2"/>
  <c r="AT37" i="2"/>
  <c r="AU37" i="2"/>
  <c r="AV37" i="2"/>
  <c r="AW37" i="2"/>
  <c r="AT38" i="2"/>
  <c r="AU38" i="2"/>
  <c r="AV38" i="2"/>
  <c r="AW38" i="2"/>
  <c r="AT39" i="2"/>
  <c r="AU39" i="2"/>
  <c r="AV39" i="2"/>
  <c r="AW39" i="2"/>
  <c r="AT40" i="2"/>
  <c r="AU40" i="2"/>
  <c r="AV40" i="2"/>
  <c r="AW40" i="2"/>
  <c r="AT41" i="2"/>
  <c r="AU41" i="2"/>
  <c r="AV41" i="2"/>
  <c r="AW41" i="2"/>
  <c r="AT42" i="2"/>
  <c r="AU42" i="2"/>
  <c r="AV42" i="2"/>
  <c r="AW42" i="2"/>
  <c r="AT43" i="2"/>
  <c r="AU43" i="2"/>
  <c r="AV43" i="2"/>
  <c r="AW43" i="2"/>
  <c r="AT44" i="2"/>
  <c r="AU44" i="2"/>
  <c r="AV44" i="2"/>
  <c r="AW44" i="2"/>
  <c r="AT45" i="2"/>
  <c r="AU45" i="2"/>
  <c r="AV45" i="2"/>
  <c r="AW45" i="2"/>
  <c r="AT46" i="2"/>
  <c r="AU46" i="2"/>
  <c r="AV46" i="2"/>
  <c r="AW46" i="2"/>
  <c r="AT47" i="2"/>
  <c r="AU47" i="2"/>
  <c r="AV47" i="2"/>
  <c r="AW47" i="2"/>
  <c r="AT48" i="2"/>
  <c r="AU48" i="2"/>
  <c r="AV48" i="2"/>
  <c r="AW48" i="2"/>
  <c r="AT49" i="2"/>
  <c r="AU49" i="2"/>
  <c r="AV49" i="2"/>
  <c r="AW49" i="2"/>
  <c r="AT50" i="2"/>
  <c r="AU50" i="2"/>
  <c r="AV50" i="2"/>
  <c r="AW50" i="2"/>
  <c r="AT51" i="2"/>
  <c r="AU51" i="2"/>
  <c r="AV51" i="2"/>
  <c r="AW51" i="2"/>
  <c r="AT52" i="2"/>
  <c r="AU52" i="2"/>
  <c r="AV52" i="2"/>
  <c r="AW52" i="2"/>
  <c r="AT53" i="2"/>
  <c r="AU53" i="2"/>
  <c r="AV53" i="2"/>
  <c r="AW53" i="2"/>
  <c r="AT54" i="2"/>
  <c r="AU54" i="2"/>
  <c r="AV54" i="2"/>
  <c r="AW54" i="2"/>
  <c r="AT55" i="2"/>
  <c r="AU55" i="2"/>
  <c r="AV55" i="2"/>
  <c r="AW55" i="2"/>
  <c r="AT56" i="2"/>
  <c r="AU56" i="2"/>
  <c r="AV56" i="2"/>
  <c r="AW56" i="2"/>
  <c r="AT57" i="2"/>
  <c r="AU57" i="2"/>
  <c r="AV57" i="2"/>
  <c r="AW57" i="2"/>
  <c r="AT58" i="2"/>
  <c r="AU58" i="2"/>
  <c r="AV58" i="2"/>
  <c r="AW58" i="2"/>
  <c r="AT59" i="2"/>
  <c r="AU59" i="2"/>
  <c r="AV59" i="2"/>
  <c r="AW59" i="2"/>
  <c r="AT60" i="2"/>
  <c r="AU60" i="2"/>
  <c r="AV60" i="2"/>
  <c r="AW60" i="2"/>
  <c r="AT61" i="2"/>
  <c r="AU61" i="2"/>
  <c r="AV61" i="2"/>
  <c r="AW61" i="2"/>
  <c r="AT62" i="2"/>
  <c r="AU62" i="2"/>
  <c r="AV62" i="2"/>
  <c r="AW62" i="2"/>
  <c r="AT63" i="2"/>
  <c r="AU63" i="2"/>
  <c r="AV63" i="2"/>
  <c r="AW63" i="2"/>
  <c r="AT64" i="2"/>
  <c r="AU64" i="2"/>
  <c r="AV64" i="2"/>
  <c r="AW64" i="2"/>
  <c r="AT65" i="2"/>
  <c r="AU65" i="2"/>
  <c r="AV65" i="2"/>
  <c r="AW65" i="2"/>
  <c r="AT66" i="2"/>
  <c r="AU66" i="2"/>
  <c r="AV66" i="2"/>
  <c r="AW66" i="2"/>
  <c r="AT67" i="2"/>
  <c r="AU67" i="2"/>
  <c r="AV67" i="2"/>
  <c r="AW67" i="2"/>
  <c r="AT68" i="2"/>
  <c r="AU68" i="2"/>
  <c r="AV68" i="2"/>
  <c r="AW68" i="2"/>
  <c r="AT69" i="2"/>
  <c r="AU69" i="2"/>
  <c r="AV69" i="2"/>
  <c r="AW69" i="2"/>
  <c r="AT70" i="2"/>
  <c r="AU70" i="2"/>
  <c r="AV70" i="2"/>
  <c r="AW70" i="2"/>
  <c r="AT71" i="2"/>
  <c r="AU71" i="2"/>
  <c r="AV71" i="2"/>
  <c r="AW71" i="2"/>
  <c r="AT72" i="2"/>
  <c r="AU72" i="2"/>
  <c r="AV72" i="2"/>
  <c r="AW72" i="2"/>
  <c r="AT73" i="2"/>
  <c r="AU73" i="2"/>
  <c r="AV73" i="2"/>
  <c r="AW73" i="2"/>
  <c r="AT74" i="2"/>
  <c r="AU74" i="2"/>
  <c r="AV74" i="2"/>
  <c r="AW74" i="2"/>
  <c r="AT75" i="2"/>
  <c r="AU75" i="2"/>
  <c r="AV75" i="2"/>
  <c r="AW75" i="2"/>
  <c r="AT76" i="2"/>
  <c r="AU76" i="2"/>
  <c r="AV76" i="2"/>
  <c r="AW76" i="2"/>
  <c r="AT77" i="2"/>
  <c r="AU77" i="2"/>
  <c r="AV77" i="2"/>
  <c r="AW77" i="2"/>
  <c r="AT78" i="2"/>
  <c r="AU78" i="2"/>
  <c r="AV78" i="2"/>
  <c r="AW78" i="2"/>
  <c r="AT79" i="2"/>
  <c r="AU79" i="2"/>
  <c r="AV79" i="2"/>
  <c r="AW79" i="2"/>
  <c r="AT80" i="2"/>
  <c r="AU80" i="2"/>
  <c r="AV80" i="2"/>
  <c r="AW80" i="2"/>
  <c r="AT81" i="2"/>
  <c r="AU81" i="2"/>
  <c r="AV81" i="2"/>
  <c r="AW81" i="2"/>
  <c r="AT82" i="2"/>
  <c r="AU82" i="2"/>
  <c r="AV82" i="2"/>
  <c r="AW82" i="2"/>
  <c r="AT83" i="2"/>
  <c r="AU83" i="2"/>
  <c r="AV83" i="2"/>
  <c r="AW83" i="2"/>
  <c r="AT84" i="2"/>
  <c r="AU84" i="2"/>
  <c r="AV84" i="2"/>
  <c r="AW84" i="2"/>
  <c r="AT85" i="2"/>
  <c r="AU85" i="2"/>
  <c r="AV85" i="2"/>
  <c r="AW85" i="2"/>
  <c r="AT86" i="2"/>
  <c r="AU86" i="2"/>
  <c r="AV86" i="2"/>
  <c r="AW86" i="2"/>
  <c r="AT87" i="2"/>
  <c r="AU87" i="2"/>
  <c r="AV87" i="2"/>
  <c r="AW87" i="2"/>
  <c r="AT88" i="2"/>
  <c r="AU88" i="2"/>
  <c r="AV88" i="2"/>
  <c r="AW88" i="2"/>
  <c r="AT89" i="2"/>
  <c r="AU89" i="2"/>
  <c r="AV89" i="2"/>
  <c r="AW89" i="2"/>
  <c r="AT90" i="2"/>
  <c r="AU90" i="2"/>
  <c r="AV90" i="2"/>
  <c r="AW90" i="2"/>
  <c r="AT91" i="2"/>
  <c r="AU91" i="2"/>
  <c r="AV91" i="2"/>
  <c r="AW91" i="2"/>
  <c r="AT92" i="2"/>
  <c r="AU92" i="2"/>
  <c r="AV92" i="2"/>
  <c r="AW92" i="2"/>
  <c r="AT93" i="2"/>
  <c r="AU93" i="2"/>
  <c r="AV93" i="2"/>
  <c r="AW93" i="2"/>
  <c r="AT94" i="2"/>
  <c r="AU94" i="2"/>
  <c r="AV94" i="2"/>
  <c r="AW94" i="2"/>
  <c r="AT95" i="2"/>
  <c r="AU95" i="2"/>
  <c r="AV95" i="2"/>
  <c r="AW95" i="2"/>
  <c r="AT96" i="2"/>
  <c r="AU96" i="2"/>
  <c r="AV96" i="2"/>
  <c r="AW96" i="2"/>
  <c r="AT97" i="2"/>
  <c r="AU97" i="2"/>
  <c r="AV97" i="2"/>
  <c r="AW97" i="2"/>
  <c r="AT98" i="2"/>
  <c r="AU98" i="2"/>
  <c r="AV98" i="2"/>
  <c r="AW98" i="2"/>
  <c r="AT99" i="2"/>
  <c r="AU99" i="2"/>
  <c r="AV99" i="2"/>
  <c r="AW99" i="2"/>
  <c r="AT100" i="2"/>
  <c r="AU100" i="2"/>
  <c r="AV100" i="2"/>
  <c r="AW100" i="2"/>
  <c r="AT101" i="2"/>
  <c r="AU101" i="2"/>
  <c r="AV101" i="2"/>
  <c r="AW101" i="2"/>
  <c r="AT102" i="2"/>
  <c r="AU102" i="2"/>
  <c r="AV102" i="2"/>
  <c r="AW102" i="2"/>
  <c r="AT103" i="2"/>
  <c r="AU103" i="2"/>
  <c r="AV103" i="2"/>
  <c r="AW103" i="2"/>
  <c r="AT104" i="2"/>
  <c r="AU104" i="2"/>
  <c r="AV104" i="2"/>
  <c r="AW104" i="2"/>
  <c r="AT105" i="2"/>
  <c r="AU105" i="2"/>
  <c r="AV105" i="2"/>
  <c r="AW105" i="2"/>
  <c r="AT106" i="2"/>
  <c r="AU106" i="2"/>
  <c r="AV106" i="2"/>
  <c r="AW106" i="2"/>
  <c r="AT107" i="2"/>
  <c r="AU107" i="2"/>
  <c r="AV107" i="2"/>
  <c r="AW107" i="2"/>
  <c r="AT108" i="2"/>
  <c r="AU108" i="2"/>
  <c r="AV108" i="2"/>
  <c r="AW108" i="2"/>
  <c r="AT109" i="2"/>
  <c r="AU109" i="2"/>
  <c r="AV109" i="2"/>
  <c r="AW109" i="2"/>
  <c r="AT110" i="2"/>
  <c r="AU110" i="2"/>
  <c r="AV110" i="2"/>
  <c r="AW110" i="2"/>
  <c r="AT111" i="2"/>
  <c r="AU111" i="2"/>
  <c r="AV111" i="2"/>
  <c r="AW111" i="2"/>
  <c r="AT112" i="2"/>
  <c r="AU112" i="2"/>
  <c r="AV112" i="2"/>
  <c r="AW112" i="2"/>
  <c r="AT113" i="2"/>
  <c r="AU113" i="2"/>
  <c r="AV113" i="2"/>
  <c r="AW113" i="2"/>
  <c r="AT114" i="2"/>
  <c r="AU114" i="2"/>
  <c r="AV114" i="2"/>
  <c r="AW114" i="2"/>
  <c r="AT115" i="2"/>
  <c r="AU115" i="2"/>
  <c r="AV115" i="2"/>
  <c r="AW115" i="2"/>
  <c r="AT116" i="2"/>
  <c r="AU116" i="2"/>
  <c r="AV116" i="2"/>
  <c r="AW116" i="2"/>
  <c r="AT117" i="2"/>
  <c r="AU117" i="2"/>
  <c r="AV117" i="2"/>
  <c r="AW117" i="2"/>
  <c r="AT118" i="2"/>
  <c r="AU118" i="2"/>
  <c r="AV118" i="2"/>
  <c r="AW118" i="2"/>
  <c r="AT119" i="2"/>
  <c r="AU119" i="2"/>
  <c r="AV119" i="2"/>
  <c r="AW119" i="2"/>
  <c r="AT120" i="2"/>
  <c r="AU120" i="2"/>
  <c r="AV120" i="2"/>
  <c r="AW120" i="2"/>
  <c r="AT121" i="2"/>
  <c r="AU121" i="2"/>
  <c r="AV121" i="2"/>
  <c r="AW121" i="2"/>
  <c r="AU3" i="2"/>
  <c r="AV3" i="2"/>
  <c r="AW3" i="2"/>
  <c r="AT3" i="2"/>
  <c r="AI3" i="2"/>
  <c r="AJ3" i="2"/>
  <c r="AK3" i="2"/>
  <c r="AL3" i="2"/>
  <c r="AM3" i="2"/>
  <c r="AO3" i="2"/>
  <c r="AP3" i="2"/>
  <c r="AQ3" i="2"/>
  <c r="AR3" i="2"/>
  <c r="AS3" i="2"/>
  <c r="AI4" i="2"/>
  <c r="AJ4" i="2"/>
  <c r="AK4" i="2"/>
  <c r="AL4" i="2"/>
  <c r="AM4" i="2"/>
  <c r="AN4" i="2"/>
  <c r="AO4" i="2"/>
  <c r="AP4" i="2"/>
  <c r="AQ4" i="2"/>
  <c r="AR4" i="2"/>
  <c r="AS4" i="2"/>
  <c r="AI5" i="2"/>
  <c r="AJ5" i="2"/>
  <c r="AK5" i="2"/>
  <c r="AL5" i="2"/>
  <c r="AM5" i="2"/>
  <c r="AN5" i="2"/>
  <c r="AO5" i="2"/>
  <c r="AP5" i="2"/>
  <c r="AQ5" i="2"/>
  <c r="AR5" i="2"/>
  <c r="AS5" i="2"/>
  <c r="AI6" i="2"/>
  <c r="AJ6" i="2"/>
  <c r="AK6" i="2"/>
  <c r="AL6" i="2"/>
  <c r="AM6" i="2"/>
  <c r="AN6" i="2"/>
  <c r="AO6" i="2"/>
  <c r="AP6" i="2"/>
  <c r="AQ6" i="2"/>
  <c r="AR6" i="2"/>
  <c r="AS6" i="2"/>
  <c r="AI7" i="2"/>
  <c r="AJ7" i="2"/>
  <c r="AK7" i="2"/>
  <c r="AL7" i="2"/>
  <c r="AM7" i="2"/>
  <c r="AN7" i="2"/>
  <c r="AO7" i="2"/>
  <c r="AP7" i="2"/>
  <c r="AQ7" i="2"/>
  <c r="AR7" i="2"/>
  <c r="AS7" i="2"/>
  <c r="AI8" i="2"/>
  <c r="AJ8" i="2"/>
  <c r="AK8" i="2"/>
  <c r="AL8" i="2"/>
  <c r="AM8" i="2"/>
  <c r="AN8" i="2"/>
  <c r="AO8" i="2"/>
  <c r="AP8" i="2"/>
  <c r="AQ8" i="2"/>
  <c r="AR8" i="2"/>
  <c r="AS8" i="2"/>
  <c r="AI9" i="2"/>
  <c r="AJ9" i="2"/>
  <c r="AK9" i="2"/>
  <c r="AL9" i="2"/>
  <c r="AM9" i="2"/>
  <c r="AN9" i="2"/>
  <c r="AO9" i="2"/>
  <c r="AP9" i="2"/>
  <c r="AQ9" i="2"/>
  <c r="AR9" i="2"/>
  <c r="AS9" i="2"/>
  <c r="AI10" i="2"/>
  <c r="AJ10" i="2"/>
  <c r="AK10" i="2"/>
  <c r="AL10" i="2"/>
  <c r="AM10" i="2"/>
  <c r="AN10" i="2"/>
  <c r="AO10" i="2"/>
  <c r="AP10" i="2"/>
  <c r="AQ10" i="2"/>
  <c r="AR10" i="2"/>
  <c r="AS10" i="2"/>
  <c r="AI11" i="2"/>
  <c r="AJ11" i="2"/>
  <c r="AK11" i="2"/>
  <c r="AL11" i="2"/>
  <c r="AM11" i="2"/>
  <c r="AN11" i="2"/>
  <c r="AO11" i="2"/>
  <c r="AP11" i="2"/>
  <c r="AQ11" i="2"/>
  <c r="AR11" i="2"/>
  <c r="AS11" i="2"/>
  <c r="AI12" i="2"/>
  <c r="AJ12" i="2"/>
  <c r="AK12" i="2"/>
  <c r="AL12" i="2"/>
  <c r="AM12" i="2"/>
  <c r="AN12" i="2"/>
  <c r="AO12" i="2"/>
  <c r="AP12" i="2"/>
  <c r="AQ12" i="2"/>
  <c r="AR12" i="2"/>
  <c r="AS12" i="2"/>
  <c r="AI13" i="2"/>
  <c r="AJ13" i="2"/>
  <c r="AK13" i="2"/>
  <c r="AL13" i="2"/>
  <c r="AM13" i="2"/>
  <c r="AN13" i="2"/>
  <c r="AO13" i="2"/>
  <c r="AP13" i="2"/>
  <c r="AQ13" i="2"/>
  <c r="AR13" i="2"/>
  <c r="AS13" i="2"/>
  <c r="AI14" i="2"/>
  <c r="AJ14" i="2"/>
  <c r="AK14" i="2"/>
  <c r="AL14" i="2"/>
  <c r="AM14" i="2"/>
  <c r="AN14" i="2"/>
  <c r="AO14" i="2"/>
  <c r="AP14" i="2"/>
  <c r="AQ14" i="2"/>
  <c r="AR14" i="2"/>
  <c r="AS14" i="2"/>
  <c r="AI15" i="2"/>
  <c r="AJ15" i="2"/>
  <c r="AK15" i="2"/>
  <c r="AL15" i="2"/>
  <c r="AM15" i="2"/>
  <c r="AN15" i="2"/>
  <c r="AO15" i="2"/>
  <c r="AP15" i="2"/>
  <c r="AQ15" i="2"/>
  <c r="AR15" i="2"/>
  <c r="AS15" i="2"/>
  <c r="AI16" i="2"/>
  <c r="AJ16" i="2"/>
  <c r="AK16" i="2"/>
  <c r="AL16" i="2"/>
  <c r="AM16" i="2"/>
  <c r="AN16" i="2"/>
  <c r="AO16" i="2"/>
  <c r="AP16" i="2"/>
  <c r="AQ16" i="2"/>
  <c r="AR16" i="2"/>
  <c r="AS16" i="2"/>
  <c r="AI17" i="2"/>
  <c r="AJ17" i="2"/>
  <c r="AK17" i="2"/>
  <c r="AL17" i="2"/>
  <c r="AM17" i="2"/>
  <c r="AN17" i="2"/>
  <c r="AO17" i="2"/>
  <c r="AP17" i="2"/>
  <c r="AQ17" i="2"/>
  <c r="AR17" i="2"/>
  <c r="AS17" i="2"/>
  <c r="AI18" i="2"/>
  <c r="AJ18" i="2"/>
  <c r="AK18" i="2"/>
  <c r="AL18" i="2"/>
  <c r="AM18" i="2"/>
  <c r="AN18" i="2"/>
  <c r="AO18" i="2"/>
  <c r="AP18" i="2"/>
  <c r="AQ18" i="2"/>
  <c r="AR18" i="2"/>
  <c r="AS18" i="2"/>
  <c r="AI19" i="2"/>
  <c r="AJ19" i="2"/>
  <c r="AK19" i="2"/>
  <c r="AL19" i="2"/>
  <c r="AM19" i="2"/>
  <c r="AN19" i="2"/>
  <c r="AO19" i="2"/>
  <c r="AP19" i="2"/>
  <c r="AQ19" i="2"/>
  <c r="AR19" i="2"/>
  <c r="AS19" i="2"/>
  <c r="AI20" i="2"/>
  <c r="AJ20" i="2"/>
  <c r="AK20" i="2"/>
  <c r="AL20" i="2"/>
  <c r="AM20" i="2"/>
  <c r="AN20" i="2"/>
  <c r="AO20" i="2"/>
  <c r="AP20" i="2"/>
  <c r="AQ20" i="2"/>
  <c r="AR20" i="2"/>
  <c r="AS20" i="2"/>
  <c r="AI21" i="2"/>
  <c r="AJ21" i="2"/>
  <c r="AK21" i="2"/>
  <c r="AL21" i="2"/>
  <c r="AM21" i="2"/>
  <c r="AN21" i="2"/>
  <c r="AO21" i="2"/>
  <c r="AP21" i="2"/>
  <c r="AQ21" i="2"/>
  <c r="AR21" i="2"/>
  <c r="AS21" i="2"/>
  <c r="AI22" i="2"/>
  <c r="AJ22" i="2"/>
  <c r="AK22" i="2"/>
  <c r="AL22" i="2"/>
  <c r="AM22" i="2"/>
  <c r="AN22" i="2"/>
  <c r="AO22" i="2"/>
  <c r="AP22" i="2"/>
  <c r="AQ22" i="2"/>
  <c r="AR22" i="2"/>
  <c r="AS22" i="2"/>
  <c r="AI23" i="2"/>
  <c r="AJ23" i="2"/>
  <c r="AK23" i="2"/>
  <c r="AL23" i="2"/>
  <c r="AM23" i="2"/>
  <c r="AN23" i="2"/>
  <c r="AO23" i="2"/>
  <c r="AP23" i="2"/>
  <c r="AQ23" i="2"/>
  <c r="AR23" i="2"/>
  <c r="AS23" i="2"/>
  <c r="AI24" i="2"/>
  <c r="AJ24" i="2"/>
  <c r="AK24" i="2"/>
  <c r="AL24" i="2"/>
  <c r="AM24" i="2"/>
  <c r="AN24" i="2"/>
  <c r="AO24" i="2"/>
  <c r="AP24" i="2"/>
  <c r="AQ24" i="2"/>
  <c r="AR24" i="2"/>
  <c r="AS24" i="2"/>
  <c r="AI25" i="2"/>
  <c r="AJ25" i="2"/>
  <c r="AK25" i="2"/>
  <c r="AL25" i="2"/>
  <c r="AM25" i="2"/>
  <c r="AN25" i="2"/>
  <c r="AO25" i="2"/>
  <c r="AP25" i="2"/>
  <c r="AQ25" i="2"/>
  <c r="AR25" i="2"/>
  <c r="AS25" i="2"/>
  <c r="AI26" i="2"/>
  <c r="AJ26" i="2"/>
  <c r="AK26" i="2"/>
  <c r="AL26" i="2"/>
  <c r="AM26" i="2"/>
  <c r="AN26" i="2"/>
  <c r="AO26" i="2"/>
  <c r="AP26" i="2"/>
  <c r="AQ26" i="2"/>
  <c r="AR26" i="2"/>
  <c r="AS26" i="2"/>
  <c r="AI27" i="2"/>
  <c r="AJ27" i="2"/>
  <c r="AK27" i="2"/>
  <c r="AL27" i="2"/>
  <c r="AM27" i="2"/>
  <c r="AN27" i="2"/>
  <c r="AO27" i="2"/>
  <c r="AP27" i="2"/>
  <c r="AQ27" i="2"/>
  <c r="AR27" i="2"/>
  <c r="AS27" i="2"/>
  <c r="AI28" i="2"/>
  <c r="AJ28" i="2"/>
  <c r="AK28" i="2"/>
  <c r="AL28" i="2"/>
  <c r="AM28" i="2"/>
  <c r="AN28" i="2"/>
  <c r="AO28" i="2"/>
  <c r="AP28" i="2"/>
  <c r="AQ28" i="2"/>
  <c r="AR28" i="2"/>
  <c r="AS28" i="2"/>
  <c r="AI29" i="2"/>
  <c r="AJ29" i="2"/>
  <c r="AK29" i="2"/>
  <c r="AL29" i="2"/>
  <c r="AM29" i="2"/>
  <c r="AN29" i="2"/>
  <c r="AO29" i="2"/>
  <c r="AP29" i="2"/>
  <c r="AQ29" i="2"/>
  <c r="AR29" i="2"/>
  <c r="AS29" i="2"/>
  <c r="AI30" i="2"/>
  <c r="AJ30" i="2"/>
  <c r="AK30" i="2"/>
  <c r="AL30" i="2"/>
  <c r="AM30" i="2"/>
  <c r="AN30" i="2"/>
  <c r="AO30" i="2"/>
  <c r="AP30" i="2"/>
  <c r="AQ30" i="2"/>
  <c r="AR30" i="2"/>
  <c r="AS30" i="2"/>
  <c r="AI31" i="2"/>
  <c r="AJ31" i="2"/>
  <c r="AK31" i="2"/>
  <c r="AL31" i="2"/>
  <c r="AM31" i="2"/>
  <c r="AN31" i="2"/>
  <c r="AO31" i="2"/>
  <c r="AP31" i="2"/>
  <c r="AQ31" i="2"/>
  <c r="AR31" i="2"/>
  <c r="AS31" i="2"/>
  <c r="AI32" i="2"/>
  <c r="AJ32" i="2"/>
  <c r="AK32" i="2"/>
  <c r="AL32" i="2"/>
  <c r="AM32" i="2"/>
  <c r="AN32" i="2"/>
  <c r="AO32" i="2"/>
  <c r="AP32" i="2"/>
  <c r="AQ32" i="2"/>
  <c r="AR32" i="2"/>
  <c r="AS32" i="2"/>
  <c r="AI33" i="2"/>
  <c r="AJ33" i="2"/>
  <c r="AK33" i="2"/>
  <c r="AL33" i="2"/>
  <c r="AM33" i="2"/>
  <c r="AN33" i="2"/>
  <c r="AO33" i="2"/>
  <c r="AP33" i="2"/>
  <c r="AQ33" i="2"/>
  <c r="AR33" i="2"/>
  <c r="AS33" i="2"/>
  <c r="AI34" i="2"/>
  <c r="AJ34" i="2"/>
  <c r="AK34" i="2"/>
  <c r="AL34" i="2"/>
  <c r="AM34" i="2"/>
  <c r="AN34" i="2"/>
  <c r="AO34" i="2"/>
  <c r="AP34" i="2"/>
  <c r="AQ34" i="2"/>
  <c r="AR34" i="2"/>
  <c r="AS34" i="2"/>
  <c r="AI35" i="2"/>
  <c r="AJ35" i="2"/>
  <c r="AK35" i="2"/>
  <c r="AL35" i="2"/>
  <c r="AM35" i="2"/>
  <c r="AN35" i="2"/>
  <c r="AO35" i="2"/>
  <c r="AP35" i="2"/>
  <c r="AQ35" i="2"/>
  <c r="AR35" i="2"/>
  <c r="AS35" i="2"/>
  <c r="AI36" i="2"/>
  <c r="AJ36" i="2"/>
  <c r="AK36" i="2"/>
  <c r="AL36" i="2"/>
  <c r="AM36" i="2"/>
  <c r="AN36" i="2"/>
  <c r="AO36" i="2"/>
  <c r="AP36" i="2"/>
  <c r="AQ36" i="2"/>
  <c r="AR36" i="2"/>
  <c r="AS36" i="2"/>
  <c r="AI37" i="2"/>
  <c r="AJ37" i="2"/>
  <c r="AK37" i="2"/>
  <c r="AL37" i="2"/>
  <c r="AM37" i="2"/>
  <c r="AN37" i="2"/>
  <c r="AO37" i="2"/>
  <c r="AP37" i="2"/>
  <c r="AQ37" i="2"/>
  <c r="AR37" i="2"/>
  <c r="AS37" i="2"/>
  <c r="AI38" i="2"/>
  <c r="AJ38" i="2"/>
  <c r="AK38" i="2"/>
  <c r="AL38" i="2"/>
  <c r="AM38" i="2"/>
  <c r="AN38" i="2"/>
  <c r="AO38" i="2"/>
  <c r="AP38" i="2"/>
  <c r="AQ38" i="2"/>
  <c r="AR38" i="2"/>
  <c r="AS38" i="2"/>
  <c r="AI39" i="2"/>
  <c r="AJ39" i="2"/>
  <c r="AK39" i="2"/>
  <c r="AL39" i="2"/>
  <c r="AM39" i="2"/>
  <c r="AN39" i="2"/>
  <c r="AO39" i="2"/>
  <c r="AP39" i="2"/>
  <c r="AQ39" i="2"/>
  <c r="AR39" i="2"/>
  <c r="AS39" i="2"/>
  <c r="AI40" i="2"/>
  <c r="AJ40" i="2"/>
  <c r="AK40" i="2"/>
  <c r="AL40" i="2"/>
  <c r="AM40" i="2"/>
  <c r="AN40" i="2"/>
  <c r="AO40" i="2"/>
  <c r="AP40" i="2"/>
  <c r="AQ40" i="2"/>
  <c r="AR40" i="2"/>
  <c r="AS40" i="2"/>
  <c r="AI41" i="2"/>
  <c r="AJ41" i="2"/>
  <c r="AK41" i="2"/>
  <c r="AL41" i="2"/>
  <c r="AM41" i="2"/>
  <c r="AN41" i="2"/>
  <c r="AO41" i="2"/>
  <c r="AP41" i="2"/>
  <c r="AQ41" i="2"/>
  <c r="AR41" i="2"/>
  <c r="AS41" i="2"/>
  <c r="AI42" i="2"/>
  <c r="AJ42" i="2"/>
  <c r="AK42" i="2"/>
  <c r="AL42" i="2"/>
  <c r="AM42" i="2"/>
  <c r="AN42" i="2"/>
  <c r="AO42" i="2"/>
  <c r="AP42" i="2"/>
  <c r="AQ42" i="2"/>
  <c r="AR42" i="2"/>
  <c r="AS42" i="2"/>
  <c r="AI43" i="2"/>
  <c r="AJ43" i="2"/>
  <c r="AK43" i="2"/>
  <c r="AL43" i="2"/>
  <c r="AM43" i="2"/>
  <c r="AN43" i="2"/>
  <c r="AO43" i="2"/>
  <c r="AP43" i="2"/>
  <c r="AQ43" i="2"/>
  <c r="AR43" i="2"/>
  <c r="AS43" i="2"/>
  <c r="AI44" i="2"/>
  <c r="AJ44" i="2"/>
  <c r="AK44" i="2"/>
  <c r="AL44" i="2"/>
  <c r="AM44" i="2"/>
  <c r="AN44" i="2"/>
  <c r="AO44" i="2"/>
  <c r="AP44" i="2"/>
  <c r="AQ44" i="2"/>
  <c r="AR44" i="2"/>
  <c r="AS44" i="2"/>
  <c r="AI45" i="2"/>
  <c r="AJ45" i="2"/>
  <c r="AK45" i="2"/>
  <c r="AL45" i="2"/>
  <c r="AM45" i="2"/>
  <c r="AN45" i="2"/>
  <c r="AO45" i="2"/>
  <c r="AP45" i="2"/>
  <c r="AQ45" i="2"/>
  <c r="AR45" i="2"/>
  <c r="AS45" i="2"/>
  <c r="AI46" i="2"/>
  <c r="AJ46" i="2"/>
  <c r="AK46" i="2"/>
  <c r="AL46" i="2"/>
  <c r="AM46" i="2"/>
  <c r="AN46" i="2"/>
  <c r="AO46" i="2"/>
  <c r="AP46" i="2"/>
  <c r="AQ46" i="2"/>
  <c r="AR46" i="2"/>
  <c r="AS46" i="2"/>
  <c r="AI47" i="2"/>
  <c r="AJ47" i="2"/>
  <c r="AK47" i="2"/>
  <c r="AL47" i="2"/>
  <c r="AM47" i="2"/>
  <c r="AN47" i="2"/>
  <c r="AO47" i="2"/>
  <c r="AP47" i="2"/>
  <c r="AQ47" i="2"/>
  <c r="AR47" i="2"/>
  <c r="AS47" i="2"/>
  <c r="AI48" i="2"/>
  <c r="AJ48" i="2"/>
  <c r="AK48" i="2"/>
  <c r="AL48" i="2"/>
  <c r="AM48" i="2"/>
  <c r="AN48" i="2"/>
  <c r="AO48" i="2"/>
  <c r="AP48" i="2"/>
  <c r="AQ48" i="2"/>
  <c r="AR48" i="2"/>
  <c r="AS48" i="2"/>
  <c r="AI49" i="2"/>
  <c r="AJ49" i="2"/>
  <c r="AK49" i="2"/>
  <c r="AL49" i="2"/>
  <c r="AM49" i="2"/>
  <c r="AN49" i="2"/>
  <c r="AO49" i="2"/>
  <c r="AP49" i="2"/>
  <c r="AQ49" i="2"/>
  <c r="AR49" i="2"/>
  <c r="AS49" i="2"/>
  <c r="AI50" i="2"/>
  <c r="AJ50" i="2"/>
  <c r="AK50" i="2"/>
  <c r="AL50" i="2"/>
  <c r="AM50" i="2"/>
  <c r="AN50" i="2"/>
  <c r="AO50" i="2"/>
  <c r="AP50" i="2"/>
  <c r="AQ50" i="2"/>
  <c r="AR50" i="2"/>
  <c r="AS50" i="2"/>
  <c r="AI51" i="2"/>
  <c r="AJ51" i="2"/>
  <c r="AK51" i="2"/>
  <c r="AL51" i="2"/>
  <c r="AM51" i="2"/>
  <c r="AN51" i="2"/>
  <c r="AO51" i="2"/>
  <c r="AP51" i="2"/>
  <c r="AQ51" i="2"/>
  <c r="AR51" i="2"/>
  <c r="AS51" i="2"/>
  <c r="AI52" i="2"/>
  <c r="AJ52" i="2"/>
  <c r="AK52" i="2"/>
  <c r="AL52" i="2"/>
  <c r="AM52" i="2"/>
  <c r="AN52" i="2"/>
  <c r="AO52" i="2"/>
  <c r="AP52" i="2"/>
  <c r="AQ52" i="2"/>
  <c r="AR52" i="2"/>
  <c r="AS52" i="2"/>
  <c r="AI53" i="2"/>
  <c r="AJ53" i="2"/>
  <c r="AK53" i="2"/>
  <c r="AL53" i="2"/>
  <c r="AM53" i="2"/>
  <c r="AN53" i="2"/>
  <c r="AO53" i="2"/>
  <c r="AP53" i="2"/>
  <c r="AQ53" i="2"/>
  <c r="AR53" i="2"/>
  <c r="AS53" i="2"/>
  <c r="AI54" i="2"/>
  <c r="AJ54" i="2"/>
  <c r="AK54" i="2"/>
  <c r="AL54" i="2"/>
  <c r="AM54" i="2"/>
  <c r="AN54" i="2"/>
  <c r="AO54" i="2"/>
  <c r="AP54" i="2"/>
  <c r="AQ54" i="2"/>
  <c r="AR54" i="2"/>
  <c r="AS54" i="2"/>
  <c r="AI55" i="2"/>
  <c r="AJ55" i="2"/>
  <c r="AK55" i="2"/>
  <c r="AL55" i="2"/>
  <c r="AM55" i="2"/>
  <c r="AN55" i="2"/>
  <c r="AO55" i="2"/>
  <c r="AP55" i="2"/>
  <c r="AQ55" i="2"/>
  <c r="AR55" i="2"/>
  <c r="AS55" i="2"/>
  <c r="AI56" i="2"/>
  <c r="AJ56" i="2"/>
  <c r="AK56" i="2"/>
  <c r="AL56" i="2"/>
  <c r="AM56" i="2"/>
  <c r="AN56" i="2"/>
  <c r="AO56" i="2"/>
  <c r="AP56" i="2"/>
  <c r="AQ56" i="2"/>
  <c r="AR56" i="2"/>
  <c r="AS56" i="2"/>
  <c r="AI57" i="2"/>
  <c r="AJ57" i="2"/>
  <c r="AK57" i="2"/>
  <c r="AL57" i="2"/>
  <c r="AM57" i="2"/>
  <c r="AN57" i="2"/>
  <c r="AO57" i="2"/>
  <c r="AP57" i="2"/>
  <c r="AQ57" i="2"/>
  <c r="AR57" i="2"/>
  <c r="AS57" i="2"/>
  <c r="AI58" i="2"/>
  <c r="AJ58" i="2"/>
  <c r="AK58" i="2"/>
  <c r="AL58" i="2"/>
  <c r="AM58" i="2"/>
  <c r="AN58" i="2"/>
  <c r="AO58" i="2"/>
  <c r="AP58" i="2"/>
  <c r="AQ58" i="2"/>
  <c r="AR58" i="2"/>
  <c r="AS58" i="2"/>
  <c r="AI59" i="2"/>
  <c r="AJ59" i="2"/>
  <c r="AK59" i="2"/>
  <c r="AL59" i="2"/>
  <c r="AM59" i="2"/>
  <c r="AN59" i="2"/>
  <c r="AO59" i="2"/>
  <c r="AP59" i="2"/>
  <c r="AQ59" i="2"/>
  <c r="AR59" i="2"/>
  <c r="AS59" i="2"/>
  <c r="AI60" i="2"/>
  <c r="AJ60" i="2"/>
  <c r="AK60" i="2"/>
  <c r="AL60" i="2"/>
  <c r="AM60" i="2"/>
  <c r="AN60" i="2"/>
  <c r="AO60" i="2"/>
  <c r="AP60" i="2"/>
  <c r="AQ60" i="2"/>
  <c r="AR60" i="2"/>
  <c r="AS60" i="2"/>
  <c r="AI61" i="2"/>
  <c r="AJ61" i="2"/>
  <c r="AK61" i="2"/>
  <c r="AL61" i="2"/>
  <c r="AM61" i="2"/>
  <c r="AN61" i="2"/>
  <c r="AO61" i="2"/>
  <c r="AP61" i="2"/>
  <c r="AQ61" i="2"/>
  <c r="AR61" i="2"/>
  <c r="AS61" i="2"/>
  <c r="AI62" i="2"/>
  <c r="AJ62" i="2"/>
  <c r="AK62" i="2"/>
  <c r="AL62" i="2"/>
  <c r="AM62" i="2"/>
  <c r="AN62" i="2"/>
  <c r="AO62" i="2"/>
  <c r="AP62" i="2"/>
  <c r="AQ62" i="2"/>
  <c r="AR62" i="2"/>
  <c r="AS62" i="2"/>
  <c r="AI63" i="2"/>
  <c r="AJ63" i="2"/>
  <c r="AK63" i="2"/>
  <c r="AL63" i="2"/>
  <c r="AM63" i="2"/>
  <c r="AN63" i="2"/>
  <c r="AO63" i="2"/>
  <c r="AP63" i="2"/>
  <c r="AQ63" i="2"/>
  <c r="AR63" i="2"/>
  <c r="AS63" i="2"/>
  <c r="AI64" i="2"/>
  <c r="AJ64" i="2"/>
  <c r="AK64" i="2"/>
  <c r="AL64" i="2"/>
  <c r="AM64" i="2"/>
  <c r="AN64" i="2"/>
  <c r="AO64" i="2"/>
  <c r="AP64" i="2"/>
  <c r="AQ64" i="2"/>
  <c r="AR64" i="2"/>
  <c r="AS64" i="2"/>
  <c r="AI65" i="2"/>
  <c r="AJ65" i="2"/>
  <c r="AK65" i="2"/>
  <c r="AL65" i="2"/>
  <c r="AM65" i="2"/>
  <c r="AN65" i="2"/>
  <c r="AO65" i="2"/>
  <c r="AP65" i="2"/>
  <c r="AQ65" i="2"/>
  <c r="AR65" i="2"/>
  <c r="AS65" i="2"/>
  <c r="AI66" i="2"/>
  <c r="AJ66" i="2"/>
  <c r="AK66" i="2"/>
  <c r="AL66" i="2"/>
  <c r="AM66" i="2"/>
  <c r="AN66" i="2"/>
  <c r="AO66" i="2"/>
  <c r="AP66" i="2"/>
  <c r="AQ66" i="2"/>
  <c r="AR66" i="2"/>
  <c r="AS66" i="2"/>
  <c r="AI67" i="2"/>
  <c r="AJ67" i="2"/>
  <c r="AK67" i="2"/>
  <c r="AL67" i="2"/>
  <c r="AM67" i="2"/>
  <c r="AN67" i="2"/>
  <c r="AO67" i="2"/>
  <c r="AP67" i="2"/>
  <c r="AQ67" i="2"/>
  <c r="AR67" i="2"/>
  <c r="AS67" i="2"/>
  <c r="AI68" i="2"/>
  <c r="AJ68" i="2"/>
  <c r="AK68" i="2"/>
  <c r="AL68" i="2"/>
  <c r="AM68" i="2"/>
  <c r="AN68" i="2"/>
  <c r="AO68" i="2"/>
  <c r="AP68" i="2"/>
  <c r="AQ68" i="2"/>
  <c r="AR68" i="2"/>
  <c r="AS68" i="2"/>
  <c r="AI69" i="2"/>
  <c r="AJ69" i="2"/>
  <c r="AK69" i="2"/>
  <c r="AL69" i="2"/>
  <c r="AM69" i="2"/>
  <c r="AN69" i="2"/>
  <c r="AO69" i="2"/>
  <c r="AP69" i="2"/>
  <c r="AQ69" i="2"/>
  <c r="AR69" i="2"/>
  <c r="AS69" i="2"/>
  <c r="AI70" i="2"/>
  <c r="AJ70" i="2"/>
  <c r="AK70" i="2"/>
  <c r="AL70" i="2"/>
  <c r="AM70" i="2"/>
  <c r="AN70" i="2"/>
  <c r="AO70" i="2"/>
  <c r="AP70" i="2"/>
  <c r="AQ70" i="2"/>
  <c r="AR70" i="2"/>
  <c r="AS70" i="2"/>
  <c r="AI71" i="2"/>
  <c r="AJ71" i="2"/>
  <c r="AK71" i="2"/>
  <c r="AL71" i="2"/>
  <c r="AM71" i="2"/>
  <c r="AN71" i="2"/>
  <c r="AO71" i="2"/>
  <c r="AP71" i="2"/>
  <c r="AQ71" i="2"/>
  <c r="AR71" i="2"/>
  <c r="AS71" i="2"/>
  <c r="AI72" i="2"/>
  <c r="AJ72" i="2"/>
  <c r="AK72" i="2"/>
  <c r="AL72" i="2"/>
  <c r="AM72" i="2"/>
  <c r="AN72" i="2"/>
  <c r="AO72" i="2"/>
  <c r="AP72" i="2"/>
  <c r="AQ72" i="2"/>
  <c r="AR72" i="2"/>
  <c r="AS72" i="2"/>
  <c r="AI73" i="2"/>
  <c r="AJ73" i="2"/>
  <c r="AK73" i="2"/>
  <c r="AL73" i="2"/>
  <c r="AM73" i="2"/>
  <c r="AN73" i="2"/>
  <c r="AO73" i="2"/>
  <c r="AP73" i="2"/>
  <c r="AQ73" i="2"/>
  <c r="AR73" i="2"/>
  <c r="AS73" i="2"/>
  <c r="AI74" i="2"/>
  <c r="AJ74" i="2"/>
  <c r="AK74" i="2"/>
  <c r="AL74" i="2"/>
  <c r="AM74" i="2"/>
  <c r="AN74" i="2"/>
  <c r="AO74" i="2"/>
  <c r="AP74" i="2"/>
  <c r="AQ74" i="2"/>
  <c r="AR74" i="2"/>
  <c r="AS74" i="2"/>
  <c r="AI75" i="2"/>
  <c r="AJ75" i="2"/>
  <c r="AK75" i="2"/>
  <c r="AL75" i="2"/>
  <c r="AM75" i="2"/>
  <c r="AN75" i="2"/>
  <c r="AO75" i="2"/>
  <c r="AP75" i="2"/>
  <c r="AQ75" i="2"/>
  <c r="AR75" i="2"/>
  <c r="AS75" i="2"/>
  <c r="AI76" i="2"/>
  <c r="AJ76" i="2"/>
  <c r="AK76" i="2"/>
  <c r="AL76" i="2"/>
  <c r="AM76" i="2"/>
  <c r="AN76" i="2"/>
  <c r="AO76" i="2"/>
  <c r="AP76" i="2"/>
  <c r="AQ76" i="2"/>
  <c r="AR76" i="2"/>
  <c r="AS76" i="2"/>
  <c r="AI77" i="2"/>
  <c r="AJ77" i="2"/>
  <c r="AK77" i="2"/>
  <c r="AL77" i="2"/>
  <c r="AM77" i="2"/>
  <c r="AN77" i="2"/>
  <c r="AO77" i="2"/>
  <c r="AP77" i="2"/>
  <c r="AQ77" i="2"/>
  <c r="AR77" i="2"/>
  <c r="AS77" i="2"/>
  <c r="AI78" i="2"/>
  <c r="AJ78" i="2"/>
  <c r="AK78" i="2"/>
  <c r="AL78" i="2"/>
  <c r="AM78" i="2"/>
  <c r="AN78" i="2"/>
  <c r="AO78" i="2"/>
  <c r="AP78" i="2"/>
  <c r="AQ78" i="2"/>
  <c r="AR78" i="2"/>
  <c r="AS78" i="2"/>
  <c r="AI79" i="2"/>
  <c r="AJ79" i="2"/>
  <c r="AK79" i="2"/>
  <c r="AL79" i="2"/>
  <c r="AM79" i="2"/>
  <c r="AN79" i="2"/>
  <c r="AO79" i="2"/>
  <c r="AP79" i="2"/>
  <c r="AQ79" i="2"/>
  <c r="AR79" i="2"/>
  <c r="AS79" i="2"/>
  <c r="AI80" i="2"/>
  <c r="AJ80" i="2"/>
  <c r="AK80" i="2"/>
  <c r="AL80" i="2"/>
  <c r="AM80" i="2"/>
  <c r="AN80" i="2"/>
  <c r="AO80" i="2"/>
  <c r="AP80" i="2"/>
  <c r="AQ80" i="2"/>
  <c r="AR80" i="2"/>
  <c r="AS80" i="2"/>
  <c r="AI81" i="2"/>
  <c r="AJ81" i="2"/>
  <c r="AK81" i="2"/>
  <c r="AL81" i="2"/>
  <c r="AM81" i="2"/>
  <c r="AN81" i="2"/>
  <c r="AO81" i="2"/>
  <c r="AP81" i="2"/>
  <c r="AQ81" i="2"/>
  <c r="AR81" i="2"/>
  <c r="AS81" i="2"/>
  <c r="AI82" i="2"/>
  <c r="AJ82" i="2"/>
  <c r="AK82" i="2"/>
  <c r="AL82" i="2"/>
  <c r="AM82" i="2"/>
  <c r="AN82" i="2"/>
  <c r="AO82" i="2"/>
  <c r="AP82" i="2"/>
  <c r="AQ82" i="2"/>
  <c r="AR82" i="2"/>
  <c r="AS82" i="2"/>
  <c r="AI83" i="2"/>
  <c r="AJ83" i="2"/>
  <c r="AK83" i="2"/>
  <c r="AL83" i="2"/>
  <c r="AM83" i="2"/>
  <c r="AN83" i="2"/>
  <c r="AO83" i="2"/>
  <c r="AP83" i="2"/>
  <c r="AQ83" i="2"/>
  <c r="AR83" i="2"/>
  <c r="AS83" i="2"/>
  <c r="AI84" i="2"/>
  <c r="AJ84" i="2"/>
  <c r="AK84" i="2"/>
  <c r="AL84" i="2"/>
  <c r="AM84" i="2"/>
  <c r="AN84" i="2"/>
  <c r="AO84" i="2"/>
  <c r="AP84" i="2"/>
  <c r="AQ84" i="2"/>
  <c r="AR84" i="2"/>
  <c r="AS84" i="2"/>
  <c r="AI85" i="2"/>
  <c r="AJ85" i="2"/>
  <c r="AK85" i="2"/>
  <c r="AL85" i="2"/>
  <c r="AM85" i="2"/>
  <c r="AN85" i="2"/>
  <c r="AO85" i="2"/>
  <c r="AP85" i="2"/>
  <c r="AQ85" i="2"/>
  <c r="AR85" i="2"/>
  <c r="AS85" i="2"/>
  <c r="AI86" i="2"/>
  <c r="AJ86" i="2"/>
  <c r="AK86" i="2"/>
  <c r="AL86" i="2"/>
  <c r="AM86" i="2"/>
  <c r="AN86" i="2"/>
  <c r="AO86" i="2"/>
  <c r="AP86" i="2"/>
  <c r="AQ86" i="2"/>
  <c r="AR86" i="2"/>
  <c r="AS86" i="2"/>
  <c r="AI87" i="2"/>
  <c r="AJ87" i="2"/>
  <c r="AK87" i="2"/>
  <c r="AL87" i="2"/>
  <c r="AM87" i="2"/>
  <c r="AN87" i="2"/>
  <c r="AO87" i="2"/>
  <c r="AP87" i="2"/>
  <c r="AQ87" i="2"/>
  <c r="AR87" i="2"/>
  <c r="AS87" i="2"/>
  <c r="AI88" i="2"/>
  <c r="AJ88" i="2"/>
  <c r="AK88" i="2"/>
  <c r="AL88" i="2"/>
  <c r="AM88" i="2"/>
  <c r="AN88" i="2"/>
  <c r="AO88" i="2"/>
  <c r="AP88" i="2"/>
  <c r="AQ88" i="2"/>
  <c r="AR88" i="2"/>
  <c r="AS88" i="2"/>
  <c r="AI89" i="2"/>
  <c r="AJ89" i="2"/>
  <c r="AK89" i="2"/>
  <c r="AL89" i="2"/>
  <c r="AM89" i="2"/>
  <c r="AN89" i="2"/>
  <c r="AO89" i="2"/>
  <c r="AP89" i="2"/>
  <c r="AQ89" i="2"/>
  <c r="AR89" i="2"/>
  <c r="AS89" i="2"/>
  <c r="AI90" i="2"/>
  <c r="AJ90" i="2"/>
  <c r="AK90" i="2"/>
  <c r="AL90" i="2"/>
  <c r="AM90" i="2"/>
  <c r="AN90" i="2"/>
  <c r="AO90" i="2"/>
  <c r="AP90" i="2"/>
  <c r="AQ90" i="2"/>
  <c r="AR90" i="2"/>
  <c r="AS90" i="2"/>
  <c r="AI91" i="2"/>
  <c r="AJ91" i="2"/>
  <c r="AK91" i="2"/>
  <c r="AL91" i="2"/>
  <c r="AM91" i="2"/>
  <c r="AN91" i="2"/>
  <c r="AO91" i="2"/>
  <c r="AP91" i="2"/>
  <c r="AQ91" i="2"/>
  <c r="AR91" i="2"/>
  <c r="AS91" i="2"/>
  <c r="AI92" i="2"/>
  <c r="AJ92" i="2"/>
  <c r="AK92" i="2"/>
  <c r="AL92" i="2"/>
  <c r="AM92" i="2"/>
  <c r="AN92" i="2"/>
  <c r="AO92" i="2"/>
  <c r="AP92" i="2"/>
  <c r="AQ92" i="2"/>
  <c r="AR92" i="2"/>
  <c r="AS92" i="2"/>
  <c r="AI93" i="2"/>
  <c r="AJ93" i="2"/>
  <c r="AK93" i="2"/>
  <c r="AL93" i="2"/>
  <c r="AM93" i="2"/>
  <c r="AN93" i="2"/>
  <c r="AO93" i="2"/>
  <c r="AP93" i="2"/>
  <c r="AQ93" i="2"/>
  <c r="AR93" i="2"/>
  <c r="AS93" i="2"/>
  <c r="AI94" i="2"/>
  <c r="AJ94" i="2"/>
  <c r="AK94" i="2"/>
  <c r="AL94" i="2"/>
  <c r="AM94" i="2"/>
  <c r="AN94" i="2"/>
  <c r="AO94" i="2"/>
  <c r="AP94" i="2"/>
  <c r="AQ94" i="2"/>
  <c r="AR94" i="2"/>
  <c r="AS94" i="2"/>
  <c r="AI95" i="2"/>
  <c r="AJ95" i="2"/>
  <c r="AK95" i="2"/>
  <c r="AL95" i="2"/>
  <c r="AM95" i="2"/>
  <c r="AN95" i="2"/>
  <c r="AO95" i="2"/>
  <c r="AP95" i="2"/>
  <c r="AQ95" i="2"/>
  <c r="AR95" i="2"/>
  <c r="AS95" i="2"/>
  <c r="AI96" i="2"/>
  <c r="AJ96" i="2"/>
  <c r="AK96" i="2"/>
  <c r="AL96" i="2"/>
  <c r="AM96" i="2"/>
  <c r="AN96" i="2"/>
  <c r="AO96" i="2"/>
  <c r="AP96" i="2"/>
  <c r="AQ96" i="2"/>
  <c r="AR96" i="2"/>
  <c r="AS96" i="2"/>
  <c r="AI97" i="2"/>
  <c r="AJ97" i="2"/>
  <c r="AK97" i="2"/>
  <c r="AL97" i="2"/>
  <c r="AM97" i="2"/>
  <c r="AN97" i="2"/>
  <c r="AO97" i="2"/>
  <c r="AP97" i="2"/>
  <c r="AQ97" i="2"/>
  <c r="AR97" i="2"/>
  <c r="AS97" i="2"/>
  <c r="AI98" i="2"/>
  <c r="AJ98" i="2"/>
  <c r="AK98" i="2"/>
  <c r="AL98" i="2"/>
  <c r="AM98" i="2"/>
  <c r="AN98" i="2"/>
  <c r="AO98" i="2"/>
  <c r="AP98" i="2"/>
  <c r="AQ98" i="2"/>
  <c r="AR98" i="2"/>
  <c r="AS98" i="2"/>
  <c r="AI99" i="2"/>
  <c r="AJ99" i="2"/>
  <c r="AK99" i="2"/>
  <c r="AL99" i="2"/>
  <c r="AM99" i="2"/>
  <c r="AN99" i="2"/>
  <c r="AO99" i="2"/>
  <c r="AP99" i="2"/>
  <c r="AQ99" i="2"/>
  <c r="AR99" i="2"/>
  <c r="AS99" i="2"/>
  <c r="AI100" i="2"/>
  <c r="AJ100" i="2"/>
  <c r="AK100" i="2"/>
  <c r="AL100" i="2"/>
  <c r="AM100" i="2"/>
  <c r="AN100" i="2"/>
  <c r="AO100" i="2"/>
  <c r="AP100" i="2"/>
  <c r="AQ100" i="2"/>
  <c r="AR100" i="2"/>
  <c r="AS100" i="2"/>
  <c r="AI101" i="2"/>
  <c r="AJ101" i="2"/>
  <c r="AK101" i="2"/>
  <c r="AL101" i="2"/>
  <c r="AM101" i="2"/>
  <c r="AN101" i="2"/>
  <c r="AO101" i="2"/>
  <c r="AP101" i="2"/>
  <c r="AQ101" i="2"/>
  <c r="AR101" i="2"/>
  <c r="AS101" i="2"/>
  <c r="AI102" i="2"/>
  <c r="AJ102" i="2"/>
  <c r="AK102" i="2"/>
  <c r="AL102" i="2"/>
  <c r="AM102" i="2"/>
  <c r="AN102" i="2"/>
  <c r="AO102" i="2"/>
  <c r="AP102" i="2"/>
  <c r="AQ102" i="2"/>
  <c r="AR102" i="2"/>
  <c r="AS102" i="2"/>
  <c r="AI103" i="2"/>
  <c r="AJ103" i="2"/>
  <c r="AK103" i="2"/>
  <c r="AL103" i="2"/>
  <c r="AM103" i="2"/>
  <c r="AN103" i="2"/>
  <c r="AO103" i="2"/>
  <c r="AP103" i="2"/>
  <c r="AQ103" i="2"/>
  <c r="AR103" i="2"/>
  <c r="AS103" i="2"/>
  <c r="AI104" i="2"/>
  <c r="AJ104" i="2"/>
  <c r="AK104" i="2"/>
  <c r="AL104" i="2"/>
  <c r="AM104" i="2"/>
  <c r="AN104" i="2"/>
  <c r="AO104" i="2"/>
  <c r="AP104" i="2"/>
  <c r="AQ104" i="2"/>
  <c r="AR104" i="2"/>
  <c r="AS104" i="2"/>
  <c r="AI105" i="2"/>
  <c r="AJ105" i="2"/>
  <c r="AK105" i="2"/>
  <c r="AL105" i="2"/>
  <c r="AM105" i="2"/>
  <c r="AN105" i="2"/>
  <c r="AO105" i="2"/>
  <c r="AP105" i="2"/>
  <c r="AQ105" i="2"/>
  <c r="AR105" i="2"/>
  <c r="AS105" i="2"/>
  <c r="AI106" i="2"/>
  <c r="AJ106" i="2"/>
  <c r="AK106" i="2"/>
  <c r="AL106" i="2"/>
  <c r="AM106" i="2"/>
  <c r="AN106" i="2"/>
  <c r="AO106" i="2"/>
  <c r="AP106" i="2"/>
  <c r="AQ106" i="2"/>
  <c r="AR106" i="2"/>
  <c r="AS106" i="2"/>
  <c r="AI107" i="2"/>
  <c r="AJ107" i="2"/>
  <c r="AK107" i="2"/>
  <c r="AL107" i="2"/>
  <c r="AM107" i="2"/>
  <c r="AN107" i="2"/>
  <c r="AO107" i="2"/>
  <c r="AP107" i="2"/>
  <c r="AQ107" i="2"/>
  <c r="AR107" i="2"/>
  <c r="AS107" i="2"/>
  <c r="AI108" i="2"/>
  <c r="AJ108" i="2"/>
  <c r="AK108" i="2"/>
  <c r="AL108" i="2"/>
  <c r="AM108" i="2"/>
  <c r="AN108" i="2"/>
  <c r="AO108" i="2"/>
  <c r="AP108" i="2"/>
  <c r="AQ108" i="2"/>
  <c r="AR108" i="2"/>
  <c r="AS108" i="2"/>
  <c r="AI109" i="2"/>
  <c r="AJ109" i="2"/>
  <c r="AK109" i="2"/>
  <c r="AL109" i="2"/>
  <c r="AM109" i="2"/>
  <c r="AN109" i="2"/>
  <c r="AO109" i="2"/>
  <c r="AP109" i="2"/>
  <c r="AQ109" i="2"/>
  <c r="AR109" i="2"/>
  <c r="AS109" i="2"/>
  <c r="AI110" i="2"/>
  <c r="AJ110" i="2"/>
  <c r="AK110" i="2"/>
  <c r="AL110" i="2"/>
  <c r="AM110" i="2"/>
  <c r="AN110" i="2"/>
  <c r="AO110" i="2"/>
  <c r="AP110" i="2"/>
  <c r="AQ110" i="2"/>
  <c r="AR110" i="2"/>
  <c r="AS110" i="2"/>
  <c r="AI111" i="2"/>
  <c r="AJ111" i="2"/>
  <c r="AK111" i="2"/>
  <c r="AL111" i="2"/>
  <c r="AM111" i="2"/>
  <c r="AN111" i="2"/>
  <c r="AO111" i="2"/>
  <c r="AP111" i="2"/>
  <c r="AQ111" i="2"/>
  <c r="AR111" i="2"/>
  <c r="AS111" i="2"/>
  <c r="AI112" i="2"/>
  <c r="AJ112" i="2"/>
  <c r="AK112" i="2"/>
  <c r="AL112" i="2"/>
  <c r="AM112" i="2"/>
  <c r="AN112" i="2"/>
  <c r="AO112" i="2"/>
  <c r="AP112" i="2"/>
  <c r="AQ112" i="2"/>
  <c r="AR112" i="2"/>
  <c r="AS112" i="2"/>
  <c r="AI113" i="2"/>
  <c r="AJ113" i="2"/>
  <c r="AK113" i="2"/>
  <c r="AL113" i="2"/>
  <c r="AM113" i="2"/>
  <c r="AN113" i="2"/>
  <c r="AO113" i="2"/>
  <c r="AP113" i="2"/>
  <c r="AQ113" i="2"/>
  <c r="AR113" i="2"/>
  <c r="AS113" i="2"/>
  <c r="AI114" i="2"/>
  <c r="AJ114" i="2"/>
  <c r="AK114" i="2"/>
  <c r="AL114" i="2"/>
  <c r="AM114" i="2"/>
  <c r="AN114" i="2"/>
  <c r="AO114" i="2"/>
  <c r="AP114" i="2"/>
  <c r="AQ114" i="2"/>
  <c r="AR114" i="2"/>
  <c r="AS114" i="2"/>
  <c r="AI115" i="2"/>
  <c r="AJ115" i="2"/>
  <c r="AK115" i="2"/>
  <c r="AL115" i="2"/>
  <c r="AM115" i="2"/>
  <c r="AN115" i="2"/>
  <c r="AO115" i="2"/>
  <c r="AP115" i="2"/>
  <c r="AQ115" i="2"/>
  <c r="AR115" i="2"/>
  <c r="AS115" i="2"/>
  <c r="AI116" i="2"/>
  <c r="AJ116" i="2"/>
  <c r="AK116" i="2"/>
  <c r="AL116" i="2"/>
  <c r="AM116" i="2"/>
  <c r="AN116" i="2"/>
  <c r="AO116" i="2"/>
  <c r="AP116" i="2"/>
  <c r="AQ116" i="2"/>
  <c r="AR116" i="2"/>
  <c r="AS116" i="2"/>
  <c r="AI117" i="2"/>
  <c r="AJ117" i="2"/>
  <c r="AK117" i="2"/>
  <c r="AL117" i="2"/>
  <c r="AM117" i="2"/>
  <c r="AN117" i="2"/>
  <c r="AO117" i="2"/>
  <c r="AP117" i="2"/>
  <c r="AQ117" i="2"/>
  <c r="AR117" i="2"/>
  <c r="AS117" i="2"/>
  <c r="AI118" i="2"/>
  <c r="AJ118" i="2"/>
  <c r="AK118" i="2"/>
  <c r="AL118" i="2"/>
  <c r="AM118" i="2"/>
  <c r="AN118" i="2"/>
  <c r="AO118" i="2"/>
  <c r="AP118" i="2"/>
  <c r="AQ118" i="2"/>
  <c r="AR118" i="2"/>
  <c r="AS118" i="2"/>
  <c r="AI119" i="2"/>
  <c r="AJ119" i="2"/>
  <c r="AK119" i="2"/>
  <c r="AL119" i="2"/>
  <c r="AM119" i="2"/>
  <c r="AN119" i="2"/>
  <c r="AO119" i="2"/>
  <c r="AP119" i="2"/>
  <c r="AQ119" i="2"/>
  <c r="AR119" i="2"/>
  <c r="AS119" i="2"/>
  <c r="AI120" i="2"/>
  <c r="AJ120" i="2"/>
  <c r="AK120" i="2"/>
  <c r="AL120" i="2"/>
  <c r="AM120" i="2"/>
  <c r="AN120" i="2"/>
  <c r="AO120" i="2"/>
  <c r="AP120" i="2"/>
  <c r="AQ120" i="2"/>
  <c r="AR120" i="2"/>
  <c r="AS120" i="2"/>
  <c r="AI121" i="2"/>
  <c r="AJ121" i="2"/>
  <c r="AK121" i="2"/>
  <c r="AL121" i="2"/>
  <c r="AM121" i="2"/>
  <c r="AN121" i="2"/>
  <c r="AO121" i="2"/>
  <c r="AP121" i="2"/>
  <c r="AQ121" i="2"/>
  <c r="AR121" i="2"/>
  <c r="AS12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3" i="2"/>
</calcChain>
</file>

<file path=xl/sharedStrings.xml><?xml version="1.0" encoding="utf-8"?>
<sst xmlns="http://schemas.openxmlformats.org/spreadsheetml/2006/main" count="667" uniqueCount="176">
  <si>
    <t>idaar</t>
  </si>
  <si>
    <t>id</t>
  </si>
  <si>
    <t>aar</t>
  </si>
  <si>
    <t>selskap</t>
  </si>
  <si>
    <t>Hvis 1, kan være frontselskap trinn 1 Dnett</t>
  </si>
  <si>
    <t>Hvis 1, kan være frontselskap</t>
  </si>
  <si>
    <t>d_vekt_142013</t>
  </si>
  <si>
    <t>d_vekt_372013</t>
  </si>
  <si>
    <t>d_vekt_1322013</t>
  </si>
  <si>
    <t>d_vekt_2312013</t>
  </si>
  <si>
    <t>d_vekt_6992013</t>
  </si>
  <si>
    <t>d_normkostandel_142013</t>
  </si>
  <si>
    <t>d_normkostandel_372013</t>
  </si>
  <si>
    <t>d_normkostandel_1322013</t>
  </si>
  <si>
    <t>d_normkostandel_2312013</t>
  </si>
  <si>
    <t>d_normkostandel_6992013</t>
  </si>
  <si>
    <t>d_kostbidrag_142013</t>
  </si>
  <si>
    <t>d_kostbidrag_372013</t>
  </si>
  <si>
    <t>d_kostbidrag_1322013</t>
  </si>
  <si>
    <t>d_kostbidrag_2312013</t>
  </si>
  <si>
    <t>d_kostbidrag_6992013</t>
  </si>
  <si>
    <t>2013</t>
  </si>
  <si>
    <t>ALTA KRAFTLAG SA</t>
  </si>
  <si>
    <t>2014</t>
  </si>
  <si>
    <t>ANDØY ENERGI AS</t>
  </si>
  <si>
    <t>ASKØY ENERGI AS</t>
  </si>
  <si>
    <t>AUSTEVOLL KRAFTLAG SA</t>
  </si>
  <si>
    <t>BALLANGEN ENERGI AS</t>
  </si>
  <si>
    <t>BINDAL KRAFTLAG SA</t>
  </si>
  <si>
    <t>FREDRIKSTAD ENERGI NETT AS</t>
  </si>
  <si>
    <t>DRANGEDAL EVERK KF</t>
  </si>
  <si>
    <t>AS EIDEFOSS</t>
  </si>
  <si>
    <t>ETNE ELEKTRISITETSLAG SA</t>
  </si>
  <si>
    <t>FAUSKE LYSVERK AS</t>
  </si>
  <si>
    <t>FINNÅS KRAFTLAG SA</t>
  </si>
  <si>
    <t>FITJAR KRAFTLAG SA</t>
  </si>
  <si>
    <t>FJELBERG KRAFTLAG SA</t>
  </si>
  <si>
    <t>FORSAND ELVERK KOMMUNALT FØRETAK I FORSAND</t>
  </si>
  <si>
    <t>FOSENKRAFT AS</t>
  </si>
  <si>
    <t>FUSA KRAFTLAG SA</t>
  </si>
  <si>
    <t>SUNNFJORD ENERGI AS</t>
  </si>
  <si>
    <t>HADELAND ENERGINETT AS</t>
  </si>
  <si>
    <t>TROLLFJORD KRAFT AS</t>
  </si>
  <si>
    <t>HAMMERFEST ENERGI NETT AS</t>
  </si>
  <si>
    <t>HELGELANDSKRAFT AS</t>
  </si>
  <si>
    <t>HEMNE KRAFTLAG SA</t>
  </si>
  <si>
    <t>HURUM ENERGIVERK AS</t>
  </si>
  <si>
    <t>HØLAND OG SETSKOG ELVERK SA</t>
  </si>
  <si>
    <t>ISTAD NETT AS</t>
  </si>
  <si>
    <t>JÆREN EVERK KOMMUNALT FORETAK I HÅ</t>
  </si>
  <si>
    <t>KLEPP ENERGI AS</t>
  </si>
  <si>
    <t>KRAGERØ ENERGI AS</t>
  </si>
  <si>
    <t>KRØDSHERAD EVERK KF</t>
  </si>
  <si>
    <t>KVAM KRAFTVERK AS</t>
  </si>
  <si>
    <t>KVINNHERAD ENERGI AS</t>
  </si>
  <si>
    <t>LIER EVERK AS</t>
  </si>
  <si>
    <t>LUOSTEJOK KRAFTLAG SA</t>
  </si>
  <si>
    <t>LUSTER ENERGIVERK AS</t>
  </si>
  <si>
    <t>LÆRDAL ENERGI AS</t>
  </si>
  <si>
    <t>MELØY ENERGI AS</t>
  </si>
  <si>
    <t>GAULDAL NETT AS</t>
  </si>
  <si>
    <t>NORD-SALTEN KRAFT AS</t>
  </si>
  <si>
    <t>YMBER AS</t>
  </si>
  <si>
    <t>NORD-ØSTERDAL KRAFTLAG SA</t>
  </si>
  <si>
    <t>NORDKYN KRAFTLAG AL</t>
  </si>
  <si>
    <t>ODDA ENERGI AS</t>
  </si>
  <si>
    <t>EVENES KRAFTFORSYNING AS</t>
  </si>
  <si>
    <t>OPPDAL EVERK AS</t>
  </si>
  <si>
    <t>ORKDAL ENERGI AS</t>
  </si>
  <si>
    <t>RAKKESTAD ENERGI AS</t>
  </si>
  <si>
    <t>RAULAND KRAFTFORSYNINGSLAG SA</t>
  </si>
  <si>
    <t>RAUMA ENERGI AS</t>
  </si>
  <si>
    <t>KVIKNE RENNEBU KRAFTLAG AL</t>
  </si>
  <si>
    <t>REPVÅG KRAFTLAG SA</t>
  </si>
  <si>
    <t>RISSA KRAFTLAG BA</t>
  </si>
  <si>
    <t>ROLLAG ELEKTRISITETSVERK SA</t>
  </si>
  <si>
    <t>RØDØY-LURØY KRAFTVERK AS</t>
  </si>
  <si>
    <t>RØROS ELEKTRISITETSVERK AS</t>
  </si>
  <si>
    <t>SANDØY ENERGI AS</t>
  </si>
  <si>
    <t>HJARTDAL ELVERK AS</t>
  </si>
  <si>
    <t>SELBU ENERGIVERK AS</t>
  </si>
  <si>
    <t>SKJÅK ENERGI KF</t>
  </si>
  <si>
    <t>SKÅNEVIK ØLEN KRAFTLAG SA</t>
  </si>
  <si>
    <t>SOGNEKRAFT AS</t>
  </si>
  <si>
    <t>STRANDA ENERGI AS</t>
  </si>
  <si>
    <t>STRYN ENERGI AS</t>
  </si>
  <si>
    <t>SULDAL ELVERK KF</t>
  </si>
  <si>
    <t>SKL NETT AS</t>
  </si>
  <si>
    <t>SYKKYLVEN ENERGI AS</t>
  </si>
  <si>
    <t>SØR AURDAL ENERGI AS</t>
  </si>
  <si>
    <t>TRØNDERENERGI NETT AS</t>
  </si>
  <si>
    <t>SØRFOLD KRAFTLAG SA</t>
  </si>
  <si>
    <t>TINN ENERGI AS</t>
  </si>
  <si>
    <t>TROMS KRAFT NETT AS</t>
  </si>
  <si>
    <t>TRØGSTAD ELVERK AS</t>
  </si>
  <si>
    <t>TYSNES KRAFTLAG SA</t>
  </si>
  <si>
    <t>HARDANGER ENERGI AS</t>
  </si>
  <si>
    <t>UVDAL KRAFTFORSYNING SA</t>
  </si>
  <si>
    <t>VANG ENERGIVERK KF</t>
  </si>
  <si>
    <t>VARANGER KRAFTNETT AS</t>
  </si>
  <si>
    <t>VEST-TELEMARK KRAFTLAG AS</t>
  </si>
  <si>
    <t>DALANE ENERGI IKS</t>
  </si>
  <si>
    <t>ØRSKOG ENERGI AS</t>
  </si>
  <si>
    <t>ØVRE EIKER NETT AS</t>
  </si>
  <si>
    <t>ÅRDAL ENERGI KF</t>
  </si>
  <si>
    <t>SFE NETT AS</t>
  </si>
  <si>
    <t>SVORKA ENERGI AS</t>
  </si>
  <si>
    <t>HALLINGDAL KRAFTNETT AS</t>
  </si>
  <si>
    <t>GUDBRANDSDAL ENERGI AS</t>
  </si>
  <si>
    <t>VALDRES ENERGIVERK AS</t>
  </si>
  <si>
    <t>NORDMØRE ENERGIVERK AS</t>
  </si>
  <si>
    <t>HEMSEDAL ENERGI KF</t>
  </si>
  <si>
    <t>NOTODDEN ENERGI AS</t>
  </si>
  <si>
    <t>LOFOTKRAFT AS</t>
  </si>
  <si>
    <t>NORE ENERGI AS</t>
  </si>
  <si>
    <t>AURLAND ENERGIVERK AS</t>
  </si>
  <si>
    <t>HÅLOGALAND KRAFT AS</t>
  </si>
  <si>
    <t>MØRENETT AS</t>
  </si>
  <si>
    <t>VESTERÅLSKRAFT NETT AS</t>
  </si>
  <si>
    <t>ELVERUM NETT AS</t>
  </si>
  <si>
    <t>HAUGALAND KRAFT AS</t>
  </si>
  <si>
    <t>LYSE ELNETT AS</t>
  </si>
  <si>
    <t>VOKKS NETT AS</t>
  </si>
  <si>
    <t>BKK NETT AS</t>
  </si>
  <si>
    <t>EIDSIVA NETT AS</t>
  </si>
  <si>
    <t>FLESBERG ELEKTRISITETSVERK AS</t>
  </si>
  <si>
    <t>MIDT NETT BUSKERUD AS</t>
  </si>
  <si>
    <t>NESSET KRAFT AS</t>
  </si>
  <si>
    <t>SUNNDAL ENERGI KF</t>
  </si>
  <si>
    <t>SKAGERAK NETT AS</t>
  </si>
  <si>
    <t>NORDVEST NETT AS</t>
  </si>
  <si>
    <t>ENERGI 1 FOLLO RØYKEN AS</t>
  </si>
  <si>
    <t>EB NETT AS</t>
  </si>
  <si>
    <t>AGDER ENERGI NETT AS</t>
  </si>
  <si>
    <t>VOSS ENERGI AS</t>
  </si>
  <si>
    <t>NARVIK ENERGINETT AS</t>
  </si>
  <si>
    <t>MIDT-TELEMARK ENERGI AS</t>
  </si>
  <si>
    <t>STANGE ENERGI NETT AS</t>
  </si>
  <si>
    <t>HAFSLUND NETT AS</t>
  </si>
  <si>
    <t>RINGERIKS-KRAFT NETT AS</t>
  </si>
  <si>
    <t>NTE NETT AS</t>
  </si>
  <si>
    <t>NORDLANDSNETT AS</t>
  </si>
  <si>
    <t>Stata</t>
  </si>
  <si>
    <t>d_DEA_id</t>
  </si>
  <si>
    <t>d_vekt_14</t>
  </si>
  <si>
    <t>d_vekt_37</t>
  </si>
  <si>
    <t>d_vekt_132</t>
  </si>
  <si>
    <t>d_vekt_231</t>
  </si>
  <si>
    <t>d_vekt_699</t>
  </si>
  <si>
    <t>d_normkostandelX14</t>
  </si>
  <si>
    <t>d_normkostandelX37</t>
  </si>
  <si>
    <t>d_normkostandelX132</t>
  </si>
  <si>
    <t>d_normkostandelX231</t>
  </si>
  <si>
    <t>d_normkostandelX699</t>
  </si>
  <si>
    <t>d_kostbidrag_X14</t>
  </si>
  <si>
    <t>d_kostbidrag_X37</t>
  </si>
  <si>
    <t>d_kostbidrag_X132</t>
  </si>
  <si>
    <t>d_kostbidrag_X231</t>
  </si>
  <si>
    <t>d_kostbidrag_X699</t>
  </si>
  <si>
    <t>R</t>
  </si>
  <si>
    <t>diff ID</t>
  </si>
  <si>
    <t>diff Vekt 14</t>
  </si>
  <si>
    <t>diff vekt 37</t>
  </si>
  <si>
    <t>diff vekt 132</t>
  </si>
  <si>
    <t>diff vekt 231</t>
  </si>
  <si>
    <t>diff vekt 699</t>
  </si>
  <si>
    <t>diff norm 14</t>
  </si>
  <si>
    <t>diff norm 37</t>
  </si>
  <si>
    <t>diff norm 132</t>
  </si>
  <si>
    <t>diff norm 231</t>
  </si>
  <si>
    <t>diff norm 699</t>
  </si>
  <si>
    <t>diff bidrag 14</t>
  </si>
  <si>
    <t>diff bidrag 37</t>
  </si>
  <si>
    <t>diff bidrag 132</t>
  </si>
  <si>
    <t>diff bidrag 231</t>
  </si>
  <si>
    <t>diff bidrag 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</si>
</sst>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1" displayName="Tabell1" ref="A2:U240" totalsRowShown="0">
  <autoFilter ref="A2:U240">
    <filterColumn colId="2">
      <filters>
        <filter val="2014"/>
      </filters>
    </filterColumn>
  </autoFilter>
  <tableColumns count="21">
    <tableColumn id="1" name="idaar"/>
    <tableColumn id="2" name="id"/>
    <tableColumn id="3" name="aar"/>
    <tableColumn id="4" name="selskap"/>
    <tableColumn id="5" name="Hvis 1, kan være frontselskap trinn 1 Dnett"/>
    <tableColumn id="6" name="Hvis 1, kan være frontselskap"/>
    <tableColumn id="7" name="d_vekt_142013"/>
    <tableColumn id="8" name="d_vekt_372013"/>
    <tableColumn id="9" name="d_vekt_1322013"/>
    <tableColumn id="10" name="d_vekt_2312013"/>
    <tableColumn id="11" name="d_vekt_6992013"/>
    <tableColumn id="12" name="d_normkostandel_142013"/>
    <tableColumn id="13" name="d_normkostandel_372013"/>
    <tableColumn id="14" name="d_normkostandel_1322013"/>
    <tableColumn id="15" name="d_normkostandel_2312013"/>
    <tableColumn id="16" name="d_normkostandel_6992013"/>
    <tableColumn id="17" name="d_kostbidrag_142013"/>
    <tableColumn id="18" name="d_kostbidrag_372013"/>
    <tableColumn id="19" name="d_kostbidrag_1322013"/>
    <tableColumn id="20" name="d_kostbidrag_2312013"/>
    <tableColumn id="21" name="d_kostbidrag_69920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A2:AW122" totalsRowCount="1">
  <autoFilter ref="A2:AW122"/>
  <tableColumns count="49">
    <tableColumn id="1" name="selskap"/>
    <tableColumn id="2" name="id"/>
    <tableColumn id="3" name="d_vekt_142013"/>
    <tableColumn id="4" name="d_vekt_372013"/>
    <tableColumn id="5" name="d_vekt_1322013"/>
    <tableColumn id="6" name="d_vekt_2312013"/>
    <tableColumn id="7" name="d_vekt_6992013"/>
    <tableColumn id="8" name="d_normkostandel_142013"/>
    <tableColumn id="9" name="d_normkostandel_372013"/>
    <tableColumn id="10" name="d_normkostandel_1322013"/>
    <tableColumn id="11" name="d_normkostandel_2312013"/>
    <tableColumn id="12" name="d_normkostandel_6992013"/>
    <tableColumn id="13" name="d_kostbidrag_142013"/>
    <tableColumn id="14" name="d_kostbidrag_372013"/>
    <tableColumn id="15" name="d_kostbidrag_1322013"/>
    <tableColumn id="16" name="d_kostbidrag_2312013"/>
    <tableColumn id="17" name="d_kostbidrag_6992013"/>
    <tableColumn id="18" name="d_DEA_id"/>
    <tableColumn id="19" name="d_vekt_14"/>
    <tableColumn id="20" name="d_vekt_37"/>
    <tableColumn id="21" name="d_vekt_132"/>
    <tableColumn id="22" name="d_vekt_231"/>
    <tableColumn id="23" name="d_vekt_699"/>
    <tableColumn id="24" name="d_normkostandelX14"/>
    <tableColumn id="25" name="d_normkostandelX37"/>
    <tableColumn id="26" name="d_normkostandelX132"/>
    <tableColumn id="27" name="d_normkostandelX231"/>
    <tableColumn id="28" name="d_normkostandelX699"/>
    <tableColumn id="29" name="d_kostbidrag_X14"/>
    <tableColumn id="30" name="d_kostbidrag_X37"/>
    <tableColumn id="31" name="d_kostbidrag_X132"/>
    <tableColumn id="32" name="d_kostbidrag_X231"/>
    <tableColumn id="33" name="d_kostbidrag_X699"/>
    <tableColumn id="34" name="diff ID" totalsRowFunction="custom">
      <calculatedColumnFormula>Tabell2[[#This Row],[d_DEA_id]]-Tabell2[[#This Row],[id]]</calculatedColumnFormula>
      <totalsRowFormula>AVERAGE(Tabell2[diff ID])</totalsRowFormula>
    </tableColumn>
    <tableColumn id="35" name="diff Vekt 14" totalsRowFunction="custom">
      <calculatedColumnFormula>Tabell2[[#This Row],[d_vekt_14]]-Tabell2[[#This Row],[d_vekt_142013]]</calculatedColumnFormula>
      <totalsRowFormula>AVERAGE(Tabell2[diff Vekt 14])</totalsRowFormula>
    </tableColumn>
    <tableColumn id="36" name="diff vekt 37" totalsRowFunction="custom">
      <calculatedColumnFormula>Tabell2[[#This Row],[d_vekt_37]]-Tabell2[[#This Row],[d_vekt_372013]]</calculatedColumnFormula>
      <totalsRowFormula>AVERAGE(Tabell2[diff vekt 37])</totalsRowFormula>
    </tableColumn>
    <tableColumn id="37" name="diff vekt 132" totalsRowFunction="custom">
      <calculatedColumnFormula>Tabell2[[#This Row],[d_vekt_132]]-Tabell2[[#This Row],[d_vekt_1322013]]</calculatedColumnFormula>
      <totalsRowFormula>AVERAGE(Tabell2[diff vekt 132])</totalsRowFormula>
    </tableColumn>
    <tableColumn id="38" name="diff vekt 231" totalsRowFunction="custom">
      <calculatedColumnFormula>Tabell2[[#This Row],[d_vekt_231]]-Tabell2[[#This Row],[d_vekt_2312013]]</calculatedColumnFormula>
      <totalsRowFormula>AVERAGE(Tabell2[diff vekt 231])</totalsRowFormula>
    </tableColumn>
    <tableColumn id="39" name="diff vekt 699" totalsRowFunction="custom">
      <calculatedColumnFormula>Tabell2[[#This Row],[d_vekt_699]]-Tabell2[[#This Row],[d_vekt_6992013]]</calculatedColumnFormula>
      <totalsRowFormula>AVERAGE(Tabell2[diff vekt 699])</totalsRowFormula>
    </tableColumn>
    <tableColumn id="40" name="diff norm 14" totalsRowFunction="custom">
      <calculatedColumnFormula>Tabell2[[#This Row],[d_normkostandelX14]]-Tabell2[[#This Row],[d_normkostandel_142013]]</calculatedColumnFormula>
      <totalsRowFormula>AVERAGE(Tabell2[diff norm 14])</totalsRowFormula>
    </tableColumn>
    <tableColumn id="41" name="diff norm 37" totalsRowFunction="custom">
      <calculatedColumnFormula>Tabell2[[#This Row],[d_normkostandelX37]]-Tabell2[[#This Row],[d_normkostandel_372013]]</calculatedColumnFormula>
      <totalsRowFormula>AVERAGE(Tabell2[diff norm 37])</totalsRowFormula>
    </tableColumn>
    <tableColumn id="42" name="diff norm 132" totalsRowFunction="custom">
      <calculatedColumnFormula>Tabell2[[#This Row],[d_normkostandelX132]]-Tabell2[[#This Row],[d_normkostandel_1322013]]</calculatedColumnFormula>
      <totalsRowFormula>AVERAGE(Tabell2[diff norm 132])</totalsRowFormula>
    </tableColumn>
    <tableColumn id="43" name="diff norm 231" totalsRowFunction="custom">
      <calculatedColumnFormula>Tabell2[[#This Row],[d_normkostandelX231]]-Tabell2[[#This Row],[d_normkostandel_2312013]]</calculatedColumnFormula>
      <totalsRowFormula>AVERAGE(Tabell2[diff norm 231])</totalsRowFormula>
    </tableColumn>
    <tableColumn id="44" name="diff norm 699" totalsRowFunction="custom">
      <calculatedColumnFormula>Tabell2[[#This Row],[d_normkostandelX699]]-Tabell2[[#This Row],[d_normkostandel_6992013]]</calculatedColumnFormula>
      <totalsRowFormula>AVERAGE(Tabell2[diff norm 699])</totalsRowFormula>
    </tableColumn>
    <tableColumn id="45" name="diff bidrag 14" totalsRowFunction="custom">
      <calculatedColumnFormula>Tabell2[[#This Row],[d_kostbidrag_X14]]-Tabell2[[#This Row],[d_kostbidrag_142013]]</calculatedColumnFormula>
      <totalsRowFormula>AVERAGE(Tabell2[diff bidrag 14])</totalsRowFormula>
    </tableColumn>
    <tableColumn id="46" name="diff bidrag 37" totalsRowFunction="custom">
      <calculatedColumnFormula>Tabell2[[#This Row],[d_kostbidrag_X37]]-Tabell2[[#This Row],[d_kostbidrag_372013]]</calculatedColumnFormula>
      <totalsRowFormula>AVERAGE(Tabell2[diff bidrag 37])</totalsRowFormula>
    </tableColumn>
    <tableColumn id="47" name="diff bidrag 132" totalsRowFunction="custom">
      <calculatedColumnFormula>Tabell2[[#This Row],[d_kostbidrag_X132]]-Tabell2[[#This Row],[d_kostbidrag_1322013]]</calculatedColumnFormula>
      <totalsRowFormula>AVERAGE(Tabell2[diff bidrag 132])</totalsRowFormula>
    </tableColumn>
    <tableColumn id="48" name="diff bidrag 231" totalsRowFunction="custom">
      <calculatedColumnFormula>Tabell2[[#This Row],[d_kostbidrag_X231]]-Tabell2[[#This Row],[d_kostbidrag_2312013]]</calculatedColumnFormula>
      <totalsRowFormula>AVERAGE(Tabell2[diff bidrag 231])</totalsRowFormula>
    </tableColumn>
    <tableColumn id="49" name="diff bidrag 699" totalsRowFunction="custom">
      <calculatedColumnFormula>Tabell2[[#This Row],[d_kostbidrag_X699]]-Tabell2[[#This Row],[d_kostbidrag_6992013]]</calculatedColumnFormula>
      <totalsRowFormula>AVERAGE(Tabell2[diff bidrag 699])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0"/>
  <sheetViews>
    <sheetView topLeftCell="L1" workbookViewId="0">
      <selection activeCell="W10" sqref="W10"/>
    </sheetView>
  </sheetViews>
  <sheetFormatPr baseColWidth="10" defaultRowHeight="15" x14ac:dyDescent="0.25"/>
  <cols>
    <col min="5" max="5" width="40.42578125" customWidth="1"/>
    <col min="6" max="6" width="28.85546875" customWidth="1"/>
    <col min="7" max="8" width="16.140625" customWidth="1"/>
    <col min="9" max="11" width="17.140625" customWidth="1"/>
    <col min="12" max="13" width="25.7109375" customWidth="1"/>
    <col min="14" max="16" width="26.7109375" customWidth="1"/>
    <col min="17" max="18" width="21.5703125" customWidth="1"/>
    <col min="19" max="21" width="22.5703125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hidden="1" x14ac:dyDescent="0.25">
      <c r="A3">
        <v>72013</v>
      </c>
      <c r="B3">
        <v>7</v>
      </c>
      <c r="C3" t="s">
        <v>21</v>
      </c>
      <c r="D3" t="s">
        <v>22</v>
      </c>
      <c r="E3">
        <v>1</v>
      </c>
      <c r="F3">
        <v>1</v>
      </c>
      <c r="G3">
        <v>4.3585568666458102E-2</v>
      </c>
      <c r="H3">
        <v>0.81502032279968262</v>
      </c>
      <c r="I3">
        <v>0</v>
      </c>
      <c r="J3">
        <v>0</v>
      </c>
      <c r="K3">
        <v>0</v>
      </c>
      <c r="L3">
        <v>2.69122682511806E-2</v>
      </c>
      <c r="M3">
        <v>0.97308778762817383</v>
      </c>
      <c r="N3">
        <v>0</v>
      </c>
      <c r="O3">
        <v>0</v>
      </c>
      <c r="P3">
        <v>0</v>
      </c>
      <c r="Q3">
        <v>1677.5213623046875</v>
      </c>
      <c r="R3">
        <v>60655.44140625</v>
      </c>
      <c r="S3">
        <v>0</v>
      </c>
      <c r="T3">
        <v>0</v>
      </c>
      <c r="U3">
        <v>0</v>
      </c>
    </row>
    <row r="4" spans="1:21" x14ac:dyDescent="0.25">
      <c r="A4">
        <v>72014</v>
      </c>
      <c r="B4">
        <v>7</v>
      </c>
      <c r="C4" t="s">
        <v>23</v>
      </c>
      <c r="D4" t="s">
        <v>22</v>
      </c>
      <c r="E4">
        <v>1</v>
      </c>
      <c r="F4">
        <v>0</v>
      </c>
      <c r="G4">
        <v>4.3177690356969833E-2</v>
      </c>
      <c r="H4">
        <v>0.83303922414779663</v>
      </c>
      <c r="I4">
        <v>0</v>
      </c>
      <c r="J4">
        <v>0</v>
      </c>
      <c r="K4">
        <v>0</v>
      </c>
      <c r="L4">
        <v>2.61053740978241E-2</v>
      </c>
      <c r="M4">
        <v>0.97389459609985352</v>
      </c>
      <c r="N4">
        <v>0</v>
      </c>
      <c r="O4">
        <v>0</v>
      </c>
      <c r="P4">
        <v>0</v>
      </c>
      <c r="Q4">
        <v>1661.82299804687</v>
      </c>
      <c r="R4">
        <v>61996.4453125</v>
      </c>
      <c r="S4">
        <v>0</v>
      </c>
      <c r="T4">
        <v>0</v>
      </c>
      <c r="U4">
        <v>0</v>
      </c>
    </row>
    <row r="5" spans="1:21" hidden="1" x14ac:dyDescent="0.25">
      <c r="A5">
        <v>92013</v>
      </c>
      <c r="B5">
        <v>9</v>
      </c>
      <c r="C5" t="s">
        <v>21</v>
      </c>
      <c r="D5" t="s">
        <v>24</v>
      </c>
      <c r="E5">
        <v>1</v>
      </c>
      <c r="F5">
        <v>1</v>
      </c>
      <c r="G5">
        <v>0</v>
      </c>
      <c r="H5">
        <v>0.25171032547950745</v>
      </c>
      <c r="I5">
        <v>2.0028084516525269E-2</v>
      </c>
      <c r="J5">
        <v>0</v>
      </c>
      <c r="K5">
        <v>0</v>
      </c>
      <c r="L5">
        <v>0</v>
      </c>
      <c r="M5">
        <v>0.94846409559249878</v>
      </c>
      <c r="N5">
        <v>5.153588205575943E-2</v>
      </c>
      <c r="O5">
        <v>0</v>
      </c>
      <c r="P5">
        <v>0</v>
      </c>
      <c r="Q5">
        <v>0</v>
      </c>
      <c r="R5">
        <v>18732.78515625</v>
      </c>
      <c r="S5">
        <v>1017.8673095703125</v>
      </c>
      <c r="T5">
        <v>0</v>
      </c>
      <c r="U5">
        <v>0</v>
      </c>
    </row>
    <row r="6" spans="1:21" x14ac:dyDescent="0.25">
      <c r="A6">
        <v>92014</v>
      </c>
      <c r="B6">
        <v>9</v>
      </c>
      <c r="C6" t="s">
        <v>23</v>
      </c>
      <c r="D6" t="s">
        <v>24</v>
      </c>
      <c r="E6">
        <v>1</v>
      </c>
      <c r="F6">
        <v>0</v>
      </c>
      <c r="G6">
        <v>0</v>
      </c>
      <c r="H6">
        <v>0.22598773241043091</v>
      </c>
      <c r="I6">
        <v>6.7783907055854797E-2</v>
      </c>
      <c r="J6">
        <v>0</v>
      </c>
      <c r="K6">
        <v>0</v>
      </c>
      <c r="L6">
        <v>0</v>
      </c>
      <c r="M6">
        <v>0.82999306917190552</v>
      </c>
      <c r="N6">
        <v>0.17000693082809448</v>
      </c>
      <c r="O6">
        <v>0</v>
      </c>
      <c r="P6">
        <v>0</v>
      </c>
      <c r="Q6">
        <v>0</v>
      </c>
      <c r="R6">
        <v>16818.458984375</v>
      </c>
      <c r="S6">
        <v>3444.913818359375</v>
      </c>
      <c r="T6">
        <v>0</v>
      </c>
      <c r="U6">
        <v>0</v>
      </c>
    </row>
    <row r="7" spans="1:21" hidden="1" x14ac:dyDescent="0.25">
      <c r="A7">
        <v>142013</v>
      </c>
      <c r="B7">
        <v>14</v>
      </c>
      <c r="C7" t="s">
        <v>21</v>
      </c>
      <c r="D7" t="s">
        <v>25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38488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142014</v>
      </c>
      <c r="B8">
        <v>14</v>
      </c>
      <c r="C8" t="s">
        <v>23</v>
      </c>
      <c r="D8" t="s">
        <v>25</v>
      </c>
      <c r="E8">
        <v>1</v>
      </c>
      <c r="F8">
        <v>0</v>
      </c>
      <c r="G8">
        <v>1.0352019071578979</v>
      </c>
      <c r="H8">
        <v>0</v>
      </c>
      <c r="I8">
        <v>0</v>
      </c>
      <c r="J8">
        <v>2.5764193385839462E-2</v>
      </c>
      <c r="K8">
        <v>0</v>
      </c>
      <c r="L8">
        <v>0.98850566148757935</v>
      </c>
      <c r="M8">
        <v>0</v>
      </c>
      <c r="N8">
        <v>0</v>
      </c>
      <c r="O8">
        <v>1.1494319885969162E-2</v>
      </c>
      <c r="P8">
        <v>0</v>
      </c>
      <c r="Q8">
        <v>39842.8515625</v>
      </c>
      <c r="R8">
        <v>0</v>
      </c>
      <c r="S8">
        <v>0</v>
      </c>
      <c r="T8">
        <v>463.29171752929687</v>
      </c>
      <c r="U8">
        <v>0</v>
      </c>
    </row>
    <row r="9" spans="1:21" hidden="1" x14ac:dyDescent="0.25">
      <c r="A9">
        <v>162013</v>
      </c>
      <c r="B9">
        <v>16</v>
      </c>
      <c r="C9" t="s">
        <v>21</v>
      </c>
      <c r="D9" t="s">
        <v>26</v>
      </c>
      <c r="E9">
        <v>1</v>
      </c>
      <c r="F9">
        <v>1</v>
      </c>
      <c r="G9">
        <v>0.19805637001991272</v>
      </c>
      <c r="H9">
        <v>9.2463575303554535E-2</v>
      </c>
      <c r="I9">
        <v>0</v>
      </c>
      <c r="J9">
        <v>0</v>
      </c>
      <c r="K9">
        <v>0</v>
      </c>
      <c r="L9">
        <v>0.52556067705154419</v>
      </c>
      <c r="M9">
        <v>0.47443938255310059</v>
      </c>
      <c r="N9">
        <v>0</v>
      </c>
      <c r="O9">
        <v>0</v>
      </c>
      <c r="P9">
        <v>0</v>
      </c>
      <c r="Q9">
        <v>7622.79345703125</v>
      </c>
      <c r="R9">
        <v>6881.32421875</v>
      </c>
      <c r="S9">
        <v>0</v>
      </c>
      <c r="T9">
        <v>0</v>
      </c>
      <c r="U9">
        <v>0</v>
      </c>
    </row>
    <row r="10" spans="1:21" x14ac:dyDescent="0.25">
      <c r="A10">
        <v>162014</v>
      </c>
      <c r="B10">
        <v>16</v>
      </c>
      <c r="C10" t="s">
        <v>23</v>
      </c>
      <c r="D10" t="s">
        <v>26</v>
      </c>
      <c r="E10">
        <v>1</v>
      </c>
      <c r="F10">
        <v>0</v>
      </c>
      <c r="G10">
        <v>0.21653003990650177</v>
      </c>
      <c r="H10">
        <v>9.0352393686771393E-2</v>
      </c>
      <c r="I10">
        <v>0</v>
      </c>
      <c r="J10">
        <v>0</v>
      </c>
      <c r="K10">
        <v>0</v>
      </c>
      <c r="L10">
        <v>0.55344671010971069</v>
      </c>
      <c r="M10">
        <v>0.44655328989028931</v>
      </c>
      <c r="N10">
        <v>0</v>
      </c>
      <c r="O10">
        <v>0</v>
      </c>
      <c r="P10">
        <v>0</v>
      </c>
      <c r="Q10">
        <v>8333.80859375</v>
      </c>
      <c r="R10">
        <v>6724.2060546875</v>
      </c>
      <c r="S10">
        <v>0</v>
      </c>
      <c r="T10">
        <v>0</v>
      </c>
      <c r="U10">
        <v>0</v>
      </c>
    </row>
    <row r="11" spans="1:21" hidden="1" x14ac:dyDescent="0.25">
      <c r="A11">
        <v>182013</v>
      </c>
      <c r="B11">
        <v>18</v>
      </c>
      <c r="C11" t="s">
        <v>21</v>
      </c>
      <c r="D11" t="s">
        <v>27</v>
      </c>
      <c r="E11">
        <v>1</v>
      </c>
      <c r="F11">
        <v>1</v>
      </c>
      <c r="G11">
        <v>0</v>
      </c>
      <c r="H11">
        <v>0.10952677577733994</v>
      </c>
      <c r="I11">
        <v>0.21775536239147186</v>
      </c>
      <c r="J11">
        <v>0</v>
      </c>
      <c r="K11">
        <v>0</v>
      </c>
      <c r="L11">
        <v>0</v>
      </c>
      <c r="M11">
        <v>0.42414489388465881</v>
      </c>
      <c r="N11">
        <v>0.5758550763130188</v>
      </c>
      <c r="O11">
        <v>0</v>
      </c>
      <c r="P11">
        <v>0</v>
      </c>
      <c r="Q11">
        <v>0</v>
      </c>
      <c r="R11">
        <v>8151.20166015625</v>
      </c>
      <c r="S11">
        <v>11066.7626953125</v>
      </c>
      <c r="T11">
        <v>0</v>
      </c>
      <c r="U11">
        <v>0</v>
      </c>
    </row>
    <row r="12" spans="1:21" x14ac:dyDescent="0.25">
      <c r="A12">
        <v>182014</v>
      </c>
      <c r="B12">
        <v>18</v>
      </c>
      <c r="C12" t="s">
        <v>23</v>
      </c>
      <c r="D12" t="s">
        <v>27</v>
      </c>
      <c r="E12">
        <v>1</v>
      </c>
      <c r="F12">
        <v>0</v>
      </c>
      <c r="G12">
        <v>0</v>
      </c>
      <c r="H12">
        <v>0.10883099585771561</v>
      </c>
      <c r="I12">
        <v>0.22107464075088501</v>
      </c>
      <c r="J12">
        <v>0</v>
      </c>
      <c r="K12">
        <v>0</v>
      </c>
      <c r="L12">
        <v>0</v>
      </c>
      <c r="M12">
        <v>0.41890212893486023</v>
      </c>
      <c r="N12">
        <v>0.58109790086746216</v>
      </c>
      <c r="O12">
        <v>0</v>
      </c>
      <c r="P12">
        <v>0</v>
      </c>
      <c r="Q12">
        <v>0</v>
      </c>
      <c r="R12">
        <v>8099.42041015625</v>
      </c>
      <c r="S12">
        <v>11235.455078125</v>
      </c>
      <c r="T12">
        <v>0</v>
      </c>
      <c r="U12">
        <v>0</v>
      </c>
    </row>
    <row r="13" spans="1:21" hidden="1" x14ac:dyDescent="0.25">
      <c r="A13">
        <v>222013</v>
      </c>
      <c r="B13">
        <v>22</v>
      </c>
      <c r="C13" t="s">
        <v>21</v>
      </c>
      <c r="D13" t="s">
        <v>28</v>
      </c>
      <c r="E13">
        <v>1</v>
      </c>
      <c r="F13">
        <v>1</v>
      </c>
      <c r="G13">
        <v>0</v>
      </c>
      <c r="H13">
        <v>4.1900474578142166E-2</v>
      </c>
      <c r="I13">
        <v>0.12045747041702271</v>
      </c>
      <c r="J13">
        <v>0</v>
      </c>
      <c r="K13">
        <v>0</v>
      </c>
      <c r="L13">
        <v>0</v>
      </c>
      <c r="M13">
        <v>0.33747264742851257</v>
      </c>
      <c r="N13">
        <v>0.66252732276916504</v>
      </c>
      <c r="O13">
        <v>0</v>
      </c>
      <c r="P13">
        <v>0</v>
      </c>
      <c r="Q13">
        <v>0</v>
      </c>
      <c r="R13">
        <v>3118.317138671875</v>
      </c>
      <c r="S13">
        <v>6121.8896484375</v>
      </c>
      <c r="T13">
        <v>0</v>
      </c>
      <c r="U13">
        <v>0</v>
      </c>
    </row>
    <row r="14" spans="1:21" x14ac:dyDescent="0.25">
      <c r="A14">
        <v>222014</v>
      </c>
      <c r="B14">
        <v>22</v>
      </c>
      <c r="C14" t="s">
        <v>23</v>
      </c>
      <c r="D14" t="s">
        <v>28</v>
      </c>
      <c r="E14">
        <v>1</v>
      </c>
      <c r="F14">
        <v>0</v>
      </c>
      <c r="G14">
        <v>0</v>
      </c>
      <c r="H14">
        <v>4.5225765556097031E-2</v>
      </c>
      <c r="I14">
        <v>0.11758097261190414</v>
      </c>
      <c r="J14">
        <v>0</v>
      </c>
      <c r="K14">
        <v>0</v>
      </c>
      <c r="L14">
        <v>0</v>
      </c>
      <c r="M14">
        <v>0.36030560731887817</v>
      </c>
      <c r="N14">
        <v>0.63969439268112183</v>
      </c>
      <c r="O14">
        <v>0</v>
      </c>
      <c r="P14">
        <v>0</v>
      </c>
      <c r="Q14">
        <v>0</v>
      </c>
      <c r="R14">
        <v>3365.7919921875</v>
      </c>
      <c r="S14">
        <v>5975.7001953125</v>
      </c>
      <c r="T14">
        <v>0</v>
      </c>
      <c r="U14">
        <v>0</v>
      </c>
    </row>
    <row r="15" spans="1:21" hidden="1" x14ac:dyDescent="0.25">
      <c r="A15">
        <v>322013</v>
      </c>
      <c r="B15">
        <v>32</v>
      </c>
      <c r="C15" t="s">
        <v>21</v>
      </c>
      <c r="D15" t="s">
        <v>29</v>
      </c>
      <c r="E15">
        <v>1</v>
      </c>
      <c r="F15">
        <v>1</v>
      </c>
      <c r="G15">
        <v>3.0263240337371826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116477.15625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322014</v>
      </c>
      <c r="B16">
        <v>32</v>
      </c>
      <c r="C16" t="s">
        <v>23</v>
      </c>
      <c r="D16" t="s">
        <v>29</v>
      </c>
      <c r="E16">
        <v>1</v>
      </c>
      <c r="F16">
        <v>0</v>
      </c>
      <c r="G16">
        <v>3.1298286914825439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120460.84375</v>
      </c>
      <c r="R16">
        <v>0</v>
      </c>
      <c r="S16">
        <v>0</v>
      </c>
      <c r="T16">
        <v>0</v>
      </c>
      <c r="U16">
        <v>0</v>
      </c>
    </row>
    <row r="17" spans="1:21" hidden="1" x14ac:dyDescent="0.25">
      <c r="A17">
        <v>352013</v>
      </c>
      <c r="B17">
        <v>35</v>
      </c>
      <c r="C17" t="s">
        <v>21</v>
      </c>
      <c r="D17" t="s">
        <v>30</v>
      </c>
      <c r="E17">
        <v>1</v>
      </c>
      <c r="F17">
        <v>1</v>
      </c>
      <c r="G17">
        <v>0</v>
      </c>
      <c r="H17">
        <v>0.26381704211235046</v>
      </c>
      <c r="I17">
        <v>0</v>
      </c>
      <c r="J17">
        <v>6.7560072056949139E-4</v>
      </c>
      <c r="K17">
        <v>0</v>
      </c>
      <c r="L17">
        <v>0</v>
      </c>
      <c r="M17">
        <v>0.99938160181045532</v>
      </c>
      <c r="N17">
        <v>0</v>
      </c>
      <c r="O17">
        <v>6.1837979592382908E-4</v>
      </c>
      <c r="P17">
        <v>0</v>
      </c>
      <c r="Q17">
        <v>0</v>
      </c>
      <c r="R17">
        <v>19633.791015625</v>
      </c>
      <c r="S17">
        <v>0</v>
      </c>
      <c r="T17">
        <v>12.148652076721191</v>
      </c>
      <c r="U17">
        <v>0</v>
      </c>
    </row>
    <row r="18" spans="1:21" x14ac:dyDescent="0.25">
      <c r="A18">
        <v>352014</v>
      </c>
      <c r="B18">
        <v>35</v>
      </c>
      <c r="C18" t="s">
        <v>23</v>
      </c>
      <c r="D18" t="s">
        <v>30</v>
      </c>
      <c r="E18">
        <v>1</v>
      </c>
      <c r="F18">
        <v>0</v>
      </c>
      <c r="G18">
        <v>0</v>
      </c>
      <c r="H18">
        <v>0.25851428508758545</v>
      </c>
      <c r="I18">
        <v>9.1656353324651718E-3</v>
      </c>
      <c r="J18">
        <v>0</v>
      </c>
      <c r="K18">
        <v>0</v>
      </c>
      <c r="L18">
        <v>0</v>
      </c>
      <c r="M18">
        <v>0.97636044025421143</v>
      </c>
      <c r="N18">
        <v>2.3639518767595291E-2</v>
      </c>
      <c r="O18">
        <v>0</v>
      </c>
      <c r="P18">
        <v>0</v>
      </c>
      <c r="Q18">
        <v>0</v>
      </c>
      <c r="R18">
        <v>19239.150390625</v>
      </c>
      <c r="S18">
        <v>465.81591796875</v>
      </c>
      <c r="T18">
        <v>0</v>
      </c>
      <c r="U18">
        <v>0</v>
      </c>
    </row>
    <row r="19" spans="1:21" hidden="1" x14ac:dyDescent="0.25">
      <c r="A19">
        <v>372013</v>
      </c>
      <c r="B19">
        <v>37</v>
      </c>
      <c r="C19" t="s">
        <v>21</v>
      </c>
      <c r="D19" t="s">
        <v>31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74422</v>
      </c>
      <c r="S19">
        <v>0</v>
      </c>
      <c r="T19">
        <v>0</v>
      </c>
      <c r="U19">
        <v>0</v>
      </c>
    </row>
    <row r="20" spans="1:21" x14ac:dyDescent="0.25">
      <c r="A20">
        <v>372014</v>
      </c>
      <c r="B20">
        <v>37</v>
      </c>
      <c r="C20" t="s">
        <v>23</v>
      </c>
      <c r="D20" t="s">
        <v>31</v>
      </c>
      <c r="E20">
        <v>1</v>
      </c>
      <c r="F20">
        <v>0</v>
      </c>
      <c r="G20">
        <v>0</v>
      </c>
      <c r="H20">
        <v>1.0091338157653809</v>
      </c>
      <c r="I20">
        <v>5.9405048377811909E-3</v>
      </c>
      <c r="J20">
        <v>0</v>
      </c>
      <c r="K20">
        <v>0</v>
      </c>
      <c r="L20">
        <v>0</v>
      </c>
      <c r="M20">
        <v>0.99599611759185791</v>
      </c>
      <c r="N20">
        <v>4.0038945153355598E-3</v>
      </c>
      <c r="O20">
        <v>0</v>
      </c>
      <c r="P20">
        <v>0</v>
      </c>
      <c r="Q20">
        <v>0</v>
      </c>
      <c r="R20">
        <v>75101.7578125</v>
      </c>
      <c r="S20">
        <v>301.9083251953125</v>
      </c>
      <c r="T20">
        <v>0</v>
      </c>
      <c r="U20">
        <v>0</v>
      </c>
    </row>
    <row r="21" spans="1:21" hidden="1" x14ac:dyDescent="0.25">
      <c r="A21">
        <v>412013</v>
      </c>
      <c r="B21">
        <v>41</v>
      </c>
      <c r="C21" t="s">
        <v>21</v>
      </c>
      <c r="D21" t="s">
        <v>32</v>
      </c>
      <c r="E21">
        <v>1</v>
      </c>
      <c r="F21">
        <v>1</v>
      </c>
      <c r="G21">
        <v>3.051731176674366E-2</v>
      </c>
      <c r="H21">
        <v>4.7343694604933262E-3</v>
      </c>
      <c r="I21">
        <v>0</v>
      </c>
      <c r="J21">
        <v>0</v>
      </c>
      <c r="K21">
        <v>1.687079481780529E-2</v>
      </c>
      <c r="L21">
        <v>0.13109765946865082</v>
      </c>
      <c r="M21">
        <v>3.9326637983322144E-2</v>
      </c>
      <c r="N21">
        <v>0</v>
      </c>
      <c r="O21">
        <v>0</v>
      </c>
      <c r="P21">
        <v>0.82957577705383301</v>
      </c>
      <c r="Q21">
        <v>1174.55029296875</v>
      </c>
      <c r="R21">
        <v>352.34124755859375</v>
      </c>
      <c r="S21">
        <v>0</v>
      </c>
      <c r="T21">
        <v>0</v>
      </c>
      <c r="U21">
        <v>7432.46240234375</v>
      </c>
    </row>
    <row r="22" spans="1:21" x14ac:dyDescent="0.25">
      <c r="A22">
        <v>412014</v>
      </c>
      <c r="B22">
        <v>41</v>
      </c>
      <c r="C22" t="s">
        <v>23</v>
      </c>
      <c r="D22" t="s">
        <v>32</v>
      </c>
      <c r="E22">
        <v>1</v>
      </c>
      <c r="F22">
        <v>0</v>
      </c>
      <c r="G22">
        <v>3.9975717663764954E-2</v>
      </c>
      <c r="H22">
        <v>1.5349379740655422E-2</v>
      </c>
      <c r="I22">
        <v>0</v>
      </c>
      <c r="J22">
        <v>0</v>
      </c>
      <c r="K22">
        <v>1.4600547961890697E-2</v>
      </c>
      <c r="L22">
        <v>0.16883009672164917</v>
      </c>
      <c r="M22">
        <v>0.12534886598587036</v>
      </c>
      <c r="N22">
        <v>0</v>
      </c>
      <c r="O22">
        <v>0</v>
      </c>
      <c r="P22">
        <v>0.70582103729248047</v>
      </c>
      <c r="Q22">
        <v>1538.58544921875</v>
      </c>
      <c r="R22">
        <v>1142.33154296875</v>
      </c>
      <c r="S22">
        <v>0</v>
      </c>
      <c r="T22">
        <v>0</v>
      </c>
      <c r="U22">
        <v>6432.30078125</v>
      </c>
    </row>
    <row r="23" spans="1:21" hidden="1" x14ac:dyDescent="0.25">
      <c r="A23">
        <v>422013</v>
      </c>
      <c r="B23">
        <v>42</v>
      </c>
      <c r="C23" t="s">
        <v>21</v>
      </c>
      <c r="D23" t="s">
        <v>33</v>
      </c>
      <c r="E23">
        <v>1</v>
      </c>
      <c r="F23">
        <v>1</v>
      </c>
      <c r="G23">
        <v>0.28169935941696167</v>
      </c>
      <c r="H23">
        <v>0.20336757600307465</v>
      </c>
      <c r="I23">
        <v>0</v>
      </c>
      <c r="J23">
        <v>0</v>
      </c>
      <c r="K23">
        <v>0</v>
      </c>
      <c r="L23">
        <v>0.41736987233161926</v>
      </c>
      <c r="M23">
        <v>0.58263009786605835</v>
      </c>
      <c r="N23">
        <v>0</v>
      </c>
      <c r="O23">
        <v>0</v>
      </c>
      <c r="P23">
        <v>0</v>
      </c>
      <c r="Q23">
        <v>10842.044921875</v>
      </c>
      <c r="R23">
        <v>15135.021484375</v>
      </c>
      <c r="S23">
        <v>0</v>
      </c>
      <c r="T23">
        <v>0</v>
      </c>
      <c r="U23">
        <v>0</v>
      </c>
    </row>
    <row r="24" spans="1:21" x14ac:dyDescent="0.25">
      <c r="A24">
        <v>422014</v>
      </c>
      <c r="B24">
        <v>42</v>
      </c>
      <c r="C24" t="s">
        <v>23</v>
      </c>
      <c r="D24" t="s">
        <v>33</v>
      </c>
      <c r="E24">
        <v>1</v>
      </c>
      <c r="F24">
        <v>0</v>
      </c>
      <c r="G24">
        <v>0.29183474183082581</v>
      </c>
      <c r="H24">
        <v>0.20111638307571411</v>
      </c>
      <c r="I24">
        <v>0</v>
      </c>
      <c r="J24">
        <v>0</v>
      </c>
      <c r="K24">
        <v>0</v>
      </c>
      <c r="L24">
        <v>0.42871370911598206</v>
      </c>
      <c r="M24">
        <v>0.57128632068634033</v>
      </c>
      <c r="N24">
        <v>0</v>
      </c>
      <c r="O24">
        <v>0</v>
      </c>
      <c r="P24">
        <v>0</v>
      </c>
      <c r="Q24">
        <v>11232.1357421875</v>
      </c>
      <c r="R24">
        <v>14967.4833984375</v>
      </c>
      <c r="S24">
        <v>0</v>
      </c>
      <c r="T24">
        <v>0</v>
      </c>
      <c r="U24">
        <v>0</v>
      </c>
    </row>
    <row r="25" spans="1:21" hidden="1" x14ac:dyDescent="0.25">
      <c r="A25">
        <v>432013</v>
      </c>
      <c r="B25">
        <v>43</v>
      </c>
      <c r="C25" t="s">
        <v>21</v>
      </c>
      <c r="D25" t="s">
        <v>34</v>
      </c>
      <c r="E25">
        <v>1</v>
      </c>
      <c r="F25">
        <v>1</v>
      </c>
      <c r="G25">
        <v>0.43019023537635803</v>
      </c>
      <c r="H25">
        <v>0.14548563957214355</v>
      </c>
      <c r="I25">
        <v>0</v>
      </c>
      <c r="J25">
        <v>0</v>
      </c>
      <c r="K25">
        <v>0</v>
      </c>
      <c r="L25">
        <v>0.6046181321144104</v>
      </c>
      <c r="M25">
        <v>0.39538183808326721</v>
      </c>
      <c r="N25">
        <v>0</v>
      </c>
      <c r="O25">
        <v>0</v>
      </c>
      <c r="P25">
        <v>0</v>
      </c>
      <c r="Q25">
        <v>16557.162109375</v>
      </c>
      <c r="R25">
        <v>10827.33203125</v>
      </c>
      <c r="S25">
        <v>0</v>
      </c>
      <c r="T25">
        <v>0</v>
      </c>
      <c r="U25">
        <v>0</v>
      </c>
    </row>
    <row r="26" spans="1:21" x14ac:dyDescent="0.25">
      <c r="A26">
        <v>432014</v>
      </c>
      <c r="B26">
        <v>43</v>
      </c>
      <c r="C26" t="s">
        <v>23</v>
      </c>
      <c r="D26" t="s">
        <v>34</v>
      </c>
      <c r="E26">
        <v>1</v>
      </c>
      <c r="F26">
        <v>0</v>
      </c>
      <c r="G26">
        <v>0.45519325137138367</v>
      </c>
      <c r="H26">
        <v>0.14092819392681122</v>
      </c>
      <c r="I26">
        <v>0</v>
      </c>
      <c r="J26">
        <v>0</v>
      </c>
      <c r="K26">
        <v>0</v>
      </c>
      <c r="L26">
        <v>0.62552505731582642</v>
      </c>
      <c r="M26">
        <v>0.37447494268417358</v>
      </c>
      <c r="N26">
        <v>0</v>
      </c>
      <c r="O26">
        <v>0</v>
      </c>
      <c r="P26">
        <v>0</v>
      </c>
      <c r="Q26">
        <v>17519.478515625</v>
      </c>
      <c r="R26">
        <v>10488.158203125</v>
      </c>
      <c r="S26">
        <v>0</v>
      </c>
      <c r="T26">
        <v>0</v>
      </c>
      <c r="U26">
        <v>0</v>
      </c>
    </row>
    <row r="27" spans="1:21" hidden="1" x14ac:dyDescent="0.25">
      <c r="A27">
        <v>452013</v>
      </c>
      <c r="B27">
        <v>45</v>
      </c>
      <c r="C27" t="s">
        <v>21</v>
      </c>
      <c r="D27" t="s">
        <v>35</v>
      </c>
      <c r="E27">
        <v>1</v>
      </c>
      <c r="F27">
        <v>1</v>
      </c>
      <c r="G27">
        <v>5.1815889775753021E-2</v>
      </c>
      <c r="H27">
        <v>9.823908656835556E-2</v>
      </c>
      <c r="I27">
        <v>0</v>
      </c>
      <c r="J27">
        <v>0</v>
      </c>
      <c r="K27">
        <v>2.665060805156827E-3</v>
      </c>
      <c r="L27">
        <v>0.1903032511472702</v>
      </c>
      <c r="M27">
        <v>0.69765955209732056</v>
      </c>
      <c r="N27">
        <v>0</v>
      </c>
      <c r="O27">
        <v>0</v>
      </c>
      <c r="P27">
        <v>0.11203718930482864</v>
      </c>
      <c r="Q27">
        <v>1994.2899169921875</v>
      </c>
      <c r="R27">
        <v>7311.1494140625</v>
      </c>
      <c r="S27">
        <v>0</v>
      </c>
      <c r="T27">
        <v>0</v>
      </c>
      <c r="U27">
        <v>1174.097900390625</v>
      </c>
    </row>
    <row r="28" spans="1:21" x14ac:dyDescent="0.25">
      <c r="A28">
        <v>452014</v>
      </c>
      <c r="B28">
        <v>45</v>
      </c>
      <c r="C28" t="s">
        <v>23</v>
      </c>
      <c r="D28" t="s">
        <v>35</v>
      </c>
      <c r="E28">
        <v>1</v>
      </c>
      <c r="F28">
        <v>0</v>
      </c>
      <c r="G28">
        <v>4.2101297527551651E-2</v>
      </c>
      <c r="H28">
        <v>0.13009104132652283</v>
      </c>
      <c r="I28">
        <v>0</v>
      </c>
      <c r="J28">
        <v>0</v>
      </c>
      <c r="K28">
        <v>0</v>
      </c>
      <c r="L28">
        <v>0.14337201416492462</v>
      </c>
      <c r="M28">
        <v>0.85662800073623657</v>
      </c>
      <c r="N28">
        <v>0</v>
      </c>
      <c r="O28">
        <v>0</v>
      </c>
      <c r="P28">
        <v>0</v>
      </c>
      <c r="Q28">
        <v>1620.394775390625</v>
      </c>
      <c r="R28">
        <v>9681.6357421875</v>
      </c>
      <c r="S28">
        <v>0</v>
      </c>
      <c r="T28">
        <v>0</v>
      </c>
      <c r="U28">
        <v>0</v>
      </c>
    </row>
    <row r="29" spans="1:21" hidden="1" x14ac:dyDescent="0.25">
      <c r="A29">
        <v>462013</v>
      </c>
      <c r="B29">
        <v>46</v>
      </c>
      <c r="C29" t="s">
        <v>21</v>
      </c>
      <c r="D29" t="s">
        <v>36</v>
      </c>
      <c r="E29">
        <v>1</v>
      </c>
      <c r="F29">
        <v>1</v>
      </c>
      <c r="G29">
        <v>8.8340751826763153E-2</v>
      </c>
      <c r="H29">
        <v>3.9705187082290649E-2</v>
      </c>
      <c r="I29">
        <v>0</v>
      </c>
      <c r="J29">
        <v>0</v>
      </c>
      <c r="K29">
        <v>3.3640756737440825E-3</v>
      </c>
      <c r="L29">
        <v>0.43384429812431335</v>
      </c>
      <c r="M29">
        <v>0.37704750895500183</v>
      </c>
      <c r="N29">
        <v>0</v>
      </c>
      <c r="O29">
        <v>0</v>
      </c>
      <c r="P29">
        <v>0.1891082227230072</v>
      </c>
      <c r="Q29">
        <v>3400.058837890625</v>
      </c>
      <c r="R29">
        <v>2954.939453125</v>
      </c>
      <c r="S29">
        <v>0</v>
      </c>
      <c r="T29">
        <v>0</v>
      </c>
      <c r="U29">
        <v>1482.05029296875</v>
      </c>
    </row>
    <row r="30" spans="1:21" x14ac:dyDescent="0.25">
      <c r="A30">
        <v>462014</v>
      </c>
      <c r="B30">
        <v>46</v>
      </c>
      <c r="C30" t="s">
        <v>23</v>
      </c>
      <c r="D30" t="s">
        <v>36</v>
      </c>
      <c r="E30">
        <v>1</v>
      </c>
      <c r="F30">
        <v>0</v>
      </c>
      <c r="G30">
        <v>9.2050433158874512E-2</v>
      </c>
      <c r="H30">
        <v>3.6701485514640808E-2</v>
      </c>
      <c r="I30">
        <v>0</v>
      </c>
      <c r="J30">
        <v>0</v>
      </c>
      <c r="K30">
        <v>3.5933752078562975E-3</v>
      </c>
      <c r="L30">
        <v>0.45089730620384216</v>
      </c>
      <c r="M30">
        <v>0.34762534499168396</v>
      </c>
      <c r="N30">
        <v>0</v>
      </c>
      <c r="O30">
        <v>0</v>
      </c>
      <c r="P30">
        <v>0.20147733390331268</v>
      </c>
      <c r="Q30">
        <v>3542.837158203125</v>
      </c>
      <c r="R30">
        <v>2731.39794921875</v>
      </c>
      <c r="S30">
        <v>0</v>
      </c>
      <c r="T30">
        <v>0</v>
      </c>
      <c r="U30">
        <v>1583.068603515625</v>
      </c>
    </row>
    <row r="31" spans="1:21" hidden="1" x14ac:dyDescent="0.25">
      <c r="A31">
        <v>522013</v>
      </c>
      <c r="B31">
        <v>52</v>
      </c>
      <c r="C31" t="s">
        <v>21</v>
      </c>
      <c r="D31" t="s">
        <v>37</v>
      </c>
      <c r="E31">
        <v>1</v>
      </c>
      <c r="F31">
        <v>1</v>
      </c>
      <c r="G31">
        <v>0</v>
      </c>
      <c r="H31">
        <v>5.8779943734407425E-2</v>
      </c>
      <c r="I31">
        <v>4.4261913746595383E-2</v>
      </c>
      <c r="J31">
        <v>0</v>
      </c>
      <c r="K31">
        <v>0</v>
      </c>
      <c r="L31">
        <v>0</v>
      </c>
      <c r="M31">
        <v>0.6604047417640686</v>
      </c>
      <c r="N31">
        <v>0.3395952582359314</v>
      </c>
      <c r="O31">
        <v>0</v>
      </c>
      <c r="P31">
        <v>0</v>
      </c>
      <c r="Q31">
        <v>0</v>
      </c>
      <c r="R31">
        <v>4374.52099609375</v>
      </c>
      <c r="S31">
        <v>2249.47900390625</v>
      </c>
      <c r="T31">
        <v>0</v>
      </c>
      <c r="U31">
        <v>0</v>
      </c>
    </row>
    <row r="32" spans="1:21" x14ac:dyDescent="0.25">
      <c r="A32">
        <v>522014</v>
      </c>
      <c r="B32">
        <v>52</v>
      </c>
      <c r="C32" t="s">
        <v>23</v>
      </c>
      <c r="D32" t="s">
        <v>37</v>
      </c>
      <c r="E32">
        <v>1</v>
      </c>
      <c r="F32">
        <v>0</v>
      </c>
      <c r="G32">
        <v>0</v>
      </c>
      <c r="H32">
        <v>6.5096192061901093E-2</v>
      </c>
      <c r="I32">
        <v>4.8761900514364243E-2</v>
      </c>
      <c r="J32">
        <v>0</v>
      </c>
      <c r="K32">
        <v>0</v>
      </c>
      <c r="L32">
        <v>0</v>
      </c>
      <c r="M32">
        <v>0.66157907247543335</v>
      </c>
      <c r="N32">
        <v>0.33842092752456665</v>
      </c>
      <c r="O32">
        <v>0</v>
      </c>
      <c r="P32">
        <v>0</v>
      </c>
      <c r="Q32">
        <v>0</v>
      </c>
      <c r="R32">
        <v>4844.5888671875</v>
      </c>
      <c r="S32">
        <v>2478.17724609375</v>
      </c>
      <c r="T32">
        <v>0</v>
      </c>
      <c r="U32">
        <v>0</v>
      </c>
    </row>
    <row r="33" spans="1:21" hidden="1" x14ac:dyDescent="0.25">
      <c r="A33">
        <v>532013</v>
      </c>
      <c r="B33">
        <v>53</v>
      </c>
      <c r="C33" t="s">
        <v>21</v>
      </c>
      <c r="D33" t="s">
        <v>38</v>
      </c>
      <c r="E33">
        <v>1</v>
      </c>
      <c r="F33">
        <v>1</v>
      </c>
      <c r="G33">
        <v>0.16549737751483917</v>
      </c>
      <c r="H33">
        <v>0.20955571532249451</v>
      </c>
      <c r="I33">
        <v>0</v>
      </c>
      <c r="J33">
        <v>0</v>
      </c>
      <c r="K33">
        <v>3.370637446641922E-2</v>
      </c>
      <c r="L33">
        <v>0.1730198860168457</v>
      </c>
      <c r="M33">
        <v>0.42362385988235474</v>
      </c>
      <c r="N33">
        <v>0</v>
      </c>
      <c r="O33">
        <v>0</v>
      </c>
      <c r="P33">
        <v>0.40335625410079956</v>
      </c>
      <c r="Q33">
        <v>6369.6630859375</v>
      </c>
      <c r="R33">
        <v>15595.5556640625</v>
      </c>
      <c r="S33">
        <v>0</v>
      </c>
      <c r="T33">
        <v>0</v>
      </c>
      <c r="U33">
        <v>14849.4111328125</v>
      </c>
    </row>
    <row r="34" spans="1:21" x14ac:dyDescent="0.25">
      <c r="A34">
        <v>532014</v>
      </c>
      <c r="B34">
        <v>53</v>
      </c>
      <c r="C34" t="s">
        <v>23</v>
      </c>
      <c r="D34" t="s">
        <v>38</v>
      </c>
      <c r="E34">
        <v>1</v>
      </c>
      <c r="F34">
        <v>0</v>
      </c>
      <c r="G34">
        <v>0.18334327638149261</v>
      </c>
      <c r="H34">
        <v>0.28956359624862671</v>
      </c>
      <c r="I34">
        <v>0</v>
      </c>
      <c r="J34">
        <v>0</v>
      </c>
      <c r="K34">
        <v>1.9755469635128975E-2</v>
      </c>
      <c r="L34">
        <v>0.1891334056854248</v>
      </c>
      <c r="M34">
        <v>0.57759469747543335</v>
      </c>
      <c r="N34">
        <v>0</v>
      </c>
      <c r="O34">
        <v>0</v>
      </c>
      <c r="P34">
        <v>0.23327189683914185</v>
      </c>
      <c r="Q34">
        <v>7056.51611328125</v>
      </c>
      <c r="R34">
        <v>21549.90234375</v>
      </c>
      <c r="S34">
        <v>0</v>
      </c>
      <c r="T34">
        <v>0</v>
      </c>
      <c r="U34">
        <v>8703.3115234375</v>
      </c>
    </row>
    <row r="35" spans="1:21" hidden="1" x14ac:dyDescent="0.25">
      <c r="A35">
        <v>552013</v>
      </c>
      <c r="B35">
        <v>55</v>
      </c>
      <c r="C35" t="s">
        <v>21</v>
      </c>
      <c r="D35" t="s">
        <v>39</v>
      </c>
      <c r="E35">
        <v>1</v>
      </c>
      <c r="F35">
        <v>1</v>
      </c>
      <c r="G35">
        <v>1.9240673631429672E-2</v>
      </c>
      <c r="H35">
        <v>4.3877977877855301E-2</v>
      </c>
      <c r="I35">
        <v>0</v>
      </c>
      <c r="J35">
        <v>0</v>
      </c>
      <c r="K35">
        <v>2.6173228397965431E-2</v>
      </c>
      <c r="L35">
        <v>4.7663632780313492E-2</v>
      </c>
      <c r="M35">
        <v>0.21017906069755554</v>
      </c>
      <c r="N35">
        <v>0</v>
      </c>
      <c r="O35">
        <v>0</v>
      </c>
      <c r="P35">
        <v>0.74215734004974365</v>
      </c>
      <c r="Q35">
        <v>740.5350341796875</v>
      </c>
      <c r="R35">
        <v>3265.48681640625</v>
      </c>
      <c r="S35">
        <v>0</v>
      </c>
      <c r="T35">
        <v>0</v>
      </c>
      <c r="U35">
        <v>11530.66796875</v>
      </c>
    </row>
    <row r="36" spans="1:21" x14ac:dyDescent="0.25">
      <c r="A36">
        <v>552014</v>
      </c>
      <c r="B36">
        <v>55</v>
      </c>
      <c r="C36" t="s">
        <v>23</v>
      </c>
      <c r="D36" t="s">
        <v>39</v>
      </c>
      <c r="E36">
        <v>1</v>
      </c>
      <c r="F36">
        <v>0</v>
      </c>
      <c r="G36">
        <v>2.1821606904268265E-2</v>
      </c>
      <c r="H36">
        <v>4.3789505958557129E-2</v>
      </c>
      <c r="I36">
        <v>0</v>
      </c>
      <c r="J36">
        <v>0</v>
      </c>
      <c r="K36">
        <v>2.6465198025107384E-2</v>
      </c>
      <c r="L36">
        <v>5.3297776728868484E-2</v>
      </c>
      <c r="M36">
        <v>0.20680850744247437</v>
      </c>
      <c r="N36">
        <v>0</v>
      </c>
      <c r="O36">
        <v>0</v>
      </c>
      <c r="P36">
        <v>0.73989373445510864</v>
      </c>
      <c r="Q36">
        <v>839.8699951171875</v>
      </c>
      <c r="R36">
        <v>3258.902587890625</v>
      </c>
      <c r="S36">
        <v>0</v>
      </c>
      <c r="T36">
        <v>0</v>
      </c>
      <c r="U36">
        <v>11659.2958984375</v>
      </c>
    </row>
    <row r="37" spans="1:21" hidden="1" x14ac:dyDescent="0.25">
      <c r="A37">
        <v>562013</v>
      </c>
      <c r="B37">
        <v>56</v>
      </c>
      <c r="C37" t="s">
        <v>21</v>
      </c>
      <c r="D37" t="s">
        <v>40</v>
      </c>
      <c r="E37">
        <v>1</v>
      </c>
      <c r="F37">
        <v>1</v>
      </c>
      <c r="G37">
        <v>0</v>
      </c>
      <c r="H37">
        <v>1.0085235834121704</v>
      </c>
      <c r="I37">
        <v>0.14076542854309082</v>
      </c>
      <c r="J37">
        <v>0</v>
      </c>
      <c r="K37">
        <v>0</v>
      </c>
      <c r="L37">
        <v>0</v>
      </c>
      <c r="M37">
        <v>0.91297948360443115</v>
      </c>
      <c r="N37">
        <v>8.7020456790924072E-2</v>
      </c>
      <c r="O37">
        <v>0</v>
      </c>
      <c r="P37">
        <v>0</v>
      </c>
      <c r="Q37">
        <v>0</v>
      </c>
      <c r="R37">
        <v>75056.34375</v>
      </c>
      <c r="S37">
        <v>7153.98046875</v>
      </c>
      <c r="T37">
        <v>0</v>
      </c>
      <c r="U37">
        <v>0</v>
      </c>
    </row>
    <row r="38" spans="1:21" x14ac:dyDescent="0.25">
      <c r="A38">
        <v>562014</v>
      </c>
      <c r="B38">
        <v>56</v>
      </c>
      <c r="C38" t="s">
        <v>23</v>
      </c>
      <c r="D38" t="s">
        <v>40</v>
      </c>
      <c r="E38">
        <v>1</v>
      </c>
      <c r="F38">
        <v>0</v>
      </c>
      <c r="G38">
        <v>0</v>
      </c>
      <c r="H38">
        <v>1.0551056861877441</v>
      </c>
      <c r="I38">
        <v>9.6769869327545166E-2</v>
      </c>
      <c r="J38">
        <v>0</v>
      </c>
      <c r="K38">
        <v>0</v>
      </c>
      <c r="L38">
        <v>0</v>
      </c>
      <c r="M38">
        <v>0.94105976819992065</v>
      </c>
      <c r="N38">
        <v>5.8940224349498749E-2</v>
      </c>
      <c r="O38">
        <v>0</v>
      </c>
      <c r="P38">
        <v>0</v>
      </c>
      <c r="Q38">
        <v>0</v>
      </c>
      <c r="R38">
        <v>78523.078125</v>
      </c>
      <c r="S38">
        <v>4918.0380859375</v>
      </c>
      <c r="T38">
        <v>0</v>
      </c>
      <c r="U38">
        <v>0</v>
      </c>
    </row>
    <row r="39" spans="1:21" hidden="1" x14ac:dyDescent="0.25">
      <c r="A39">
        <v>622013</v>
      </c>
      <c r="B39">
        <v>62</v>
      </c>
      <c r="C39" t="s">
        <v>21</v>
      </c>
      <c r="D39" t="s">
        <v>41</v>
      </c>
      <c r="E39">
        <v>1</v>
      </c>
      <c r="F39">
        <v>1</v>
      </c>
      <c r="G39">
        <v>0.40865656733512878</v>
      </c>
      <c r="H39">
        <v>0</v>
      </c>
      <c r="I39">
        <v>0</v>
      </c>
      <c r="J39">
        <v>3.336113452911377</v>
      </c>
      <c r="K39">
        <v>0</v>
      </c>
      <c r="L39">
        <v>0.20772203803062439</v>
      </c>
      <c r="M39">
        <v>0</v>
      </c>
      <c r="N39">
        <v>0</v>
      </c>
      <c r="O39">
        <v>0.79227793216705322</v>
      </c>
      <c r="P39">
        <v>0</v>
      </c>
      <c r="Q39">
        <v>15728.3740234375</v>
      </c>
      <c r="R39">
        <v>0</v>
      </c>
      <c r="S39">
        <v>0</v>
      </c>
      <c r="T39">
        <v>59989.9921875</v>
      </c>
      <c r="U39">
        <v>0</v>
      </c>
    </row>
    <row r="40" spans="1:21" x14ac:dyDescent="0.25">
      <c r="A40">
        <v>622014</v>
      </c>
      <c r="B40">
        <v>62</v>
      </c>
      <c r="C40" t="s">
        <v>23</v>
      </c>
      <c r="D40" t="s">
        <v>41</v>
      </c>
      <c r="E40">
        <v>1</v>
      </c>
      <c r="F40">
        <v>0</v>
      </c>
      <c r="G40">
        <v>0.44016057252883911</v>
      </c>
      <c r="H40">
        <v>0</v>
      </c>
      <c r="I40">
        <v>0</v>
      </c>
      <c r="J40">
        <v>3.2696633338928223</v>
      </c>
      <c r="K40">
        <v>0</v>
      </c>
      <c r="L40">
        <v>0.22368364036083221</v>
      </c>
      <c r="M40">
        <v>0</v>
      </c>
      <c r="N40">
        <v>0</v>
      </c>
      <c r="O40">
        <v>0.77631640434265137</v>
      </c>
      <c r="P40">
        <v>0</v>
      </c>
      <c r="Q40">
        <v>16940.900390625</v>
      </c>
      <c r="R40">
        <v>0</v>
      </c>
      <c r="S40">
        <v>0</v>
      </c>
      <c r="T40">
        <v>58795.0859375</v>
      </c>
      <c r="U40">
        <v>0</v>
      </c>
    </row>
    <row r="41" spans="1:21" hidden="1" x14ac:dyDescent="0.25">
      <c r="A41">
        <v>632013</v>
      </c>
      <c r="B41">
        <v>63</v>
      </c>
      <c r="C41" t="s">
        <v>21</v>
      </c>
      <c r="D41" t="s">
        <v>42</v>
      </c>
      <c r="E41">
        <v>1</v>
      </c>
      <c r="F41">
        <v>1</v>
      </c>
      <c r="G41">
        <v>4.7557905316352844E-2</v>
      </c>
      <c r="H41">
        <v>0.34003445506095886</v>
      </c>
      <c r="I41">
        <v>0</v>
      </c>
      <c r="J41">
        <v>0</v>
      </c>
      <c r="K41">
        <v>0</v>
      </c>
      <c r="L41">
        <v>6.7452020943164825E-2</v>
      </c>
      <c r="M41">
        <v>0.93254798650741577</v>
      </c>
      <c r="N41">
        <v>0</v>
      </c>
      <c r="O41">
        <v>0</v>
      </c>
      <c r="P41">
        <v>0</v>
      </c>
      <c r="Q41">
        <v>1830.40869140625</v>
      </c>
      <c r="R41">
        <v>25306.044921875</v>
      </c>
      <c r="S41">
        <v>0</v>
      </c>
      <c r="T41">
        <v>0</v>
      </c>
      <c r="U41">
        <v>0</v>
      </c>
    </row>
    <row r="42" spans="1:21" x14ac:dyDescent="0.25">
      <c r="A42">
        <v>632014</v>
      </c>
      <c r="B42">
        <v>63</v>
      </c>
      <c r="C42" t="s">
        <v>23</v>
      </c>
      <c r="D42" t="s">
        <v>42</v>
      </c>
      <c r="E42">
        <v>1</v>
      </c>
      <c r="F42">
        <v>0</v>
      </c>
      <c r="G42">
        <v>4.595453292131424E-2</v>
      </c>
      <c r="H42">
        <v>0.34636667370796204</v>
      </c>
      <c r="I42">
        <v>0</v>
      </c>
      <c r="J42">
        <v>0</v>
      </c>
      <c r="K42">
        <v>0</v>
      </c>
      <c r="L42">
        <v>6.4208894968032837E-2</v>
      </c>
      <c r="M42">
        <v>0.93579113483428955</v>
      </c>
      <c r="N42">
        <v>0</v>
      </c>
      <c r="O42">
        <v>0</v>
      </c>
      <c r="P42">
        <v>0</v>
      </c>
      <c r="Q42">
        <v>1768.6981201171875</v>
      </c>
      <c r="R42">
        <v>25777.30078125</v>
      </c>
      <c r="S42">
        <v>0</v>
      </c>
      <c r="T42">
        <v>0</v>
      </c>
      <c r="U42">
        <v>0</v>
      </c>
    </row>
    <row r="43" spans="1:21" hidden="1" x14ac:dyDescent="0.25">
      <c r="A43">
        <v>652013</v>
      </c>
      <c r="B43">
        <v>65</v>
      </c>
      <c r="C43" t="s">
        <v>21</v>
      </c>
      <c r="D43" t="s">
        <v>43</v>
      </c>
      <c r="E43">
        <v>1</v>
      </c>
      <c r="F43">
        <v>1</v>
      </c>
      <c r="G43">
        <v>5.0211567431688309E-2</v>
      </c>
      <c r="H43">
        <v>0.49980360269546509</v>
      </c>
      <c r="I43">
        <v>0</v>
      </c>
      <c r="J43">
        <v>0</v>
      </c>
      <c r="K43">
        <v>0</v>
      </c>
      <c r="L43">
        <v>4.9389109015464783E-2</v>
      </c>
      <c r="M43">
        <v>0.95061087608337402</v>
      </c>
      <c r="N43">
        <v>0</v>
      </c>
      <c r="O43">
        <v>0</v>
      </c>
      <c r="P43">
        <v>0</v>
      </c>
      <c r="Q43">
        <v>1932.5428466796875</v>
      </c>
      <c r="R43">
        <v>37196.3828125</v>
      </c>
      <c r="S43">
        <v>0</v>
      </c>
      <c r="T43">
        <v>0</v>
      </c>
      <c r="U43">
        <v>0</v>
      </c>
    </row>
    <row r="44" spans="1:21" x14ac:dyDescent="0.25">
      <c r="A44">
        <v>652014</v>
      </c>
      <c r="B44">
        <v>65</v>
      </c>
      <c r="C44" t="s">
        <v>23</v>
      </c>
      <c r="D44" t="s">
        <v>43</v>
      </c>
      <c r="E44">
        <v>1</v>
      </c>
      <c r="F44">
        <v>0</v>
      </c>
      <c r="G44">
        <v>7.1699053049087524E-2</v>
      </c>
      <c r="H44">
        <v>0.49005091190338135</v>
      </c>
      <c r="I44">
        <v>0</v>
      </c>
      <c r="J44">
        <v>0</v>
      </c>
      <c r="K44">
        <v>0</v>
      </c>
      <c r="L44">
        <v>7.0342704653739929E-2</v>
      </c>
      <c r="M44">
        <v>0.92965728044509888</v>
      </c>
      <c r="N44">
        <v>0</v>
      </c>
      <c r="O44">
        <v>0</v>
      </c>
      <c r="P44">
        <v>0</v>
      </c>
      <c r="Q44">
        <v>2759.55322265625</v>
      </c>
      <c r="R44">
        <v>36470.5703125</v>
      </c>
      <c r="S44">
        <v>0</v>
      </c>
      <c r="T44">
        <v>0</v>
      </c>
      <c r="U44">
        <v>0</v>
      </c>
    </row>
    <row r="45" spans="1:21" hidden="1" x14ac:dyDescent="0.25">
      <c r="A45">
        <v>712013</v>
      </c>
      <c r="B45">
        <v>71</v>
      </c>
      <c r="C45" t="s">
        <v>21</v>
      </c>
      <c r="D45" t="s">
        <v>44</v>
      </c>
      <c r="E45">
        <v>1</v>
      </c>
      <c r="F45">
        <v>1</v>
      </c>
      <c r="G45">
        <v>0.24695701897144318</v>
      </c>
      <c r="H45">
        <v>2.9371798038482666</v>
      </c>
      <c r="I45">
        <v>0</v>
      </c>
      <c r="J45">
        <v>0</v>
      </c>
      <c r="K45">
        <v>0</v>
      </c>
      <c r="L45">
        <v>4.1670594364404678E-2</v>
      </c>
      <c r="M45">
        <v>0.95832943916320801</v>
      </c>
      <c r="N45">
        <v>0</v>
      </c>
      <c r="O45">
        <v>0</v>
      </c>
      <c r="P45">
        <v>0</v>
      </c>
      <c r="Q45">
        <v>9504.8818359375</v>
      </c>
      <c r="R45">
        <v>218590.796875</v>
      </c>
      <c r="S45">
        <v>0</v>
      </c>
      <c r="T45">
        <v>0</v>
      </c>
      <c r="U45">
        <v>0</v>
      </c>
    </row>
    <row r="46" spans="1:21" x14ac:dyDescent="0.25">
      <c r="A46">
        <v>712014</v>
      </c>
      <c r="B46">
        <v>71</v>
      </c>
      <c r="C46" t="s">
        <v>23</v>
      </c>
      <c r="D46" t="s">
        <v>44</v>
      </c>
      <c r="E46">
        <v>1</v>
      </c>
      <c r="F46">
        <v>0</v>
      </c>
      <c r="G46">
        <v>0.26820915937423706</v>
      </c>
      <c r="H46">
        <v>2.9663240909576416</v>
      </c>
      <c r="I46">
        <v>0</v>
      </c>
      <c r="J46">
        <v>0</v>
      </c>
      <c r="K46">
        <v>0</v>
      </c>
      <c r="L46">
        <v>4.4671621173620224E-2</v>
      </c>
      <c r="M46">
        <v>0.95532840490341187</v>
      </c>
      <c r="N46">
        <v>0</v>
      </c>
      <c r="O46">
        <v>0</v>
      </c>
      <c r="P46">
        <v>0</v>
      </c>
      <c r="Q46">
        <v>10322.833984375</v>
      </c>
      <c r="R46">
        <v>220759.765625</v>
      </c>
      <c r="S46">
        <v>0</v>
      </c>
      <c r="T46">
        <v>0</v>
      </c>
      <c r="U46">
        <v>0</v>
      </c>
    </row>
    <row r="47" spans="1:21" hidden="1" x14ac:dyDescent="0.25">
      <c r="A47">
        <v>722013</v>
      </c>
      <c r="B47">
        <v>72</v>
      </c>
      <c r="C47" t="s">
        <v>21</v>
      </c>
      <c r="D47" t="s">
        <v>45</v>
      </c>
      <c r="E47">
        <v>1</v>
      </c>
      <c r="F47">
        <v>1</v>
      </c>
      <c r="G47">
        <v>1.3594969175755978E-2</v>
      </c>
      <c r="H47">
        <v>0.29416537284851074</v>
      </c>
      <c r="I47">
        <v>0</v>
      </c>
      <c r="J47">
        <v>0</v>
      </c>
      <c r="K47">
        <v>1.0855291038751602E-3</v>
      </c>
      <c r="L47">
        <v>2.2855184972286224E-2</v>
      </c>
      <c r="M47">
        <v>0.95625573396682739</v>
      </c>
      <c r="N47">
        <v>0</v>
      </c>
      <c r="O47">
        <v>0</v>
      </c>
      <c r="P47">
        <v>2.0889105275273323E-2</v>
      </c>
      <c r="Q47">
        <v>523.2431640625</v>
      </c>
      <c r="R47">
        <v>21892.375</v>
      </c>
      <c r="S47">
        <v>0</v>
      </c>
      <c r="T47">
        <v>0</v>
      </c>
      <c r="U47">
        <v>478.23202514648437</v>
      </c>
    </row>
    <row r="48" spans="1:21" x14ac:dyDescent="0.25">
      <c r="A48">
        <v>722014</v>
      </c>
      <c r="B48">
        <v>72</v>
      </c>
      <c r="C48" t="s">
        <v>23</v>
      </c>
      <c r="D48" t="s">
        <v>45</v>
      </c>
      <c r="E48">
        <v>1</v>
      </c>
      <c r="F48">
        <v>0</v>
      </c>
      <c r="G48">
        <v>1.0474314913153648E-2</v>
      </c>
      <c r="H48">
        <v>0.3082125186920166</v>
      </c>
      <c r="I48">
        <v>0</v>
      </c>
      <c r="J48">
        <v>0</v>
      </c>
      <c r="K48">
        <v>4.2810390004888177E-4</v>
      </c>
      <c r="L48">
        <v>1.7133170738816261E-2</v>
      </c>
      <c r="M48">
        <v>0.97485131025314331</v>
      </c>
      <c r="N48">
        <v>0</v>
      </c>
      <c r="O48">
        <v>0</v>
      </c>
      <c r="P48">
        <v>8.015546016395092E-3</v>
      </c>
      <c r="Q48">
        <v>403.13543701171875</v>
      </c>
      <c r="R48">
        <v>22937.79296875</v>
      </c>
      <c r="S48">
        <v>0</v>
      </c>
      <c r="T48">
        <v>0</v>
      </c>
      <c r="U48">
        <v>188.60203552246094</v>
      </c>
    </row>
    <row r="49" spans="1:21" hidden="1" x14ac:dyDescent="0.25">
      <c r="A49">
        <v>822013</v>
      </c>
      <c r="B49">
        <v>82</v>
      </c>
      <c r="C49" t="s">
        <v>21</v>
      </c>
      <c r="D49" t="s">
        <v>46</v>
      </c>
      <c r="E49">
        <v>1</v>
      </c>
      <c r="F49">
        <v>1</v>
      </c>
      <c r="G49">
        <v>0.47165468335151672</v>
      </c>
      <c r="H49">
        <v>0</v>
      </c>
      <c r="I49">
        <v>0</v>
      </c>
      <c r="J49">
        <v>0.29750356078147888</v>
      </c>
      <c r="K49">
        <v>0</v>
      </c>
      <c r="L49">
        <v>0.77237945795059204</v>
      </c>
      <c r="M49">
        <v>0</v>
      </c>
      <c r="N49">
        <v>0</v>
      </c>
      <c r="O49">
        <v>0.22762051224708557</v>
      </c>
      <c r="P49">
        <v>0</v>
      </c>
      <c r="Q49">
        <v>18153.044921875</v>
      </c>
      <c r="R49">
        <v>0</v>
      </c>
      <c r="S49">
        <v>0</v>
      </c>
      <c r="T49">
        <v>5349.708984375</v>
      </c>
      <c r="U49">
        <v>0</v>
      </c>
    </row>
    <row r="50" spans="1:21" x14ac:dyDescent="0.25">
      <c r="A50">
        <v>822014</v>
      </c>
      <c r="B50">
        <v>82</v>
      </c>
      <c r="C50" t="s">
        <v>23</v>
      </c>
      <c r="D50" t="s">
        <v>46</v>
      </c>
      <c r="E50">
        <v>1</v>
      </c>
      <c r="F50">
        <v>0</v>
      </c>
      <c r="G50">
        <v>0.47392785549163818</v>
      </c>
      <c r="H50">
        <v>0</v>
      </c>
      <c r="I50">
        <v>0</v>
      </c>
      <c r="J50">
        <v>0.30090051889419556</v>
      </c>
      <c r="K50">
        <v>0</v>
      </c>
      <c r="L50">
        <v>0.77122670412063599</v>
      </c>
      <c r="M50">
        <v>0</v>
      </c>
      <c r="N50">
        <v>0</v>
      </c>
      <c r="O50">
        <v>0.2287733256816864</v>
      </c>
      <c r="P50">
        <v>0</v>
      </c>
      <c r="Q50">
        <v>18240.53515625</v>
      </c>
      <c r="R50">
        <v>0</v>
      </c>
      <c r="S50">
        <v>0</v>
      </c>
      <c r="T50">
        <v>5410.79296875</v>
      </c>
      <c r="U50">
        <v>0</v>
      </c>
    </row>
    <row r="51" spans="1:21" hidden="1" x14ac:dyDescent="0.25">
      <c r="A51">
        <v>842013</v>
      </c>
      <c r="B51">
        <v>84</v>
      </c>
      <c r="C51" t="s">
        <v>21</v>
      </c>
      <c r="D51" t="s">
        <v>47</v>
      </c>
      <c r="E51">
        <v>1</v>
      </c>
      <c r="F51">
        <v>1</v>
      </c>
      <c r="G51">
        <v>0.2334214448928833</v>
      </c>
      <c r="H51">
        <v>0.16699105501174927</v>
      </c>
      <c r="I51">
        <v>0</v>
      </c>
      <c r="J51">
        <v>0</v>
      </c>
      <c r="K51">
        <v>5.8437199331820011E-3</v>
      </c>
      <c r="L51">
        <v>0.37454560399055481</v>
      </c>
      <c r="M51">
        <v>0.5181233286857605</v>
      </c>
      <c r="N51">
        <v>0</v>
      </c>
      <c r="O51">
        <v>0</v>
      </c>
      <c r="P51">
        <v>0.10733099281787872</v>
      </c>
      <c r="Q51">
        <v>8983.9248046875</v>
      </c>
      <c r="R51">
        <v>12427.80859375</v>
      </c>
      <c r="S51">
        <v>0</v>
      </c>
      <c r="T51">
        <v>0</v>
      </c>
      <c r="U51">
        <v>2574.46240234375</v>
      </c>
    </row>
    <row r="52" spans="1:21" x14ac:dyDescent="0.25">
      <c r="A52">
        <v>842014</v>
      </c>
      <c r="B52">
        <v>84</v>
      </c>
      <c r="C52" t="s">
        <v>23</v>
      </c>
      <c r="D52" t="s">
        <v>47</v>
      </c>
      <c r="E52">
        <v>1</v>
      </c>
      <c r="F52">
        <v>0</v>
      </c>
      <c r="G52">
        <v>0.25449994206428528</v>
      </c>
      <c r="H52">
        <v>0.19745668768882751</v>
      </c>
      <c r="I52">
        <v>0</v>
      </c>
      <c r="J52">
        <v>0</v>
      </c>
      <c r="K52">
        <v>0</v>
      </c>
      <c r="L52">
        <v>0.39996188879013062</v>
      </c>
      <c r="M52">
        <v>0.60003805160522461</v>
      </c>
      <c r="N52">
        <v>0</v>
      </c>
      <c r="O52">
        <v>0</v>
      </c>
      <c r="P52">
        <v>0</v>
      </c>
      <c r="Q52">
        <v>9795.193359375</v>
      </c>
      <c r="R52">
        <v>14695.1220703125</v>
      </c>
      <c r="S52">
        <v>0</v>
      </c>
      <c r="T52">
        <v>0</v>
      </c>
      <c r="U52">
        <v>0</v>
      </c>
    </row>
    <row r="53" spans="1:21" hidden="1" x14ac:dyDescent="0.25">
      <c r="A53">
        <v>862013</v>
      </c>
      <c r="B53">
        <v>86</v>
      </c>
      <c r="C53" t="s">
        <v>21</v>
      </c>
      <c r="D53" t="s">
        <v>48</v>
      </c>
      <c r="E53">
        <v>1</v>
      </c>
      <c r="F53">
        <v>1</v>
      </c>
      <c r="G53">
        <v>1.0680139064788818</v>
      </c>
      <c r="H53">
        <v>0.87035149335861206</v>
      </c>
      <c r="I53">
        <v>0</v>
      </c>
      <c r="J53">
        <v>0</v>
      </c>
      <c r="K53">
        <v>0</v>
      </c>
      <c r="L53">
        <v>0.38823291659355164</v>
      </c>
      <c r="M53">
        <v>0.61176711320877075</v>
      </c>
      <c r="N53">
        <v>0</v>
      </c>
      <c r="O53">
        <v>0</v>
      </c>
      <c r="P53">
        <v>0</v>
      </c>
      <c r="Q53">
        <v>41105.71875</v>
      </c>
      <c r="R53">
        <v>64773.30078125</v>
      </c>
      <c r="S53">
        <v>0</v>
      </c>
      <c r="T53">
        <v>0</v>
      </c>
      <c r="U53">
        <v>0</v>
      </c>
    </row>
    <row r="54" spans="1:21" x14ac:dyDescent="0.25">
      <c r="A54">
        <v>862014</v>
      </c>
      <c r="B54">
        <v>86</v>
      </c>
      <c r="C54" t="s">
        <v>23</v>
      </c>
      <c r="D54" t="s">
        <v>48</v>
      </c>
      <c r="E54">
        <v>1</v>
      </c>
      <c r="F54">
        <v>0</v>
      </c>
      <c r="G54">
        <v>1.0938984155654907</v>
      </c>
      <c r="H54">
        <v>0.83200246095657349</v>
      </c>
      <c r="I54">
        <v>0</v>
      </c>
      <c r="J54">
        <v>0</v>
      </c>
      <c r="K54">
        <v>5.9290383942425251E-3</v>
      </c>
      <c r="L54">
        <v>0.3948293924331665</v>
      </c>
      <c r="M54">
        <v>0.58067500591278076</v>
      </c>
      <c r="N54">
        <v>0</v>
      </c>
      <c r="O54">
        <v>0</v>
      </c>
      <c r="P54">
        <v>2.4495629593729973E-2</v>
      </c>
      <c r="Q54">
        <v>42101.9609375</v>
      </c>
      <c r="R54">
        <v>61919.2890625</v>
      </c>
      <c r="S54">
        <v>0</v>
      </c>
      <c r="T54">
        <v>0</v>
      </c>
      <c r="U54">
        <v>2612.0498046875</v>
      </c>
    </row>
    <row r="55" spans="1:21" hidden="1" x14ac:dyDescent="0.25">
      <c r="A55">
        <v>882013</v>
      </c>
      <c r="B55">
        <v>88</v>
      </c>
      <c r="C55" t="s">
        <v>21</v>
      </c>
      <c r="D55" t="s">
        <v>49</v>
      </c>
      <c r="E55">
        <v>1</v>
      </c>
      <c r="F55">
        <v>1</v>
      </c>
      <c r="G55">
        <v>0.40979832410812378</v>
      </c>
      <c r="H55">
        <v>0.19383960962295532</v>
      </c>
      <c r="I55">
        <v>0</v>
      </c>
      <c r="J55">
        <v>0</v>
      </c>
      <c r="K55">
        <v>0</v>
      </c>
      <c r="L55">
        <v>0.52229243516921997</v>
      </c>
      <c r="M55">
        <v>0.47770753502845764</v>
      </c>
      <c r="N55">
        <v>0</v>
      </c>
      <c r="O55">
        <v>0</v>
      </c>
      <c r="P55">
        <v>0</v>
      </c>
      <c r="Q55">
        <v>15772.318359375</v>
      </c>
      <c r="R55">
        <v>14425.931640625</v>
      </c>
      <c r="S55">
        <v>0</v>
      </c>
      <c r="T55">
        <v>0</v>
      </c>
      <c r="U55">
        <v>0</v>
      </c>
    </row>
    <row r="56" spans="1:21" x14ac:dyDescent="0.25">
      <c r="A56">
        <v>882014</v>
      </c>
      <c r="B56">
        <v>88</v>
      </c>
      <c r="C56" t="s">
        <v>23</v>
      </c>
      <c r="D56" t="s">
        <v>49</v>
      </c>
      <c r="E56">
        <v>1</v>
      </c>
      <c r="F56">
        <v>0</v>
      </c>
      <c r="G56">
        <v>0.45061317086219788</v>
      </c>
      <c r="H56">
        <v>0.18776221573352814</v>
      </c>
      <c r="I56">
        <v>0</v>
      </c>
      <c r="J56">
        <v>0</v>
      </c>
      <c r="K56">
        <v>0</v>
      </c>
      <c r="L56">
        <v>0.55379784107208252</v>
      </c>
      <c r="M56">
        <v>0.44620209932327271</v>
      </c>
      <c r="N56">
        <v>0</v>
      </c>
      <c r="O56">
        <v>0</v>
      </c>
      <c r="P56">
        <v>0</v>
      </c>
      <c r="Q56">
        <v>17343.19921875</v>
      </c>
      <c r="R56">
        <v>13973.6396484375</v>
      </c>
      <c r="S56">
        <v>0</v>
      </c>
      <c r="T56">
        <v>0</v>
      </c>
      <c r="U56">
        <v>0</v>
      </c>
    </row>
    <row r="57" spans="1:21" hidden="1" x14ac:dyDescent="0.25">
      <c r="A57">
        <v>912013</v>
      </c>
      <c r="B57">
        <v>91</v>
      </c>
      <c r="C57" t="s">
        <v>21</v>
      </c>
      <c r="D57" t="s">
        <v>50</v>
      </c>
      <c r="E57">
        <v>1</v>
      </c>
      <c r="F57">
        <v>1</v>
      </c>
      <c r="G57">
        <v>0.50591182708740234</v>
      </c>
      <c r="H57">
        <v>8.6834333837032318E-2</v>
      </c>
      <c r="I57">
        <v>0</v>
      </c>
      <c r="J57">
        <v>0</v>
      </c>
      <c r="K57">
        <v>0</v>
      </c>
      <c r="L57">
        <v>0.75081342458724976</v>
      </c>
      <c r="M57">
        <v>0.24918657541275024</v>
      </c>
      <c r="N57">
        <v>0</v>
      </c>
      <c r="O57">
        <v>0</v>
      </c>
      <c r="P57">
        <v>0</v>
      </c>
      <c r="Q57">
        <v>19471.53515625</v>
      </c>
      <c r="R57">
        <v>6462.384765625</v>
      </c>
      <c r="S57">
        <v>0</v>
      </c>
      <c r="T57">
        <v>0</v>
      </c>
      <c r="U57">
        <v>0</v>
      </c>
    </row>
    <row r="58" spans="1:21" x14ac:dyDescent="0.25">
      <c r="A58">
        <v>912014</v>
      </c>
      <c r="B58">
        <v>91</v>
      </c>
      <c r="C58" t="s">
        <v>23</v>
      </c>
      <c r="D58" t="s">
        <v>50</v>
      </c>
      <c r="E58">
        <v>1</v>
      </c>
      <c r="F58">
        <v>0</v>
      </c>
      <c r="G58">
        <v>0.5349193811416626</v>
      </c>
      <c r="H58">
        <v>8.6367510259151459E-2</v>
      </c>
      <c r="I58">
        <v>0</v>
      </c>
      <c r="J58">
        <v>0</v>
      </c>
      <c r="K58">
        <v>0</v>
      </c>
      <c r="L58">
        <v>0.76207679510116577</v>
      </c>
      <c r="M58">
        <v>0.23792321979999542</v>
      </c>
      <c r="N58">
        <v>0</v>
      </c>
      <c r="O58">
        <v>0</v>
      </c>
      <c r="P58">
        <v>0</v>
      </c>
      <c r="Q58">
        <v>20587.9765625</v>
      </c>
      <c r="R58">
        <v>6427.64306640625</v>
      </c>
      <c r="S58">
        <v>0</v>
      </c>
      <c r="T58">
        <v>0</v>
      </c>
      <c r="U58">
        <v>0</v>
      </c>
    </row>
    <row r="59" spans="1:21" hidden="1" x14ac:dyDescent="0.25">
      <c r="A59">
        <v>932013</v>
      </c>
      <c r="B59">
        <v>93</v>
      </c>
      <c r="C59" t="s">
        <v>21</v>
      </c>
      <c r="D59" t="s">
        <v>51</v>
      </c>
      <c r="E59">
        <v>1</v>
      </c>
      <c r="F59">
        <v>1</v>
      </c>
      <c r="G59">
        <v>0.50353384017944336</v>
      </c>
      <c r="H59">
        <v>0.20688441395759583</v>
      </c>
      <c r="I59">
        <v>0</v>
      </c>
      <c r="J59">
        <v>0</v>
      </c>
      <c r="K59">
        <v>0</v>
      </c>
      <c r="L59">
        <v>0.55726897716522217</v>
      </c>
      <c r="M59">
        <v>0.44273105263710022</v>
      </c>
      <c r="N59">
        <v>0</v>
      </c>
      <c r="O59">
        <v>0</v>
      </c>
      <c r="P59">
        <v>0</v>
      </c>
      <c r="Q59">
        <v>19380.009765625</v>
      </c>
      <c r="R59">
        <v>15396.751953125</v>
      </c>
      <c r="S59">
        <v>0</v>
      </c>
      <c r="T59">
        <v>0</v>
      </c>
      <c r="U59">
        <v>0</v>
      </c>
    </row>
    <row r="60" spans="1:21" x14ac:dyDescent="0.25">
      <c r="A60">
        <v>932014</v>
      </c>
      <c r="B60">
        <v>93</v>
      </c>
      <c r="C60" t="s">
        <v>23</v>
      </c>
      <c r="D60" t="s">
        <v>51</v>
      </c>
      <c r="E60">
        <v>1</v>
      </c>
      <c r="F60">
        <v>0</v>
      </c>
      <c r="G60">
        <v>0.51936852931976318</v>
      </c>
      <c r="H60">
        <v>0.20635539293289185</v>
      </c>
      <c r="I60">
        <v>0</v>
      </c>
      <c r="J60">
        <v>0</v>
      </c>
      <c r="K60">
        <v>0</v>
      </c>
      <c r="L60">
        <v>0.56552320718765259</v>
      </c>
      <c r="M60">
        <v>0.4344768226146698</v>
      </c>
      <c r="N60">
        <v>0</v>
      </c>
      <c r="O60">
        <v>0</v>
      </c>
      <c r="P60">
        <v>0</v>
      </c>
      <c r="Q60">
        <v>19989.455078125</v>
      </c>
      <c r="R60">
        <v>15357.380859375</v>
      </c>
      <c r="S60">
        <v>0</v>
      </c>
      <c r="T60">
        <v>0</v>
      </c>
      <c r="U60">
        <v>0</v>
      </c>
    </row>
    <row r="61" spans="1:21" hidden="1" x14ac:dyDescent="0.25">
      <c r="A61">
        <v>952013</v>
      </c>
      <c r="B61">
        <v>95</v>
      </c>
      <c r="C61" t="s">
        <v>21</v>
      </c>
      <c r="D61" t="s">
        <v>52</v>
      </c>
      <c r="E61">
        <v>1</v>
      </c>
      <c r="F61">
        <v>1</v>
      </c>
      <c r="G61">
        <v>8.6839459836483002E-2</v>
      </c>
      <c r="H61">
        <v>6.3875213265419006E-2</v>
      </c>
      <c r="I61">
        <v>0</v>
      </c>
      <c r="J61">
        <v>0</v>
      </c>
      <c r="K61">
        <v>1.0515934787690639E-2</v>
      </c>
      <c r="L61">
        <v>0.26257568597793579</v>
      </c>
      <c r="M61">
        <v>0.37346142530441284</v>
      </c>
      <c r="N61">
        <v>0</v>
      </c>
      <c r="O61">
        <v>0</v>
      </c>
      <c r="P61">
        <v>0.36396288871765137</v>
      </c>
      <c r="Q61">
        <v>3342.277099609375</v>
      </c>
      <c r="R61">
        <v>4753.72119140625</v>
      </c>
      <c r="S61">
        <v>0</v>
      </c>
      <c r="T61">
        <v>0</v>
      </c>
      <c r="U61">
        <v>4632.81591796875</v>
      </c>
    </row>
    <row r="62" spans="1:21" x14ac:dyDescent="0.25">
      <c r="A62">
        <v>952014</v>
      </c>
      <c r="B62">
        <v>95</v>
      </c>
      <c r="C62" t="s">
        <v>23</v>
      </c>
      <c r="D62" t="s">
        <v>52</v>
      </c>
      <c r="E62">
        <v>1</v>
      </c>
      <c r="F62">
        <v>0</v>
      </c>
      <c r="G62">
        <v>8.8133141398429871E-2</v>
      </c>
      <c r="H62">
        <v>6.4231917262077332E-2</v>
      </c>
      <c r="I62">
        <v>0</v>
      </c>
      <c r="J62">
        <v>0</v>
      </c>
      <c r="K62">
        <v>1.096999179571867E-2</v>
      </c>
      <c r="L62">
        <v>0.26082426309585571</v>
      </c>
      <c r="M62">
        <v>0.36756622791290283</v>
      </c>
      <c r="N62">
        <v>0</v>
      </c>
      <c r="O62">
        <v>0</v>
      </c>
      <c r="P62">
        <v>0.37160956859588623</v>
      </c>
      <c r="Q62">
        <v>3392.068359375</v>
      </c>
      <c r="R62">
        <v>4780.267578125</v>
      </c>
      <c r="S62">
        <v>0</v>
      </c>
      <c r="T62">
        <v>0</v>
      </c>
      <c r="U62">
        <v>4832.85205078125</v>
      </c>
    </row>
    <row r="63" spans="1:21" hidden="1" x14ac:dyDescent="0.25">
      <c r="A63">
        <v>962013</v>
      </c>
      <c r="B63">
        <v>96</v>
      </c>
      <c r="C63" t="s">
        <v>21</v>
      </c>
      <c r="D63" t="s">
        <v>53</v>
      </c>
      <c r="E63">
        <v>1</v>
      </c>
      <c r="F63">
        <v>1</v>
      </c>
      <c r="G63">
        <v>0.3461555540561676</v>
      </c>
      <c r="H63">
        <v>3.3011328428983688E-2</v>
      </c>
      <c r="I63">
        <v>0</v>
      </c>
      <c r="J63">
        <v>0</v>
      </c>
      <c r="K63">
        <v>2.4824220687150955E-2</v>
      </c>
      <c r="L63">
        <v>0.49868440628051758</v>
      </c>
      <c r="M63">
        <v>9.195883572101593E-2</v>
      </c>
      <c r="N63">
        <v>0</v>
      </c>
      <c r="O63">
        <v>0</v>
      </c>
      <c r="P63">
        <v>0.4093567430973053</v>
      </c>
      <c r="Q63">
        <v>13322.8349609375</v>
      </c>
      <c r="R63">
        <v>2456.76904296875</v>
      </c>
      <c r="S63">
        <v>0</v>
      </c>
      <c r="T63">
        <v>0</v>
      </c>
      <c r="U63">
        <v>10936.3603515625</v>
      </c>
    </row>
    <row r="64" spans="1:21" x14ac:dyDescent="0.25">
      <c r="A64">
        <v>962014</v>
      </c>
      <c r="B64">
        <v>96</v>
      </c>
      <c r="C64" t="s">
        <v>23</v>
      </c>
      <c r="D64" t="s">
        <v>53</v>
      </c>
      <c r="E64">
        <v>1</v>
      </c>
      <c r="F64">
        <v>0</v>
      </c>
      <c r="G64">
        <v>0.36520406603813171</v>
      </c>
      <c r="H64">
        <v>0</v>
      </c>
      <c r="I64">
        <v>0</v>
      </c>
      <c r="J64">
        <v>2.6977380737662315E-2</v>
      </c>
      <c r="K64">
        <v>2.8450852259993553E-2</v>
      </c>
      <c r="L64">
        <v>0.51914644241333008</v>
      </c>
      <c r="M64">
        <v>0</v>
      </c>
      <c r="N64">
        <v>0</v>
      </c>
      <c r="O64">
        <v>1.7917059361934662E-2</v>
      </c>
      <c r="P64">
        <v>0.46293652057647705</v>
      </c>
      <c r="Q64">
        <v>14055.9736328125</v>
      </c>
      <c r="R64">
        <v>0</v>
      </c>
      <c r="S64">
        <v>0</v>
      </c>
      <c r="T64">
        <v>485.10726928710937</v>
      </c>
      <c r="U64">
        <v>12534.080078125</v>
      </c>
    </row>
    <row r="65" spans="1:21" hidden="1" x14ac:dyDescent="0.25">
      <c r="A65">
        <v>972013</v>
      </c>
      <c r="B65">
        <v>97</v>
      </c>
      <c r="C65" t="s">
        <v>21</v>
      </c>
      <c r="D65" t="s">
        <v>54</v>
      </c>
      <c r="E65">
        <v>1</v>
      </c>
      <c r="F65">
        <v>1</v>
      </c>
      <c r="G65">
        <v>0.23570697009563446</v>
      </c>
      <c r="H65">
        <v>0.20683842897415161</v>
      </c>
      <c r="I65">
        <v>0</v>
      </c>
      <c r="J65">
        <v>0</v>
      </c>
      <c r="K65">
        <v>1.3268677517771721E-2</v>
      </c>
      <c r="L65">
        <v>0.29929599165916443</v>
      </c>
      <c r="M65">
        <v>0.5078502893447876</v>
      </c>
      <c r="N65">
        <v>0</v>
      </c>
      <c r="O65">
        <v>0</v>
      </c>
      <c r="P65">
        <v>0.19285370409488678</v>
      </c>
      <c r="Q65">
        <v>9071.8896484375</v>
      </c>
      <c r="R65">
        <v>15393.3291015625</v>
      </c>
      <c r="S65">
        <v>0</v>
      </c>
      <c r="T65">
        <v>0</v>
      </c>
      <c r="U65">
        <v>5845.54248046875</v>
      </c>
    </row>
    <row r="66" spans="1:21" x14ac:dyDescent="0.25">
      <c r="A66">
        <v>972014</v>
      </c>
      <c r="B66">
        <v>97</v>
      </c>
      <c r="C66" t="s">
        <v>23</v>
      </c>
      <c r="D66" t="s">
        <v>54</v>
      </c>
      <c r="E66">
        <v>1</v>
      </c>
      <c r="F66">
        <v>0</v>
      </c>
      <c r="G66">
        <v>0.25638392567634583</v>
      </c>
      <c r="H66">
        <v>0.274727463722229</v>
      </c>
      <c r="I66">
        <v>0</v>
      </c>
      <c r="J66">
        <v>0</v>
      </c>
      <c r="K66">
        <v>0</v>
      </c>
      <c r="L66">
        <v>0.32552206516265869</v>
      </c>
      <c r="M66">
        <v>0.67447793483734131</v>
      </c>
      <c r="N66">
        <v>0</v>
      </c>
      <c r="O66">
        <v>0</v>
      </c>
      <c r="P66">
        <v>0</v>
      </c>
      <c r="Q66">
        <v>9867.7041015625</v>
      </c>
      <c r="R66">
        <v>20445.767578125</v>
      </c>
      <c r="S66">
        <v>0</v>
      </c>
      <c r="T66">
        <v>0</v>
      </c>
      <c r="U66">
        <v>0</v>
      </c>
    </row>
    <row r="67" spans="1:21" hidden="1" x14ac:dyDescent="0.25">
      <c r="A67">
        <v>1022013</v>
      </c>
      <c r="B67">
        <v>102</v>
      </c>
      <c r="C67" t="s">
        <v>21</v>
      </c>
      <c r="D67" t="s">
        <v>55</v>
      </c>
      <c r="E67">
        <v>1</v>
      </c>
      <c r="F67">
        <v>1</v>
      </c>
      <c r="G67">
        <v>0.60972416400909424</v>
      </c>
      <c r="H67">
        <v>0</v>
      </c>
      <c r="I67">
        <v>0</v>
      </c>
      <c r="J67">
        <v>1.1621557474136353</v>
      </c>
      <c r="K67">
        <v>0</v>
      </c>
      <c r="L67">
        <v>0.52895504236221313</v>
      </c>
      <c r="M67">
        <v>0</v>
      </c>
      <c r="N67">
        <v>0</v>
      </c>
      <c r="O67">
        <v>0.47104492783546448</v>
      </c>
      <c r="P67">
        <v>0</v>
      </c>
      <c r="Q67">
        <v>23467.064453125</v>
      </c>
      <c r="R67">
        <v>0</v>
      </c>
      <c r="S67">
        <v>0</v>
      </c>
      <c r="T67">
        <v>20897.884765625</v>
      </c>
      <c r="U67">
        <v>0</v>
      </c>
    </row>
    <row r="68" spans="1:21" x14ac:dyDescent="0.25">
      <c r="A68">
        <v>1022014</v>
      </c>
      <c r="B68">
        <v>102</v>
      </c>
      <c r="C68" t="s">
        <v>23</v>
      </c>
      <c r="D68" t="s">
        <v>55</v>
      </c>
      <c r="E68">
        <v>1</v>
      </c>
      <c r="F68">
        <v>0</v>
      </c>
      <c r="G68">
        <v>0.64346420764923096</v>
      </c>
      <c r="H68">
        <v>0</v>
      </c>
      <c r="I68">
        <v>0</v>
      </c>
      <c r="J68">
        <v>1.1193588972091675</v>
      </c>
      <c r="K68">
        <v>0</v>
      </c>
      <c r="L68">
        <v>0.55164772272109985</v>
      </c>
      <c r="M68">
        <v>0</v>
      </c>
      <c r="N68">
        <v>0</v>
      </c>
      <c r="O68">
        <v>0.44835233688354492</v>
      </c>
      <c r="P68">
        <v>0</v>
      </c>
      <c r="Q68">
        <v>24765.650390625</v>
      </c>
      <c r="R68">
        <v>0</v>
      </c>
      <c r="S68">
        <v>0</v>
      </c>
      <c r="T68">
        <v>20128.3125</v>
      </c>
      <c r="U68">
        <v>0</v>
      </c>
    </row>
    <row r="69" spans="1:21" hidden="1" x14ac:dyDescent="0.25">
      <c r="A69">
        <v>1032013</v>
      </c>
      <c r="B69">
        <v>103</v>
      </c>
      <c r="C69" t="s">
        <v>21</v>
      </c>
      <c r="D69" t="s">
        <v>56</v>
      </c>
      <c r="E69">
        <v>1</v>
      </c>
      <c r="F69">
        <v>1</v>
      </c>
      <c r="G69">
        <v>0</v>
      </c>
      <c r="H69">
        <v>5.6060072034597397E-2</v>
      </c>
      <c r="I69">
        <v>0.54208570718765259</v>
      </c>
      <c r="J69">
        <v>0</v>
      </c>
      <c r="K69">
        <v>0</v>
      </c>
      <c r="L69">
        <v>0</v>
      </c>
      <c r="M69">
        <v>0.13152086734771729</v>
      </c>
      <c r="N69">
        <v>0.86847913265228271</v>
      </c>
      <c r="O69">
        <v>0</v>
      </c>
      <c r="P69">
        <v>0</v>
      </c>
      <c r="Q69">
        <v>0</v>
      </c>
      <c r="R69">
        <v>4172.1025390625</v>
      </c>
      <c r="S69">
        <v>27549.87890625</v>
      </c>
      <c r="T69">
        <v>0</v>
      </c>
      <c r="U69">
        <v>0</v>
      </c>
    </row>
    <row r="70" spans="1:21" x14ac:dyDescent="0.25">
      <c r="A70">
        <v>1032014</v>
      </c>
      <c r="B70">
        <v>103</v>
      </c>
      <c r="C70" t="s">
        <v>23</v>
      </c>
      <c r="D70" t="s">
        <v>56</v>
      </c>
      <c r="E70">
        <v>1</v>
      </c>
      <c r="F70">
        <v>0</v>
      </c>
      <c r="G70">
        <v>0</v>
      </c>
      <c r="H70">
        <v>6.9361239671707153E-2</v>
      </c>
      <c r="I70">
        <v>0.53057974576950073</v>
      </c>
      <c r="J70">
        <v>0</v>
      </c>
      <c r="K70">
        <v>0</v>
      </c>
      <c r="L70">
        <v>0</v>
      </c>
      <c r="M70">
        <v>0.16067425906658173</v>
      </c>
      <c r="N70">
        <v>0.83932572603225708</v>
      </c>
      <c r="O70">
        <v>0</v>
      </c>
      <c r="P70">
        <v>0</v>
      </c>
      <c r="Q70">
        <v>0</v>
      </c>
      <c r="R70">
        <v>5162.001953125</v>
      </c>
      <c r="S70">
        <v>26965.123046875</v>
      </c>
      <c r="T70">
        <v>0</v>
      </c>
      <c r="U70">
        <v>0</v>
      </c>
    </row>
    <row r="71" spans="1:21" hidden="1" x14ac:dyDescent="0.25">
      <c r="A71">
        <v>1042013</v>
      </c>
      <c r="B71">
        <v>104</v>
      </c>
      <c r="C71" t="s">
        <v>21</v>
      </c>
      <c r="D71" t="s">
        <v>57</v>
      </c>
      <c r="E71">
        <v>1</v>
      </c>
      <c r="F71">
        <v>1</v>
      </c>
      <c r="G71">
        <v>2.2170277312397957E-2</v>
      </c>
      <c r="H71">
        <v>0.24308370053768158</v>
      </c>
      <c r="I71">
        <v>0</v>
      </c>
      <c r="J71">
        <v>0</v>
      </c>
      <c r="K71">
        <v>0</v>
      </c>
      <c r="L71">
        <v>4.5042585581541061E-2</v>
      </c>
      <c r="M71">
        <v>0.95495742559432983</v>
      </c>
      <c r="N71">
        <v>0</v>
      </c>
      <c r="O71">
        <v>0</v>
      </c>
      <c r="P71">
        <v>0</v>
      </c>
      <c r="Q71">
        <v>853.28961181640625</v>
      </c>
      <c r="R71">
        <v>18090.775390625</v>
      </c>
      <c r="S71">
        <v>0</v>
      </c>
      <c r="T71">
        <v>0</v>
      </c>
      <c r="U71">
        <v>0</v>
      </c>
    </row>
    <row r="72" spans="1:21" x14ac:dyDescent="0.25">
      <c r="A72">
        <v>1042014</v>
      </c>
      <c r="B72">
        <v>104</v>
      </c>
      <c r="C72" t="s">
        <v>23</v>
      </c>
      <c r="D72" t="s">
        <v>57</v>
      </c>
      <c r="E72">
        <v>1</v>
      </c>
      <c r="F72">
        <v>0</v>
      </c>
      <c r="G72">
        <v>2.318304032087326E-2</v>
      </c>
      <c r="H72">
        <v>0.24684281647205353</v>
      </c>
      <c r="I72">
        <v>0</v>
      </c>
      <c r="J72">
        <v>0</v>
      </c>
      <c r="K72">
        <v>0</v>
      </c>
      <c r="L72">
        <v>4.6320818364620209E-2</v>
      </c>
      <c r="M72">
        <v>0.95367914438247681</v>
      </c>
      <c r="N72">
        <v>0</v>
      </c>
      <c r="O72">
        <v>0</v>
      </c>
      <c r="P72">
        <v>0</v>
      </c>
      <c r="Q72">
        <v>892.26885986328125</v>
      </c>
      <c r="R72">
        <v>18370.53515625</v>
      </c>
      <c r="S72">
        <v>0</v>
      </c>
      <c r="T72">
        <v>0</v>
      </c>
      <c r="U72">
        <v>0</v>
      </c>
    </row>
    <row r="73" spans="1:21" hidden="1" x14ac:dyDescent="0.25">
      <c r="A73">
        <v>1062013</v>
      </c>
      <c r="B73">
        <v>106</v>
      </c>
      <c r="C73" t="s">
        <v>21</v>
      </c>
      <c r="D73" t="s">
        <v>58</v>
      </c>
      <c r="E73">
        <v>1</v>
      </c>
      <c r="F73">
        <v>1</v>
      </c>
      <c r="G73">
        <v>0</v>
      </c>
      <c r="H73">
        <v>0.13068559765815735</v>
      </c>
      <c r="I73">
        <v>5.8938097208738327E-3</v>
      </c>
      <c r="J73">
        <v>0</v>
      </c>
      <c r="K73">
        <v>0</v>
      </c>
      <c r="L73">
        <v>0</v>
      </c>
      <c r="M73">
        <v>0.97012245655059814</v>
      </c>
      <c r="N73">
        <v>2.9877573251724243E-2</v>
      </c>
      <c r="O73">
        <v>0</v>
      </c>
      <c r="P73">
        <v>0</v>
      </c>
      <c r="Q73">
        <v>0</v>
      </c>
      <c r="R73">
        <v>9725.8837890625</v>
      </c>
      <c r="S73">
        <v>299.53518676757812</v>
      </c>
      <c r="T73">
        <v>0</v>
      </c>
      <c r="U73">
        <v>0</v>
      </c>
    </row>
    <row r="74" spans="1:21" x14ac:dyDescent="0.25">
      <c r="A74">
        <v>1062014</v>
      </c>
      <c r="B74">
        <v>106</v>
      </c>
      <c r="C74" t="s">
        <v>23</v>
      </c>
      <c r="D74" t="s">
        <v>58</v>
      </c>
      <c r="E74">
        <v>1</v>
      </c>
      <c r="F74">
        <v>0</v>
      </c>
      <c r="G74">
        <v>0</v>
      </c>
      <c r="H74">
        <v>0.11497152596712112</v>
      </c>
      <c r="I74">
        <v>4.1289776563644409E-2</v>
      </c>
      <c r="J74">
        <v>0</v>
      </c>
      <c r="K74">
        <v>0</v>
      </c>
      <c r="L74">
        <v>0</v>
      </c>
      <c r="M74">
        <v>0.80305391550064087</v>
      </c>
      <c r="N74">
        <v>0.19694608449935913</v>
      </c>
      <c r="O74">
        <v>0</v>
      </c>
      <c r="P74">
        <v>0</v>
      </c>
      <c r="Q74">
        <v>0</v>
      </c>
      <c r="R74">
        <v>8556.4111328125</v>
      </c>
      <c r="S74">
        <v>2098.428955078125</v>
      </c>
      <c r="T74">
        <v>0</v>
      </c>
      <c r="U74">
        <v>0</v>
      </c>
    </row>
    <row r="75" spans="1:21" hidden="1" x14ac:dyDescent="0.25">
      <c r="A75">
        <v>1162013</v>
      </c>
      <c r="B75">
        <v>116</v>
      </c>
      <c r="C75" t="s">
        <v>21</v>
      </c>
      <c r="D75" t="s">
        <v>59</v>
      </c>
      <c r="E75">
        <v>1</v>
      </c>
      <c r="F75">
        <v>1</v>
      </c>
      <c r="G75">
        <v>5.1637105643749237E-2</v>
      </c>
      <c r="H75">
        <v>0.28932762145996094</v>
      </c>
      <c r="I75">
        <v>0</v>
      </c>
      <c r="J75">
        <v>0</v>
      </c>
      <c r="K75">
        <v>0</v>
      </c>
      <c r="L75">
        <v>8.4499582648277283E-2</v>
      </c>
      <c r="M75">
        <v>0.9155004620552063</v>
      </c>
      <c r="N75">
        <v>0</v>
      </c>
      <c r="O75">
        <v>0</v>
      </c>
      <c r="P75">
        <v>0</v>
      </c>
      <c r="Q75">
        <v>1987.408935546875</v>
      </c>
      <c r="R75">
        <v>21532.33984375</v>
      </c>
      <c r="S75">
        <v>0</v>
      </c>
      <c r="T75">
        <v>0</v>
      </c>
      <c r="U75">
        <v>0</v>
      </c>
    </row>
    <row r="76" spans="1:21" x14ac:dyDescent="0.25">
      <c r="A76">
        <v>1162014</v>
      </c>
      <c r="B76">
        <v>116</v>
      </c>
      <c r="C76" t="s">
        <v>23</v>
      </c>
      <c r="D76" t="s">
        <v>59</v>
      </c>
      <c r="E76">
        <v>1</v>
      </c>
      <c r="F76">
        <v>0</v>
      </c>
      <c r="G76">
        <v>5.7143475860357285E-2</v>
      </c>
      <c r="H76">
        <v>0.29607272148132324</v>
      </c>
      <c r="I76">
        <v>0</v>
      </c>
      <c r="J76">
        <v>0</v>
      </c>
      <c r="K76">
        <v>0</v>
      </c>
      <c r="L76">
        <v>9.075549989938736E-2</v>
      </c>
      <c r="M76">
        <v>0.90924453735351563</v>
      </c>
      <c r="N76">
        <v>0</v>
      </c>
      <c r="O76">
        <v>0</v>
      </c>
      <c r="P76">
        <v>0</v>
      </c>
      <c r="Q76">
        <v>2199.338134765625</v>
      </c>
      <c r="R76">
        <v>22034.32421875</v>
      </c>
      <c r="S76">
        <v>0</v>
      </c>
      <c r="T76">
        <v>0</v>
      </c>
      <c r="U76">
        <v>0</v>
      </c>
    </row>
    <row r="77" spans="1:21" hidden="1" x14ac:dyDescent="0.25">
      <c r="A77">
        <v>1192013</v>
      </c>
      <c r="B77">
        <v>119</v>
      </c>
      <c r="C77" t="s">
        <v>21</v>
      </c>
      <c r="D77" t="s">
        <v>60</v>
      </c>
      <c r="E77">
        <v>1</v>
      </c>
      <c r="F77">
        <v>1</v>
      </c>
      <c r="G77">
        <v>0</v>
      </c>
      <c r="H77">
        <v>0.36591342091560364</v>
      </c>
      <c r="I77">
        <v>0</v>
      </c>
      <c r="J77">
        <v>0.1302800178527832</v>
      </c>
      <c r="K77">
        <v>0</v>
      </c>
      <c r="L77">
        <v>0</v>
      </c>
      <c r="M77">
        <v>0.92078721523284912</v>
      </c>
      <c r="N77">
        <v>0</v>
      </c>
      <c r="O77">
        <v>7.921280711889267E-2</v>
      </c>
      <c r="P77">
        <v>0</v>
      </c>
      <c r="Q77">
        <v>0</v>
      </c>
      <c r="R77">
        <v>27232.0078125</v>
      </c>
      <c r="S77">
        <v>0</v>
      </c>
      <c r="T77">
        <v>2342.6953125</v>
      </c>
      <c r="U77">
        <v>0</v>
      </c>
    </row>
    <row r="78" spans="1:21" x14ac:dyDescent="0.25">
      <c r="A78">
        <v>1192014</v>
      </c>
      <c r="B78">
        <v>119</v>
      </c>
      <c r="C78" t="s">
        <v>23</v>
      </c>
      <c r="D78" t="s">
        <v>60</v>
      </c>
      <c r="E78">
        <v>1</v>
      </c>
      <c r="F78">
        <v>0</v>
      </c>
      <c r="G78">
        <v>2.624614629894495E-3</v>
      </c>
      <c r="H78">
        <v>0.3813977837562561</v>
      </c>
      <c r="I78">
        <v>0</v>
      </c>
      <c r="J78">
        <v>0</v>
      </c>
      <c r="K78">
        <v>2.4100618902593851E-3</v>
      </c>
      <c r="L78">
        <v>3.4188113640993834E-3</v>
      </c>
      <c r="M78">
        <v>0.9606468677520752</v>
      </c>
      <c r="N78">
        <v>0</v>
      </c>
      <c r="O78">
        <v>0</v>
      </c>
      <c r="P78">
        <v>3.5934336483478546E-2</v>
      </c>
      <c r="Q78">
        <v>101.01616668701172</v>
      </c>
      <c r="R78">
        <v>28384.38671875</v>
      </c>
      <c r="S78">
        <v>0</v>
      </c>
      <c r="T78">
        <v>0</v>
      </c>
      <c r="U78">
        <v>1061.757568359375</v>
      </c>
    </row>
    <row r="79" spans="1:21" hidden="1" x14ac:dyDescent="0.25">
      <c r="A79">
        <v>1322013</v>
      </c>
      <c r="B79">
        <v>132</v>
      </c>
      <c r="C79" t="s">
        <v>21</v>
      </c>
      <c r="D79" t="s">
        <v>61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50822</v>
      </c>
      <c r="T79">
        <v>0</v>
      </c>
      <c r="U79">
        <v>0</v>
      </c>
    </row>
    <row r="80" spans="1:21" x14ac:dyDescent="0.25">
      <c r="A80">
        <v>1322014</v>
      </c>
      <c r="B80">
        <v>132</v>
      </c>
      <c r="C80" t="s">
        <v>23</v>
      </c>
      <c r="D80" t="s">
        <v>61</v>
      </c>
      <c r="E80">
        <v>1</v>
      </c>
      <c r="F80">
        <v>0</v>
      </c>
      <c r="G80">
        <v>0</v>
      </c>
      <c r="H80">
        <v>1.1212204582989216E-2</v>
      </c>
      <c r="I80">
        <v>0.99230372905731201</v>
      </c>
      <c r="J80">
        <v>0</v>
      </c>
      <c r="K80">
        <v>0</v>
      </c>
      <c r="L80">
        <v>0</v>
      </c>
      <c r="M80">
        <v>1.6276795417070389E-2</v>
      </c>
      <c r="N80">
        <v>0.9837232232093811</v>
      </c>
      <c r="O80">
        <v>0</v>
      </c>
      <c r="P80">
        <v>0</v>
      </c>
      <c r="Q80">
        <v>0</v>
      </c>
      <c r="R80">
        <v>834.4346923828125</v>
      </c>
      <c r="S80">
        <v>50430.859375</v>
      </c>
      <c r="T80">
        <v>0</v>
      </c>
      <c r="U80">
        <v>0</v>
      </c>
    </row>
    <row r="81" spans="1:21" hidden="1" x14ac:dyDescent="0.25">
      <c r="A81">
        <v>1332013</v>
      </c>
      <c r="B81">
        <v>133</v>
      </c>
      <c r="C81" t="s">
        <v>21</v>
      </c>
      <c r="D81" t="s">
        <v>62</v>
      </c>
      <c r="E81">
        <v>1</v>
      </c>
      <c r="F81">
        <v>1</v>
      </c>
      <c r="G81">
        <v>0</v>
      </c>
      <c r="H81">
        <v>0.14844152331352234</v>
      </c>
      <c r="I81">
        <v>1.0097967386245728</v>
      </c>
      <c r="J81">
        <v>0</v>
      </c>
      <c r="K81">
        <v>0</v>
      </c>
      <c r="L81">
        <v>0</v>
      </c>
      <c r="M81">
        <v>0.17713339626789093</v>
      </c>
      <c r="N81">
        <v>0.82286655902862549</v>
      </c>
      <c r="O81">
        <v>0</v>
      </c>
      <c r="P81">
        <v>0</v>
      </c>
      <c r="Q81">
        <v>0</v>
      </c>
      <c r="R81">
        <v>11047.3154296875</v>
      </c>
      <c r="S81">
        <v>51319.890625</v>
      </c>
      <c r="T81">
        <v>0</v>
      </c>
      <c r="U81">
        <v>0</v>
      </c>
    </row>
    <row r="82" spans="1:21" x14ac:dyDescent="0.25">
      <c r="A82">
        <v>1332014</v>
      </c>
      <c r="B82">
        <v>133</v>
      </c>
      <c r="C82" t="s">
        <v>23</v>
      </c>
      <c r="D82" t="s">
        <v>62</v>
      </c>
      <c r="E82">
        <v>1</v>
      </c>
      <c r="F82">
        <v>0</v>
      </c>
      <c r="G82">
        <v>0</v>
      </c>
      <c r="H82">
        <v>0.16655869781970978</v>
      </c>
      <c r="I82">
        <v>0.98988324403762817</v>
      </c>
      <c r="J82">
        <v>0</v>
      </c>
      <c r="K82">
        <v>0</v>
      </c>
      <c r="L82">
        <v>0</v>
      </c>
      <c r="M82">
        <v>0.19768650829792023</v>
      </c>
      <c r="N82">
        <v>0.80231350660324097</v>
      </c>
      <c r="O82">
        <v>0</v>
      </c>
      <c r="P82">
        <v>0</v>
      </c>
      <c r="Q82">
        <v>0</v>
      </c>
      <c r="R82">
        <v>12395.6318359375</v>
      </c>
      <c r="S82">
        <v>50307.84765625</v>
      </c>
      <c r="T82">
        <v>0</v>
      </c>
      <c r="U82">
        <v>0</v>
      </c>
    </row>
    <row r="83" spans="1:21" hidden="1" x14ac:dyDescent="0.25">
      <c r="A83">
        <v>1352013</v>
      </c>
      <c r="B83">
        <v>135</v>
      </c>
      <c r="C83" t="s">
        <v>21</v>
      </c>
      <c r="D83" t="s">
        <v>63</v>
      </c>
      <c r="E83">
        <v>1</v>
      </c>
      <c r="F83">
        <v>1</v>
      </c>
      <c r="G83">
        <v>0</v>
      </c>
      <c r="H83">
        <v>0.69792258739471436</v>
      </c>
      <c r="I83">
        <v>0.37181514501571655</v>
      </c>
      <c r="J83">
        <v>0</v>
      </c>
      <c r="K83">
        <v>0</v>
      </c>
      <c r="L83">
        <v>0</v>
      </c>
      <c r="M83">
        <v>0.7332419753074646</v>
      </c>
      <c r="N83">
        <v>0.26675805449485779</v>
      </c>
      <c r="O83">
        <v>0</v>
      </c>
      <c r="P83">
        <v>0</v>
      </c>
      <c r="Q83">
        <v>0</v>
      </c>
      <c r="R83">
        <v>51940.79296875</v>
      </c>
      <c r="S83">
        <v>18896.388671875</v>
      </c>
      <c r="T83">
        <v>0</v>
      </c>
      <c r="U83">
        <v>0</v>
      </c>
    </row>
    <row r="84" spans="1:21" x14ac:dyDescent="0.25">
      <c r="A84">
        <v>1352014</v>
      </c>
      <c r="B84">
        <v>135</v>
      </c>
      <c r="C84" t="s">
        <v>23</v>
      </c>
      <c r="D84" t="s">
        <v>63</v>
      </c>
      <c r="E84">
        <v>1</v>
      </c>
      <c r="F84">
        <v>0</v>
      </c>
      <c r="G84">
        <v>0</v>
      </c>
      <c r="H84">
        <v>0.73099476099014282</v>
      </c>
      <c r="I84">
        <v>0.33958330750465393</v>
      </c>
      <c r="J84">
        <v>0</v>
      </c>
      <c r="K84">
        <v>0</v>
      </c>
      <c r="L84">
        <v>0</v>
      </c>
      <c r="M84">
        <v>0.75916540622711182</v>
      </c>
      <c r="N84">
        <v>0.24083459377288818</v>
      </c>
      <c r="O84">
        <v>0</v>
      </c>
      <c r="P84">
        <v>0</v>
      </c>
      <c r="Q84">
        <v>0</v>
      </c>
      <c r="R84">
        <v>54402.09375</v>
      </c>
      <c r="S84">
        <v>17258.302734375</v>
      </c>
      <c r="T84">
        <v>0</v>
      </c>
      <c r="U84">
        <v>0</v>
      </c>
    </row>
    <row r="85" spans="1:21" hidden="1" x14ac:dyDescent="0.25">
      <c r="A85">
        <v>1382013</v>
      </c>
      <c r="B85">
        <v>138</v>
      </c>
      <c r="C85" t="s">
        <v>21</v>
      </c>
      <c r="D85" t="s">
        <v>64</v>
      </c>
      <c r="E85">
        <v>1</v>
      </c>
      <c r="F85">
        <v>1</v>
      </c>
      <c r="G85">
        <v>0</v>
      </c>
      <c r="H85">
        <v>3.2495759660378098E-4</v>
      </c>
      <c r="I85">
        <v>0.27881148457527161</v>
      </c>
      <c r="J85">
        <v>0</v>
      </c>
      <c r="K85">
        <v>0</v>
      </c>
      <c r="L85">
        <v>0</v>
      </c>
      <c r="M85">
        <v>1.7038253135979176E-3</v>
      </c>
      <c r="N85">
        <v>0.99829620122909546</v>
      </c>
      <c r="O85">
        <v>0</v>
      </c>
      <c r="P85">
        <v>0</v>
      </c>
      <c r="Q85">
        <v>0</v>
      </c>
      <c r="R85">
        <v>24.183994293212891</v>
      </c>
      <c r="S85">
        <v>14169.7568359375</v>
      </c>
      <c r="T85">
        <v>0</v>
      </c>
      <c r="U85">
        <v>0</v>
      </c>
    </row>
    <row r="86" spans="1:21" x14ac:dyDescent="0.25">
      <c r="A86">
        <v>1382014</v>
      </c>
      <c r="B86">
        <v>138</v>
      </c>
      <c r="C86" t="s">
        <v>23</v>
      </c>
      <c r="D86" t="s">
        <v>64</v>
      </c>
      <c r="E86">
        <v>1</v>
      </c>
      <c r="F86">
        <v>0</v>
      </c>
      <c r="G86">
        <v>0</v>
      </c>
      <c r="H86">
        <v>3.2567924354225397E-3</v>
      </c>
      <c r="I86">
        <v>0.27765089273452759</v>
      </c>
      <c r="J86">
        <v>0</v>
      </c>
      <c r="K86">
        <v>0</v>
      </c>
      <c r="L86">
        <v>0</v>
      </c>
      <c r="M86">
        <v>1.6886677592992783E-2</v>
      </c>
      <c r="N86">
        <v>0.98311334848403931</v>
      </c>
      <c r="O86">
        <v>0</v>
      </c>
      <c r="P86">
        <v>0</v>
      </c>
      <c r="Q86">
        <v>0</v>
      </c>
      <c r="R86">
        <v>242.37701416015625</v>
      </c>
      <c r="S86">
        <v>14110.7734375</v>
      </c>
      <c r="T86">
        <v>0</v>
      </c>
      <c r="U86">
        <v>0</v>
      </c>
    </row>
    <row r="87" spans="1:21" hidden="1" x14ac:dyDescent="0.25">
      <c r="A87">
        <v>1462013</v>
      </c>
      <c r="B87">
        <v>146</v>
      </c>
      <c r="C87" t="s">
        <v>21</v>
      </c>
      <c r="D87" t="s">
        <v>65</v>
      </c>
      <c r="E87">
        <v>1</v>
      </c>
      <c r="F87">
        <v>1</v>
      </c>
      <c r="G87">
        <v>0.28567782044410706</v>
      </c>
      <c r="H87">
        <v>0.17061139643192291</v>
      </c>
      <c r="I87">
        <v>0</v>
      </c>
      <c r="J87">
        <v>0</v>
      </c>
      <c r="K87">
        <v>0</v>
      </c>
      <c r="L87">
        <v>0.46407976746559143</v>
      </c>
      <c r="M87">
        <v>0.53592020273208618</v>
      </c>
      <c r="N87">
        <v>0</v>
      </c>
      <c r="O87">
        <v>0</v>
      </c>
      <c r="P87">
        <v>0</v>
      </c>
      <c r="Q87">
        <v>10995.16796875</v>
      </c>
      <c r="R87">
        <v>12697.2412109375</v>
      </c>
      <c r="S87">
        <v>0</v>
      </c>
      <c r="T87">
        <v>0</v>
      </c>
      <c r="U87">
        <v>0</v>
      </c>
    </row>
    <row r="88" spans="1:21" x14ac:dyDescent="0.25">
      <c r="A88">
        <v>1462014</v>
      </c>
      <c r="B88">
        <v>146</v>
      </c>
      <c r="C88" t="s">
        <v>23</v>
      </c>
      <c r="D88" t="s">
        <v>65</v>
      </c>
      <c r="E88">
        <v>1</v>
      </c>
      <c r="F88">
        <v>0</v>
      </c>
      <c r="G88">
        <v>0.28074166178703308</v>
      </c>
      <c r="H88">
        <v>0.17967590689659119</v>
      </c>
      <c r="I88">
        <v>0</v>
      </c>
      <c r="J88">
        <v>0</v>
      </c>
      <c r="K88">
        <v>0</v>
      </c>
      <c r="L88">
        <v>0.44691953063011169</v>
      </c>
      <c r="M88">
        <v>0.55308043956756592</v>
      </c>
      <c r="N88">
        <v>0</v>
      </c>
      <c r="O88">
        <v>0</v>
      </c>
      <c r="P88">
        <v>0</v>
      </c>
      <c r="Q88">
        <v>10805.185546875</v>
      </c>
      <c r="R88">
        <v>13371.8408203125</v>
      </c>
      <c r="S88">
        <v>0</v>
      </c>
      <c r="T88">
        <v>0</v>
      </c>
      <c r="U88">
        <v>0</v>
      </c>
    </row>
    <row r="89" spans="1:21" hidden="1" x14ac:dyDescent="0.25">
      <c r="A89">
        <v>1472013</v>
      </c>
      <c r="B89">
        <v>147</v>
      </c>
      <c r="C89" t="s">
        <v>21</v>
      </c>
      <c r="D89" t="s">
        <v>66</v>
      </c>
      <c r="E89">
        <v>1</v>
      </c>
      <c r="F89">
        <v>1</v>
      </c>
      <c r="G89">
        <v>0</v>
      </c>
      <c r="H89">
        <v>0.10113222897052765</v>
      </c>
      <c r="I89">
        <v>6.719859316945076E-3</v>
      </c>
      <c r="J89">
        <v>0</v>
      </c>
      <c r="K89">
        <v>0</v>
      </c>
      <c r="L89">
        <v>0</v>
      </c>
      <c r="M89">
        <v>0.95659410953521729</v>
      </c>
      <c r="N89">
        <v>4.3405894190073013E-2</v>
      </c>
      <c r="O89">
        <v>0</v>
      </c>
      <c r="P89">
        <v>0</v>
      </c>
      <c r="Q89">
        <v>0</v>
      </c>
      <c r="R89">
        <v>7526.462890625</v>
      </c>
      <c r="S89">
        <v>341.51669311523437</v>
      </c>
      <c r="T89">
        <v>0</v>
      </c>
      <c r="U89">
        <v>0</v>
      </c>
    </row>
    <row r="90" spans="1:21" x14ac:dyDescent="0.25">
      <c r="A90">
        <v>1472014</v>
      </c>
      <c r="B90">
        <v>147</v>
      </c>
      <c r="C90" t="s">
        <v>23</v>
      </c>
      <c r="D90" t="s">
        <v>66</v>
      </c>
      <c r="E90">
        <v>1</v>
      </c>
      <c r="F90">
        <v>0</v>
      </c>
      <c r="G90">
        <v>0</v>
      </c>
      <c r="H90">
        <v>9.955994039773941E-2</v>
      </c>
      <c r="I90">
        <v>9.8915360867977142E-3</v>
      </c>
      <c r="J90">
        <v>0</v>
      </c>
      <c r="K90">
        <v>0</v>
      </c>
      <c r="L90">
        <v>0</v>
      </c>
      <c r="M90">
        <v>0.93646389245986938</v>
      </c>
      <c r="N90">
        <v>6.3536100089550018E-2</v>
      </c>
      <c r="O90">
        <v>0</v>
      </c>
      <c r="P90">
        <v>0</v>
      </c>
      <c r="Q90">
        <v>0</v>
      </c>
      <c r="R90">
        <v>7409.44970703125</v>
      </c>
      <c r="S90">
        <v>502.7076416015625</v>
      </c>
      <c r="T90">
        <v>0</v>
      </c>
      <c r="U90">
        <v>0</v>
      </c>
    </row>
    <row r="91" spans="1:21" hidden="1" x14ac:dyDescent="0.25">
      <c r="A91">
        <v>1492013</v>
      </c>
      <c r="B91">
        <v>149</v>
      </c>
      <c r="C91" t="s">
        <v>21</v>
      </c>
      <c r="D91" t="s">
        <v>67</v>
      </c>
      <c r="E91">
        <v>1</v>
      </c>
      <c r="F91">
        <v>1</v>
      </c>
      <c r="G91">
        <v>0.20199196040630341</v>
      </c>
      <c r="H91">
        <v>0</v>
      </c>
      <c r="I91">
        <v>0</v>
      </c>
      <c r="J91">
        <v>2.9059164226055145E-2</v>
      </c>
      <c r="K91">
        <v>4.6780552715063095E-2</v>
      </c>
      <c r="L91">
        <v>0.2689492404460907</v>
      </c>
      <c r="M91">
        <v>0</v>
      </c>
      <c r="N91">
        <v>0</v>
      </c>
      <c r="O91">
        <v>1.807723380625248E-2</v>
      </c>
      <c r="P91">
        <v>0.71297353506088257</v>
      </c>
      <c r="Q91">
        <v>7774.2666015625</v>
      </c>
      <c r="R91">
        <v>0</v>
      </c>
      <c r="S91">
        <v>0</v>
      </c>
      <c r="T91">
        <v>522.5418701171875</v>
      </c>
      <c r="U91">
        <v>20609.265625</v>
      </c>
    </row>
    <row r="92" spans="1:21" x14ac:dyDescent="0.25">
      <c r="A92">
        <v>1492014</v>
      </c>
      <c r="B92">
        <v>149</v>
      </c>
      <c r="C92" t="s">
        <v>23</v>
      </c>
      <c r="D92" t="s">
        <v>67</v>
      </c>
      <c r="E92">
        <v>1</v>
      </c>
      <c r="F92">
        <v>0</v>
      </c>
      <c r="G92">
        <v>0.21796023845672607</v>
      </c>
      <c r="H92">
        <v>0</v>
      </c>
      <c r="I92">
        <v>0</v>
      </c>
      <c r="J92">
        <v>0.14944258332252502</v>
      </c>
      <c r="K92">
        <v>4.2668379843235016E-2</v>
      </c>
      <c r="L92">
        <v>0.28080999851226807</v>
      </c>
      <c r="M92">
        <v>0</v>
      </c>
      <c r="N92">
        <v>0</v>
      </c>
      <c r="O92">
        <v>8.9954383671283722E-2</v>
      </c>
      <c r="P92">
        <v>0.62923562526702881</v>
      </c>
      <c r="Q92">
        <v>8388.853515625</v>
      </c>
      <c r="R92">
        <v>0</v>
      </c>
      <c r="S92">
        <v>0</v>
      </c>
      <c r="T92">
        <v>2687.276611328125</v>
      </c>
      <c r="U92">
        <v>18797.640625</v>
      </c>
    </row>
    <row r="93" spans="1:21" hidden="1" x14ac:dyDescent="0.25">
      <c r="A93">
        <v>1532013</v>
      </c>
      <c r="B93">
        <v>153</v>
      </c>
      <c r="C93" t="s">
        <v>21</v>
      </c>
      <c r="D93" t="s">
        <v>68</v>
      </c>
      <c r="E93">
        <v>1</v>
      </c>
      <c r="F93">
        <v>1</v>
      </c>
      <c r="G93">
        <v>0.32655179500579834</v>
      </c>
      <c r="H93">
        <v>0.18942126631736755</v>
      </c>
      <c r="I93">
        <v>0</v>
      </c>
      <c r="J93">
        <v>0</v>
      </c>
      <c r="K93">
        <v>0</v>
      </c>
      <c r="L93">
        <v>0.47133398056030273</v>
      </c>
      <c r="M93">
        <v>0.52866601943969727</v>
      </c>
      <c r="N93">
        <v>0</v>
      </c>
      <c r="O93">
        <v>0</v>
      </c>
      <c r="P93">
        <v>0</v>
      </c>
      <c r="Q93">
        <v>12568.3251953125</v>
      </c>
      <c r="R93">
        <v>14097.109375</v>
      </c>
      <c r="S93">
        <v>0</v>
      </c>
      <c r="T93">
        <v>0</v>
      </c>
      <c r="U93">
        <v>0</v>
      </c>
    </row>
    <row r="94" spans="1:21" x14ac:dyDescent="0.25">
      <c r="A94">
        <v>1532014</v>
      </c>
      <c r="B94">
        <v>153</v>
      </c>
      <c r="C94" t="s">
        <v>23</v>
      </c>
      <c r="D94" t="s">
        <v>68</v>
      </c>
      <c r="E94">
        <v>1</v>
      </c>
      <c r="F94">
        <v>0</v>
      </c>
      <c r="G94">
        <v>0.34707221388816833</v>
      </c>
      <c r="H94">
        <v>0.1778913289308548</v>
      </c>
      <c r="I94">
        <v>0</v>
      </c>
      <c r="J94">
        <v>0</v>
      </c>
      <c r="K94">
        <v>0</v>
      </c>
      <c r="L94">
        <v>0.5022386908531189</v>
      </c>
      <c r="M94">
        <v>0.49776127934455872</v>
      </c>
      <c r="N94">
        <v>0</v>
      </c>
      <c r="O94">
        <v>0</v>
      </c>
      <c r="P94">
        <v>0</v>
      </c>
      <c r="Q94">
        <v>13358.115234375</v>
      </c>
      <c r="R94">
        <v>13239.0283203125</v>
      </c>
      <c r="S94">
        <v>0</v>
      </c>
      <c r="T94">
        <v>0</v>
      </c>
      <c r="U94">
        <v>0</v>
      </c>
    </row>
    <row r="95" spans="1:21" hidden="1" x14ac:dyDescent="0.25">
      <c r="A95">
        <v>1572013</v>
      </c>
      <c r="B95">
        <v>157</v>
      </c>
      <c r="C95" t="s">
        <v>21</v>
      </c>
      <c r="D95" t="s">
        <v>69</v>
      </c>
      <c r="E95">
        <v>1</v>
      </c>
      <c r="F95">
        <v>1</v>
      </c>
      <c r="G95">
        <v>0</v>
      </c>
      <c r="H95">
        <v>2.9949011281132698E-2</v>
      </c>
      <c r="I95">
        <v>0</v>
      </c>
      <c r="J95">
        <v>0.45791411399841309</v>
      </c>
      <c r="K95">
        <v>2.9593946412205696E-2</v>
      </c>
      <c r="L95">
        <v>0</v>
      </c>
      <c r="M95">
        <v>9.4842299818992615E-2</v>
      </c>
      <c r="N95">
        <v>0</v>
      </c>
      <c r="O95">
        <v>0.35038080811500549</v>
      </c>
      <c r="P95">
        <v>0.55477684736251831</v>
      </c>
      <c r="Q95">
        <v>0</v>
      </c>
      <c r="R95">
        <v>2228.865234375</v>
      </c>
      <c r="S95">
        <v>0</v>
      </c>
      <c r="T95">
        <v>8234.2119140625</v>
      </c>
      <c r="U95">
        <v>13037.671875</v>
      </c>
    </row>
    <row r="96" spans="1:21" x14ac:dyDescent="0.25">
      <c r="A96">
        <v>1572014</v>
      </c>
      <c r="B96">
        <v>157</v>
      </c>
      <c r="C96" t="s">
        <v>23</v>
      </c>
      <c r="D96" t="s">
        <v>69</v>
      </c>
      <c r="E96">
        <v>1</v>
      </c>
      <c r="F96">
        <v>0</v>
      </c>
      <c r="G96">
        <v>0</v>
      </c>
      <c r="H96">
        <v>1.2863758951425552E-2</v>
      </c>
      <c r="I96">
        <v>0</v>
      </c>
      <c r="J96">
        <v>0.32874944806098938</v>
      </c>
      <c r="K96">
        <v>3.7806510925292969E-2</v>
      </c>
      <c r="L96">
        <v>0</v>
      </c>
      <c r="M96">
        <v>4.0695462375879288E-2</v>
      </c>
      <c r="N96">
        <v>0</v>
      </c>
      <c r="O96">
        <v>0.2512926459312439</v>
      </c>
      <c r="P96">
        <v>0.70801186561584473</v>
      </c>
      <c r="Q96">
        <v>0</v>
      </c>
      <c r="R96">
        <v>957.3466796875</v>
      </c>
      <c r="S96">
        <v>0</v>
      </c>
      <c r="T96">
        <v>5911.57275390625</v>
      </c>
      <c r="U96">
        <v>16655.734375</v>
      </c>
    </row>
    <row r="97" spans="1:21" hidden="1" x14ac:dyDescent="0.25">
      <c r="A97">
        <v>1612013</v>
      </c>
      <c r="B97">
        <v>161</v>
      </c>
      <c r="C97" t="s">
        <v>21</v>
      </c>
      <c r="D97" t="s">
        <v>70</v>
      </c>
      <c r="E97">
        <v>1</v>
      </c>
      <c r="F97">
        <v>1</v>
      </c>
      <c r="G97">
        <v>0</v>
      </c>
      <c r="H97">
        <v>0.2035200297832489</v>
      </c>
      <c r="I97">
        <v>0.14596050977706909</v>
      </c>
      <c r="J97">
        <v>0</v>
      </c>
      <c r="K97">
        <v>0</v>
      </c>
      <c r="L97">
        <v>0</v>
      </c>
      <c r="M97">
        <v>0.67125147581100464</v>
      </c>
      <c r="N97">
        <v>0.32874858379364014</v>
      </c>
      <c r="O97">
        <v>0</v>
      </c>
      <c r="P97">
        <v>0</v>
      </c>
      <c r="Q97">
        <v>0</v>
      </c>
      <c r="R97">
        <v>15146.3671875</v>
      </c>
      <c r="S97">
        <v>7418.0048828125</v>
      </c>
      <c r="T97">
        <v>0</v>
      </c>
      <c r="U97">
        <v>0</v>
      </c>
    </row>
    <row r="98" spans="1:21" x14ac:dyDescent="0.25">
      <c r="A98">
        <v>1612014</v>
      </c>
      <c r="B98">
        <v>161</v>
      </c>
      <c r="C98" t="s">
        <v>23</v>
      </c>
      <c r="D98" t="s">
        <v>70</v>
      </c>
      <c r="E98">
        <v>1</v>
      </c>
      <c r="F98">
        <v>0</v>
      </c>
      <c r="G98">
        <v>0</v>
      </c>
      <c r="H98">
        <v>0.25063589215278625</v>
      </c>
      <c r="I98">
        <v>7.7935487031936646E-2</v>
      </c>
      <c r="J98">
        <v>0</v>
      </c>
      <c r="K98">
        <v>0</v>
      </c>
      <c r="L98">
        <v>0</v>
      </c>
      <c r="M98">
        <v>0.82484757900238037</v>
      </c>
      <c r="N98">
        <v>0.17515240609645844</v>
      </c>
      <c r="O98">
        <v>0</v>
      </c>
      <c r="P98">
        <v>0</v>
      </c>
      <c r="Q98">
        <v>0</v>
      </c>
      <c r="R98">
        <v>18652.82421875</v>
      </c>
      <c r="S98">
        <v>3960.83740234375</v>
      </c>
      <c r="T98">
        <v>0</v>
      </c>
      <c r="U98">
        <v>0</v>
      </c>
    </row>
    <row r="99" spans="1:21" hidden="1" x14ac:dyDescent="0.25">
      <c r="A99">
        <v>1622013</v>
      </c>
      <c r="B99">
        <v>162</v>
      </c>
      <c r="C99" t="s">
        <v>21</v>
      </c>
      <c r="D99" t="s">
        <v>71</v>
      </c>
      <c r="E99">
        <v>1</v>
      </c>
      <c r="F99">
        <v>1</v>
      </c>
      <c r="G99">
        <v>3.4645143896341324E-2</v>
      </c>
      <c r="H99">
        <v>0.24501252174377441</v>
      </c>
      <c r="I99">
        <v>0</v>
      </c>
      <c r="J99">
        <v>0</v>
      </c>
      <c r="K99">
        <v>1.452470850199461E-2</v>
      </c>
      <c r="L99">
        <v>5.135137215256691E-2</v>
      </c>
      <c r="M99">
        <v>0.70222127437591553</v>
      </c>
      <c r="N99">
        <v>0</v>
      </c>
      <c r="O99">
        <v>0</v>
      </c>
      <c r="P99">
        <v>0.24642737209796906</v>
      </c>
      <c r="Q99">
        <v>1333.4222412109375</v>
      </c>
      <c r="R99">
        <v>18234.322265625</v>
      </c>
      <c r="S99">
        <v>0</v>
      </c>
      <c r="T99">
        <v>0</v>
      </c>
      <c r="U99">
        <v>6398.88916015625</v>
      </c>
    </row>
    <row r="100" spans="1:21" x14ac:dyDescent="0.25">
      <c r="A100">
        <v>1622014</v>
      </c>
      <c r="B100">
        <v>162</v>
      </c>
      <c r="C100" t="s">
        <v>23</v>
      </c>
      <c r="D100" t="s">
        <v>71</v>
      </c>
      <c r="E100">
        <v>1</v>
      </c>
      <c r="F100">
        <v>0</v>
      </c>
      <c r="G100">
        <v>1.8801601603627205E-2</v>
      </c>
      <c r="H100">
        <v>0.35140162706375122</v>
      </c>
      <c r="I100">
        <v>0</v>
      </c>
      <c r="J100">
        <v>0</v>
      </c>
      <c r="K100">
        <v>0</v>
      </c>
      <c r="L100">
        <v>2.6925342157483101E-2</v>
      </c>
      <c r="M100">
        <v>0.97307461500167847</v>
      </c>
      <c r="N100">
        <v>0</v>
      </c>
      <c r="O100">
        <v>0</v>
      </c>
      <c r="P100">
        <v>0</v>
      </c>
      <c r="Q100">
        <v>723.63604736328125</v>
      </c>
      <c r="R100">
        <v>26152.01171875</v>
      </c>
      <c r="S100">
        <v>0</v>
      </c>
      <c r="T100">
        <v>0</v>
      </c>
      <c r="U100">
        <v>0</v>
      </c>
    </row>
    <row r="101" spans="1:21" hidden="1" x14ac:dyDescent="0.25">
      <c r="A101">
        <v>1632013</v>
      </c>
      <c r="B101">
        <v>163</v>
      </c>
      <c r="C101" t="s">
        <v>21</v>
      </c>
      <c r="D101" t="s">
        <v>72</v>
      </c>
      <c r="E101">
        <v>1</v>
      </c>
      <c r="F101">
        <v>1</v>
      </c>
      <c r="G101">
        <v>0</v>
      </c>
      <c r="H101">
        <v>0.21859271824359894</v>
      </c>
      <c r="I101">
        <v>0.14333692193031311</v>
      </c>
      <c r="J101">
        <v>0</v>
      </c>
      <c r="K101">
        <v>0</v>
      </c>
      <c r="L101">
        <v>0</v>
      </c>
      <c r="M101">
        <v>0.69070863723754883</v>
      </c>
      <c r="N101">
        <v>0.3092913031578064</v>
      </c>
      <c r="O101">
        <v>0</v>
      </c>
      <c r="P101">
        <v>0</v>
      </c>
      <c r="Q101">
        <v>0</v>
      </c>
      <c r="R101">
        <v>16268.107421875</v>
      </c>
      <c r="S101">
        <v>7284.6689453125</v>
      </c>
      <c r="T101">
        <v>0</v>
      </c>
      <c r="U101">
        <v>0</v>
      </c>
    </row>
    <row r="102" spans="1:21" x14ac:dyDescent="0.25">
      <c r="A102">
        <v>1632014</v>
      </c>
      <c r="B102">
        <v>163</v>
      </c>
      <c r="C102" t="s">
        <v>23</v>
      </c>
      <c r="D102" t="s">
        <v>72</v>
      </c>
      <c r="E102">
        <v>1</v>
      </c>
      <c r="F102">
        <v>0</v>
      </c>
      <c r="G102">
        <v>0</v>
      </c>
      <c r="H102">
        <v>0.25795403122901917</v>
      </c>
      <c r="I102">
        <v>9.8418377339839935E-2</v>
      </c>
      <c r="J102">
        <v>0</v>
      </c>
      <c r="K102">
        <v>0</v>
      </c>
      <c r="L102">
        <v>0</v>
      </c>
      <c r="M102">
        <v>0.79330706596374512</v>
      </c>
      <c r="N102">
        <v>0.20669293403625488</v>
      </c>
      <c r="O102">
        <v>0</v>
      </c>
      <c r="P102">
        <v>0</v>
      </c>
      <c r="Q102">
        <v>0</v>
      </c>
      <c r="R102">
        <v>19197.455078125</v>
      </c>
      <c r="S102">
        <v>5001.81884765625</v>
      </c>
      <c r="T102">
        <v>0</v>
      </c>
      <c r="U102">
        <v>0</v>
      </c>
    </row>
    <row r="103" spans="1:21" hidden="1" x14ac:dyDescent="0.25">
      <c r="A103">
        <v>1642013</v>
      </c>
      <c r="B103">
        <v>164</v>
      </c>
      <c r="C103" t="s">
        <v>21</v>
      </c>
      <c r="D103" t="s">
        <v>73</v>
      </c>
      <c r="E103">
        <v>1</v>
      </c>
      <c r="F103">
        <v>1</v>
      </c>
      <c r="G103">
        <v>0</v>
      </c>
      <c r="H103">
        <v>4.2022045701742172E-2</v>
      </c>
      <c r="I103">
        <v>0.56803178787231445</v>
      </c>
      <c r="J103">
        <v>0</v>
      </c>
      <c r="K103">
        <v>0</v>
      </c>
      <c r="L103">
        <v>0</v>
      </c>
      <c r="M103">
        <v>9.7742743790149689E-2</v>
      </c>
      <c r="N103">
        <v>0.90225726366043091</v>
      </c>
      <c r="O103">
        <v>0</v>
      </c>
      <c r="P103">
        <v>0</v>
      </c>
      <c r="Q103">
        <v>0</v>
      </c>
      <c r="R103">
        <v>3127.36474609375</v>
      </c>
      <c r="S103">
        <v>28868.51171875</v>
      </c>
      <c r="T103">
        <v>0</v>
      </c>
      <c r="U103">
        <v>0</v>
      </c>
    </row>
    <row r="104" spans="1:21" x14ac:dyDescent="0.25">
      <c r="A104">
        <v>1642014</v>
      </c>
      <c r="B104">
        <v>164</v>
      </c>
      <c r="C104" t="s">
        <v>23</v>
      </c>
      <c r="D104" t="s">
        <v>73</v>
      </c>
      <c r="E104">
        <v>1</v>
      </c>
      <c r="F104">
        <v>0</v>
      </c>
      <c r="G104">
        <v>0</v>
      </c>
      <c r="H104">
        <v>5.4788995534181595E-2</v>
      </c>
      <c r="I104">
        <v>0.55595552921295166</v>
      </c>
      <c r="J104">
        <v>0</v>
      </c>
      <c r="K104">
        <v>0</v>
      </c>
      <c r="L104">
        <v>0</v>
      </c>
      <c r="M104">
        <v>0.12611256539821625</v>
      </c>
      <c r="N104">
        <v>0.87388747930526733</v>
      </c>
      <c r="O104">
        <v>0</v>
      </c>
      <c r="P104">
        <v>0</v>
      </c>
      <c r="Q104">
        <v>0</v>
      </c>
      <c r="R104">
        <v>4077.506591796875</v>
      </c>
      <c r="S104">
        <v>28254.771484375</v>
      </c>
      <c r="T104">
        <v>0</v>
      </c>
      <c r="U104">
        <v>0</v>
      </c>
    </row>
    <row r="105" spans="1:21" hidden="1" x14ac:dyDescent="0.25">
      <c r="A105">
        <v>1662013</v>
      </c>
      <c r="B105">
        <v>166</v>
      </c>
      <c r="C105" t="s">
        <v>21</v>
      </c>
      <c r="D105" t="s">
        <v>74</v>
      </c>
      <c r="E105">
        <v>1</v>
      </c>
      <c r="F105">
        <v>1</v>
      </c>
      <c r="G105">
        <v>1.2102669104933739E-2</v>
      </c>
      <c r="H105">
        <v>0</v>
      </c>
      <c r="I105">
        <v>0</v>
      </c>
      <c r="J105">
        <v>5.7753697037696838E-2</v>
      </c>
      <c r="K105">
        <v>3.2873943448066711E-2</v>
      </c>
      <c r="L105">
        <v>2.9136614874005318E-2</v>
      </c>
      <c r="M105">
        <v>0</v>
      </c>
      <c r="N105">
        <v>0</v>
      </c>
      <c r="O105">
        <v>6.4960651099681854E-2</v>
      </c>
      <c r="P105">
        <v>0.90590274333953857</v>
      </c>
      <c r="Q105">
        <v>465.80752563476562</v>
      </c>
      <c r="R105">
        <v>0</v>
      </c>
      <c r="S105">
        <v>0</v>
      </c>
      <c r="T105">
        <v>1038.5269775390625</v>
      </c>
      <c r="U105">
        <v>14482.681640625</v>
      </c>
    </row>
    <row r="106" spans="1:21" x14ac:dyDescent="0.25">
      <c r="A106">
        <v>1662014</v>
      </c>
      <c r="B106">
        <v>166</v>
      </c>
      <c r="C106" t="s">
        <v>23</v>
      </c>
      <c r="D106" t="s">
        <v>74</v>
      </c>
      <c r="E106">
        <v>1</v>
      </c>
      <c r="F106">
        <v>0</v>
      </c>
      <c r="G106">
        <v>2.3261627182364464E-2</v>
      </c>
      <c r="H106">
        <v>0</v>
      </c>
      <c r="I106">
        <v>0</v>
      </c>
      <c r="J106">
        <v>2.0081073045730591E-2</v>
      </c>
      <c r="K106">
        <v>3.3960513770580292E-2</v>
      </c>
      <c r="L106">
        <v>5.5204499512910843E-2</v>
      </c>
      <c r="M106">
        <v>0</v>
      </c>
      <c r="N106">
        <v>0</v>
      </c>
      <c r="O106">
        <v>2.226557768881321E-2</v>
      </c>
      <c r="P106">
        <v>0.92252993583679199</v>
      </c>
      <c r="Q106">
        <v>895.29351806640625</v>
      </c>
      <c r="R106">
        <v>0</v>
      </c>
      <c r="S106">
        <v>0</v>
      </c>
      <c r="T106">
        <v>361.09786987304687</v>
      </c>
      <c r="U106">
        <v>14961.3720703125</v>
      </c>
    </row>
    <row r="107" spans="1:21" hidden="1" x14ac:dyDescent="0.25">
      <c r="A107">
        <v>1682013</v>
      </c>
      <c r="B107">
        <v>168</v>
      </c>
      <c r="C107" t="s">
        <v>21</v>
      </c>
      <c r="D107" t="s">
        <v>75</v>
      </c>
      <c r="E107">
        <v>1</v>
      </c>
      <c r="F107">
        <v>1</v>
      </c>
      <c r="G107">
        <v>8.3342082798480988E-3</v>
      </c>
      <c r="H107">
        <v>2.0437531173229218E-2</v>
      </c>
      <c r="I107">
        <v>0</v>
      </c>
      <c r="J107">
        <v>0</v>
      </c>
      <c r="K107">
        <v>1.7484504729509354E-2</v>
      </c>
      <c r="L107">
        <v>3.3607162535190582E-2</v>
      </c>
      <c r="M107">
        <v>0.15935727953910828</v>
      </c>
      <c r="N107">
        <v>0</v>
      </c>
      <c r="O107">
        <v>0</v>
      </c>
      <c r="P107">
        <v>0.80703556537628174</v>
      </c>
      <c r="Q107">
        <v>320.76699829101562</v>
      </c>
      <c r="R107">
        <v>1521.001953125</v>
      </c>
      <c r="S107">
        <v>0</v>
      </c>
      <c r="T107">
        <v>0</v>
      </c>
      <c r="U107">
        <v>7702.83349609375</v>
      </c>
    </row>
    <row r="108" spans="1:21" x14ac:dyDescent="0.25">
      <c r="A108">
        <v>1682014</v>
      </c>
      <c r="B108">
        <v>168</v>
      </c>
      <c r="C108" t="s">
        <v>23</v>
      </c>
      <c r="D108" t="s">
        <v>75</v>
      </c>
      <c r="E108">
        <v>1</v>
      </c>
      <c r="F108">
        <v>0</v>
      </c>
      <c r="G108">
        <v>1.6753824427723885E-2</v>
      </c>
      <c r="H108">
        <v>1.5806442126631737E-2</v>
      </c>
      <c r="I108">
        <v>0</v>
      </c>
      <c r="J108">
        <v>0</v>
      </c>
      <c r="K108">
        <v>1.8405215814709663E-2</v>
      </c>
      <c r="L108">
        <v>6.4939141273498535E-2</v>
      </c>
      <c r="M108">
        <v>0.11846844851970673</v>
      </c>
      <c r="N108">
        <v>0</v>
      </c>
      <c r="O108">
        <v>0</v>
      </c>
      <c r="P108">
        <v>0.81659239530563354</v>
      </c>
      <c r="Q108">
        <v>644.8211669921875</v>
      </c>
      <c r="R108">
        <v>1176.3470458984375</v>
      </c>
      <c r="S108">
        <v>0</v>
      </c>
      <c r="T108">
        <v>0</v>
      </c>
      <c r="U108">
        <v>8108.45458984375</v>
      </c>
    </row>
    <row r="109" spans="1:21" hidden="1" x14ac:dyDescent="0.25">
      <c r="A109">
        <v>1712013</v>
      </c>
      <c r="B109">
        <v>171</v>
      </c>
      <c r="C109" t="s">
        <v>21</v>
      </c>
      <c r="D109" t="s">
        <v>76</v>
      </c>
      <c r="E109">
        <v>1</v>
      </c>
      <c r="F109">
        <v>1</v>
      </c>
      <c r="G109">
        <v>0</v>
      </c>
      <c r="H109">
        <v>1.1465208604931831E-2</v>
      </c>
      <c r="I109">
        <v>0.62544763088226318</v>
      </c>
      <c r="J109">
        <v>0</v>
      </c>
      <c r="K109">
        <v>0</v>
      </c>
      <c r="L109">
        <v>0</v>
      </c>
      <c r="M109">
        <v>2.6141848415136337E-2</v>
      </c>
      <c r="N109">
        <v>0.97385817766189575</v>
      </c>
      <c r="O109">
        <v>0</v>
      </c>
      <c r="P109">
        <v>0</v>
      </c>
      <c r="Q109">
        <v>0</v>
      </c>
      <c r="R109">
        <v>853.26373291015625</v>
      </c>
      <c r="S109">
        <v>31786.5</v>
      </c>
      <c r="T109">
        <v>0</v>
      </c>
      <c r="U109">
        <v>0</v>
      </c>
    </row>
    <row r="110" spans="1:21" x14ac:dyDescent="0.25">
      <c r="A110">
        <v>1712014</v>
      </c>
      <c r="B110">
        <v>171</v>
      </c>
      <c r="C110" t="s">
        <v>23</v>
      </c>
      <c r="D110" t="s">
        <v>76</v>
      </c>
      <c r="E110">
        <v>1</v>
      </c>
      <c r="F110">
        <v>0</v>
      </c>
      <c r="G110">
        <v>0</v>
      </c>
      <c r="H110">
        <v>1.7675697803497314E-2</v>
      </c>
      <c r="I110">
        <v>0.62023812532424927</v>
      </c>
      <c r="J110">
        <v>0</v>
      </c>
      <c r="K110">
        <v>0</v>
      </c>
      <c r="L110">
        <v>0</v>
      </c>
      <c r="M110">
        <v>4.0060073137283325E-2</v>
      </c>
      <c r="N110">
        <v>0.95993989706039429</v>
      </c>
      <c r="O110">
        <v>0</v>
      </c>
      <c r="P110">
        <v>0</v>
      </c>
      <c r="Q110">
        <v>0</v>
      </c>
      <c r="R110">
        <v>1315.4608154296875</v>
      </c>
      <c r="S110">
        <v>31521.7421875</v>
      </c>
      <c r="T110">
        <v>0</v>
      </c>
      <c r="U110">
        <v>0</v>
      </c>
    </row>
    <row r="111" spans="1:21" hidden="1" x14ac:dyDescent="0.25">
      <c r="A111">
        <v>1732013</v>
      </c>
      <c r="B111">
        <v>173</v>
      </c>
      <c r="C111" t="s">
        <v>21</v>
      </c>
      <c r="D111" t="s">
        <v>77</v>
      </c>
      <c r="E111">
        <v>1</v>
      </c>
      <c r="F111">
        <v>1</v>
      </c>
      <c r="G111">
        <v>0.11408056318759918</v>
      </c>
      <c r="H111">
        <v>0.32426297664642334</v>
      </c>
      <c r="I111">
        <v>0</v>
      </c>
      <c r="J111">
        <v>0</v>
      </c>
      <c r="K111">
        <v>0</v>
      </c>
      <c r="L111">
        <v>0.15393640100955963</v>
      </c>
      <c r="M111">
        <v>0.84606361389160156</v>
      </c>
      <c r="N111">
        <v>0</v>
      </c>
      <c r="O111">
        <v>0</v>
      </c>
      <c r="P111">
        <v>0</v>
      </c>
      <c r="Q111">
        <v>4390.73291015625</v>
      </c>
      <c r="R111">
        <v>24132.298828125</v>
      </c>
      <c r="S111">
        <v>0</v>
      </c>
      <c r="T111">
        <v>0</v>
      </c>
      <c r="U111">
        <v>0</v>
      </c>
    </row>
    <row r="112" spans="1:21" x14ac:dyDescent="0.25">
      <c r="A112">
        <v>1732014</v>
      </c>
      <c r="B112">
        <v>173</v>
      </c>
      <c r="C112" t="s">
        <v>23</v>
      </c>
      <c r="D112" t="s">
        <v>77</v>
      </c>
      <c r="E112">
        <v>1</v>
      </c>
      <c r="F112">
        <v>0</v>
      </c>
      <c r="G112">
        <v>0.13511285185813904</v>
      </c>
      <c r="H112">
        <v>0.31261935830116272</v>
      </c>
      <c r="I112">
        <v>0</v>
      </c>
      <c r="J112">
        <v>0</v>
      </c>
      <c r="K112">
        <v>0</v>
      </c>
      <c r="L112">
        <v>0.18268205225467682</v>
      </c>
      <c r="M112">
        <v>0.81731796264648438</v>
      </c>
      <c r="N112">
        <v>0</v>
      </c>
      <c r="O112">
        <v>0</v>
      </c>
      <c r="P112">
        <v>0</v>
      </c>
      <c r="Q112">
        <v>5200.2236328125</v>
      </c>
      <c r="R112">
        <v>23265.7578125</v>
      </c>
      <c r="S112">
        <v>0</v>
      </c>
      <c r="T112">
        <v>0</v>
      </c>
      <c r="U112">
        <v>0</v>
      </c>
    </row>
    <row r="113" spans="1:21" hidden="1" x14ac:dyDescent="0.25">
      <c r="A113">
        <v>1812013</v>
      </c>
      <c r="B113">
        <v>181</v>
      </c>
      <c r="C113" t="s">
        <v>21</v>
      </c>
      <c r="D113" t="s">
        <v>78</v>
      </c>
      <c r="E113">
        <v>1</v>
      </c>
      <c r="F113">
        <v>1</v>
      </c>
      <c r="G113">
        <v>2.4746442213654518E-2</v>
      </c>
      <c r="H113">
        <v>5.1276437938213348E-2</v>
      </c>
      <c r="I113">
        <v>0</v>
      </c>
      <c r="J113">
        <v>0</v>
      </c>
      <c r="K113">
        <v>0</v>
      </c>
      <c r="L113">
        <v>0.19973446428775787</v>
      </c>
      <c r="M113">
        <v>0.80026549100875854</v>
      </c>
      <c r="N113">
        <v>0</v>
      </c>
      <c r="O113">
        <v>0</v>
      </c>
      <c r="P113">
        <v>0</v>
      </c>
      <c r="Q113">
        <v>952.4410400390625</v>
      </c>
      <c r="R113">
        <v>3816.094970703125</v>
      </c>
      <c r="S113">
        <v>0</v>
      </c>
      <c r="T113">
        <v>0</v>
      </c>
      <c r="U113">
        <v>0</v>
      </c>
    </row>
    <row r="114" spans="1:21" x14ac:dyDescent="0.25">
      <c r="A114">
        <v>1812014</v>
      </c>
      <c r="B114">
        <v>181</v>
      </c>
      <c r="C114" t="s">
        <v>23</v>
      </c>
      <c r="D114" t="s">
        <v>78</v>
      </c>
      <c r="E114">
        <v>1</v>
      </c>
      <c r="F114">
        <v>0</v>
      </c>
      <c r="G114">
        <v>2.4257395416498184E-2</v>
      </c>
      <c r="H114">
        <v>5.2381075918674469E-2</v>
      </c>
      <c r="I114">
        <v>0</v>
      </c>
      <c r="J114">
        <v>0</v>
      </c>
      <c r="K114">
        <v>0</v>
      </c>
      <c r="L114">
        <v>0.19321887195110321</v>
      </c>
      <c r="M114">
        <v>0.80678117275238037</v>
      </c>
      <c r="N114">
        <v>0</v>
      </c>
      <c r="O114">
        <v>0</v>
      </c>
      <c r="P114">
        <v>0</v>
      </c>
      <c r="Q114">
        <v>933.61865234375</v>
      </c>
      <c r="R114">
        <v>3898.304443359375</v>
      </c>
      <c r="S114">
        <v>0</v>
      </c>
      <c r="T114">
        <v>0</v>
      </c>
      <c r="U114">
        <v>0</v>
      </c>
    </row>
    <row r="115" spans="1:21" hidden="1" x14ac:dyDescent="0.25">
      <c r="A115">
        <v>1832013</v>
      </c>
      <c r="B115">
        <v>183</v>
      </c>
      <c r="C115" t="s">
        <v>21</v>
      </c>
      <c r="D115" t="s">
        <v>79</v>
      </c>
      <c r="E115">
        <v>1</v>
      </c>
      <c r="F115">
        <v>1</v>
      </c>
      <c r="G115">
        <v>5.6705821305513382E-2</v>
      </c>
      <c r="H115">
        <v>0.11190697550773621</v>
      </c>
      <c r="I115">
        <v>0</v>
      </c>
      <c r="J115">
        <v>0</v>
      </c>
      <c r="K115">
        <v>0</v>
      </c>
      <c r="L115">
        <v>0.20764228701591492</v>
      </c>
      <c r="M115">
        <v>0.79235774278640747</v>
      </c>
      <c r="N115">
        <v>0</v>
      </c>
      <c r="O115">
        <v>0</v>
      </c>
      <c r="P115">
        <v>0</v>
      </c>
      <c r="Q115">
        <v>2182.49365234375</v>
      </c>
      <c r="R115">
        <v>8328.3408203125</v>
      </c>
      <c r="S115">
        <v>0</v>
      </c>
      <c r="T115">
        <v>0</v>
      </c>
      <c r="U115">
        <v>0</v>
      </c>
    </row>
    <row r="116" spans="1:21" x14ac:dyDescent="0.25">
      <c r="A116">
        <v>1832014</v>
      </c>
      <c r="B116">
        <v>183</v>
      </c>
      <c r="C116" t="s">
        <v>23</v>
      </c>
      <c r="D116" t="s">
        <v>79</v>
      </c>
      <c r="E116">
        <v>1</v>
      </c>
      <c r="F116">
        <v>0</v>
      </c>
      <c r="G116">
        <v>5.7446122169494629E-2</v>
      </c>
      <c r="H116">
        <v>0.12170270085334778</v>
      </c>
      <c r="I116">
        <v>0</v>
      </c>
      <c r="J116">
        <v>0</v>
      </c>
      <c r="K116">
        <v>0</v>
      </c>
      <c r="L116">
        <v>0.19621217250823975</v>
      </c>
      <c r="M116">
        <v>0.80378782749176025</v>
      </c>
      <c r="N116">
        <v>0</v>
      </c>
      <c r="O116">
        <v>0</v>
      </c>
      <c r="P116">
        <v>0</v>
      </c>
      <c r="Q116">
        <v>2210.986328125</v>
      </c>
      <c r="R116">
        <v>9057.3583984375</v>
      </c>
      <c r="S116">
        <v>0</v>
      </c>
      <c r="T116">
        <v>0</v>
      </c>
      <c r="U116">
        <v>0</v>
      </c>
    </row>
    <row r="117" spans="1:21" hidden="1" x14ac:dyDescent="0.25">
      <c r="A117">
        <v>1842013</v>
      </c>
      <c r="B117">
        <v>184</v>
      </c>
      <c r="C117" t="s">
        <v>21</v>
      </c>
      <c r="D117" t="s">
        <v>80</v>
      </c>
      <c r="E117">
        <v>1</v>
      </c>
      <c r="F117">
        <v>1</v>
      </c>
      <c r="G117">
        <v>0</v>
      </c>
      <c r="H117">
        <v>0.16788655519485474</v>
      </c>
      <c r="I117">
        <v>6.4504191279411316E-2</v>
      </c>
      <c r="J117">
        <v>0</v>
      </c>
      <c r="K117">
        <v>0</v>
      </c>
      <c r="L117">
        <v>0</v>
      </c>
      <c r="M117">
        <v>0.79215764999389648</v>
      </c>
      <c r="N117">
        <v>0.20784235000610352</v>
      </c>
      <c r="O117">
        <v>0</v>
      </c>
      <c r="P117">
        <v>0</v>
      </c>
      <c r="Q117">
        <v>0</v>
      </c>
      <c r="R117">
        <v>12494.453125</v>
      </c>
      <c r="S117">
        <v>3278.23193359375</v>
      </c>
      <c r="T117">
        <v>0</v>
      </c>
      <c r="U117">
        <v>0</v>
      </c>
    </row>
    <row r="118" spans="1:21" x14ac:dyDescent="0.25">
      <c r="A118">
        <v>1842014</v>
      </c>
      <c r="B118">
        <v>184</v>
      </c>
      <c r="C118" t="s">
        <v>23</v>
      </c>
      <c r="D118" t="s">
        <v>80</v>
      </c>
      <c r="E118">
        <v>1</v>
      </c>
      <c r="F118">
        <v>0</v>
      </c>
      <c r="G118">
        <v>0</v>
      </c>
      <c r="H118">
        <v>0.17849946022033691</v>
      </c>
      <c r="I118">
        <v>5.7548020035028458E-2</v>
      </c>
      <c r="J118">
        <v>0</v>
      </c>
      <c r="K118">
        <v>0</v>
      </c>
      <c r="L118">
        <v>0</v>
      </c>
      <c r="M118">
        <v>0.81956279277801514</v>
      </c>
      <c r="N118">
        <v>0.18043722212314606</v>
      </c>
      <c r="O118">
        <v>0</v>
      </c>
      <c r="P118">
        <v>0</v>
      </c>
      <c r="Q118">
        <v>0</v>
      </c>
      <c r="R118">
        <v>13284.287109375</v>
      </c>
      <c r="S118">
        <v>2924.70556640625</v>
      </c>
      <c r="T118">
        <v>0</v>
      </c>
      <c r="U118">
        <v>0</v>
      </c>
    </row>
    <row r="119" spans="1:21" hidden="1" x14ac:dyDescent="0.25">
      <c r="A119">
        <v>1942013</v>
      </c>
      <c r="B119">
        <v>194</v>
      </c>
      <c r="C119" t="s">
        <v>21</v>
      </c>
      <c r="D119" t="s">
        <v>81</v>
      </c>
      <c r="E119">
        <v>1</v>
      </c>
      <c r="F119">
        <v>1</v>
      </c>
      <c r="G119">
        <v>0</v>
      </c>
      <c r="H119">
        <v>0.16362646222114563</v>
      </c>
      <c r="I119">
        <v>0</v>
      </c>
      <c r="J119">
        <v>8.3169475197792053E-2</v>
      </c>
      <c r="K119">
        <v>0</v>
      </c>
      <c r="L119">
        <v>0</v>
      </c>
      <c r="M119">
        <v>0.89061963558197021</v>
      </c>
      <c r="N119">
        <v>0</v>
      </c>
      <c r="O119">
        <v>0.10938035696744919</v>
      </c>
      <c r="P119">
        <v>0</v>
      </c>
      <c r="Q119">
        <v>0</v>
      </c>
      <c r="R119">
        <v>12177.408203125</v>
      </c>
      <c r="S119">
        <v>0</v>
      </c>
      <c r="T119">
        <v>1495.553466796875</v>
      </c>
      <c r="U119">
        <v>0</v>
      </c>
    </row>
    <row r="120" spans="1:21" x14ac:dyDescent="0.25">
      <c r="A120">
        <v>1942014</v>
      </c>
      <c r="B120">
        <v>194</v>
      </c>
      <c r="C120" t="s">
        <v>23</v>
      </c>
      <c r="D120" t="s">
        <v>81</v>
      </c>
      <c r="E120">
        <v>1</v>
      </c>
      <c r="F120">
        <v>0</v>
      </c>
      <c r="G120">
        <v>0</v>
      </c>
      <c r="H120">
        <v>0.15600326657295227</v>
      </c>
      <c r="I120">
        <v>0</v>
      </c>
      <c r="J120">
        <v>0.12366518378257751</v>
      </c>
      <c r="K120">
        <v>0</v>
      </c>
      <c r="L120">
        <v>0</v>
      </c>
      <c r="M120">
        <v>0.83925288915634155</v>
      </c>
      <c r="N120">
        <v>0</v>
      </c>
      <c r="O120">
        <v>0.16074714064598083</v>
      </c>
      <c r="P120">
        <v>0</v>
      </c>
      <c r="Q120">
        <v>0</v>
      </c>
      <c r="R120">
        <v>11610.0751953125</v>
      </c>
      <c r="S120">
        <v>0</v>
      </c>
      <c r="T120">
        <v>2223.747314453125</v>
      </c>
      <c r="U120">
        <v>0</v>
      </c>
    </row>
    <row r="121" spans="1:21" hidden="1" x14ac:dyDescent="0.25">
      <c r="A121">
        <v>1962013</v>
      </c>
      <c r="B121">
        <v>196</v>
      </c>
      <c r="C121" t="s">
        <v>21</v>
      </c>
      <c r="D121" t="s">
        <v>82</v>
      </c>
      <c r="E121">
        <v>1</v>
      </c>
      <c r="F121">
        <v>1</v>
      </c>
      <c r="G121">
        <v>8.150424063205719E-2</v>
      </c>
      <c r="H121">
        <v>0.13848178088665009</v>
      </c>
      <c r="I121">
        <v>0</v>
      </c>
      <c r="J121">
        <v>0</v>
      </c>
      <c r="K121">
        <v>8.2556130364537239E-3</v>
      </c>
      <c r="L121">
        <v>0.18366074562072754</v>
      </c>
      <c r="M121">
        <v>0.60339921712875366</v>
      </c>
      <c r="N121">
        <v>0</v>
      </c>
      <c r="O121">
        <v>0</v>
      </c>
      <c r="P121">
        <v>0.2129400223493576</v>
      </c>
      <c r="Q121">
        <v>3136.935302734375</v>
      </c>
      <c r="R121">
        <v>10306.0908203125</v>
      </c>
      <c r="S121">
        <v>0</v>
      </c>
      <c r="T121">
        <v>0</v>
      </c>
      <c r="U121">
        <v>3637.02685546875</v>
      </c>
    </row>
    <row r="122" spans="1:21" x14ac:dyDescent="0.25">
      <c r="A122">
        <v>1962014</v>
      </c>
      <c r="B122">
        <v>196</v>
      </c>
      <c r="C122" t="s">
        <v>23</v>
      </c>
      <c r="D122" t="s">
        <v>82</v>
      </c>
      <c r="E122">
        <v>1</v>
      </c>
      <c r="F122">
        <v>0</v>
      </c>
      <c r="G122">
        <v>8.5910037159919739E-2</v>
      </c>
      <c r="H122">
        <v>0.15727037191390991</v>
      </c>
      <c r="I122">
        <v>0</v>
      </c>
      <c r="J122">
        <v>0</v>
      </c>
      <c r="K122">
        <v>5.7770805433392525E-3</v>
      </c>
      <c r="L122">
        <v>0.18834063410758972</v>
      </c>
      <c r="M122">
        <v>0.66668862104415894</v>
      </c>
      <c r="N122">
        <v>0</v>
      </c>
      <c r="O122">
        <v>0</v>
      </c>
      <c r="P122">
        <v>0.14497074484825134</v>
      </c>
      <c r="Q122">
        <v>3306.505615234375</v>
      </c>
      <c r="R122">
        <v>11704.3759765625</v>
      </c>
      <c r="S122">
        <v>0</v>
      </c>
      <c r="T122">
        <v>0</v>
      </c>
      <c r="U122">
        <v>2545.1044921875</v>
      </c>
    </row>
    <row r="123" spans="1:21" hidden="1" x14ac:dyDescent="0.25">
      <c r="A123">
        <v>1972013</v>
      </c>
      <c r="B123">
        <v>197</v>
      </c>
      <c r="C123" t="s">
        <v>21</v>
      </c>
      <c r="D123" t="s">
        <v>83</v>
      </c>
      <c r="E123">
        <v>1</v>
      </c>
      <c r="F123">
        <v>1</v>
      </c>
      <c r="G123">
        <v>0.15954931080341339</v>
      </c>
      <c r="H123">
        <v>0.45759013295173645</v>
      </c>
      <c r="I123">
        <v>0</v>
      </c>
      <c r="J123">
        <v>0</v>
      </c>
      <c r="K123">
        <v>0</v>
      </c>
      <c r="L123">
        <v>0.15277165174484253</v>
      </c>
      <c r="M123">
        <v>0.84722834825515747</v>
      </c>
      <c r="N123">
        <v>0</v>
      </c>
      <c r="O123">
        <v>0</v>
      </c>
      <c r="P123">
        <v>0</v>
      </c>
      <c r="Q123">
        <v>6140.73388671875</v>
      </c>
      <c r="R123">
        <v>34054.7734375</v>
      </c>
      <c r="S123">
        <v>0</v>
      </c>
      <c r="T123">
        <v>0</v>
      </c>
      <c r="U123">
        <v>0</v>
      </c>
    </row>
    <row r="124" spans="1:21" x14ac:dyDescent="0.25">
      <c r="A124">
        <v>1972014</v>
      </c>
      <c r="B124">
        <v>197</v>
      </c>
      <c r="C124" t="s">
        <v>23</v>
      </c>
      <c r="D124" t="s">
        <v>83</v>
      </c>
      <c r="E124">
        <v>1</v>
      </c>
      <c r="F124">
        <v>0</v>
      </c>
      <c r="G124">
        <v>0.18244805932044983</v>
      </c>
      <c r="H124">
        <v>0.45549210906028748</v>
      </c>
      <c r="I124">
        <v>0</v>
      </c>
      <c r="J124">
        <v>0</v>
      </c>
      <c r="K124">
        <v>0</v>
      </c>
      <c r="L124">
        <v>0.17160169780254364</v>
      </c>
      <c r="M124">
        <v>0.82839828729629517</v>
      </c>
      <c r="N124">
        <v>0</v>
      </c>
      <c r="O124">
        <v>0</v>
      </c>
      <c r="P124">
        <v>0</v>
      </c>
      <c r="Q124">
        <v>7022.06103515625</v>
      </c>
      <c r="R124">
        <v>33898.6328125</v>
      </c>
      <c r="S124">
        <v>0</v>
      </c>
      <c r="T124">
        <v>0</v>
      </c>
      <c r="U124">
        <v>0</v>
      </c>
    </row>
    <row r="125" spans="1:21" hidden="1" x14ac:dyDescent="0.25">
      <c r="A125">
        <v>2042013</v>
      </c>
      <c r="B125">
        <v>204</v>
      </c>
      <c r="C125" t="s">
        <v>21</v>
      </c>
      <c r="D125" t="s">
        <v>84</v>
      </c>
      <c r="E125">
        <v>1</v>
      </c>
      <c r="F125">
        <v>1</v>
      </c>
      <c r="G125">
        <v>6.0308456420898438E-2</v>
      </c>
      <c r="H125">
        <v>0.12342879921197891</v>
      </c>
      <c r="I125">
        <v>0</v>
      </c>
      <c r="J125">
        <v>0</v>
      </c>
      <c r="K125">
        <v>8.417653851211071E-3</v>
      </c>
      <c r="L125">
        <v>0.15255294740200043</v>
      </c>
      <c r="M125">
        <v>0.60371911525726318</v>
      </c>
      <c r="N125">
        <v>0</v>
      </c>
      <c r="O125">
        <v>0</v>
      </c>
      <c r="P125">
        <v>0.24372793734073639</v>
      </c>
      <c r="Q125">
        <v>2321.15185546875</v>
      </c>
      <c r="R125">
        <v>9185.818359375</v>
      </c>
      <c r="S125">
        <v>0</v>
      </c>
      <c r="T125">
        <v>0</v>
      </c>
      <c r="U125">
        <v>3708.414306640625</v>
      </c>
    </row>
    <row r="126" spans="1:21" x14ac:dyDescent="0.25">
      <c r="A126">
        <v>2042014</v>
      </c>
      <c r="B126">
        <v>204</v>
      </c>
      <c r="C126" t="s">
        <v>23</v>
      </c>
      <c r="D126" t="s">
        <v>84</v>
      </c>
      <c r="E126">
        <v>1</v>
      </c>
      <c r="F126">
        <v>0</v>
      </c>
      <c r="G126">
        <v>6.81304931640625E-2</v>
      </c>
      <c r="H126">
        <v>0.16398562490940094</v>
      </c>
      <c r="I126">
        <v>0</v>
      </c>
      <c r="J126">
        <v>0</v>
      </c>
      <c r="K126">
        <v>1.5754075720906258E-3</v>
      </c>
      <c r="L126">
        <v>0.1689523309469223</v>
      </c>
      <c r="M126">
        <v>0.78632920980453491</v>
      </c>
      <c r="N126">
        <v>0</v>
      </c>
      <c r="O126">
        <v>0</v>
      </c>
      <c r="P126">
        <v>4.4718518853187561E-2</v>
      </c>
      <c r="Q126">
        <v>2622.20654296875</v>
      </c>
      <c r="R126">
        <v>12204.1376953125</v>
      </c>
      <c r="S126">
        <v>0</v>
      </c>
      <c r="T126">
        <v>0</v>
      </c>
      <c r="U126">
        <v>694.0489501953125</v>
      </c>
    </row>
    <row r="127" spans="1:21" hidden="1" x14ac:dyDescent="0.25">
      <c r="A127">
        <v>2052013</v>
      </c>
      <c r="B127">
        <v>205</v>
      </c>
      <c r="C127" t="s">
        <v>21</v>
      </c>
      <c r="D127" t="s">
        <v>85</v>
      </c>
      <c r="E127">
        <v>1</v>
      </c>
      <c r="F127">
        <v>1</v>
      </c>
      <c r="G127">
        <v>3.0853979289531708E-2</v>
      </c>
      <c r="H127">
        <v>1.4292264357209206E-2</v>
      </c>
      <c r="I127">
        <v>0</v>
      </c>
      <c r="J127">
        <v>0</v>
      </c>
      <c r="K127">
        <v>4.6067938208580017E-2</v>
      </c>
      <c r="L127">
        <v>5.2669309079647064E-2</v>
      </c>
      <c r="M127">
        <v>4.7176256775856018E-2</v>
      </c>
      <c r="N127">
        <v>0</v>
      </c>
      <c r="O127">
        <v>0</v>
      </c>
      <c r="P127">
        <v>0.9001544713973999</v>
      </c>
      <c r="Q127">
        <v>1187.5079345703125</v>
      </c>
      <c r="R127">
        <v>1063.658935546875</v>
      </c>
      <c r="S127">
        <v>0</v>
      </c>
      <c r="T127">
        <v>0</v>
      </c>
      <c r="U127">
        <v>20295.322265625</v>
      </c>
    </row>
    <row r="128" spans="1:21" x14ac:dyDescent="0.25">
      <c r="A128">
        <v>2052014</v>
      </c>
      <c r="B128">
        <v>205</v>
      </c>
      <c r="C128" t="s">
        <v>23</v>
      </c>
      <c r="D128" t="s">
        <v>85</v>
      </c>
      <c r="E128">
        <v>1</v>
      </c>
      <c r="F128">
        <v>0</v>
      </c>
      <c r="G128">
        <v>3.2136958092451096E-2</v>
      </c>
      <c r="H128">
        <v>1.8210442736744881E-2</v>
      </c>
      <c r="I128">
        <v>0</v>
      </c>
      <c r="J128">
        <v>0</v>
      </c>
      <c r="K128">
        <v>4.6411376446485519E-2</v>
      </c>
      <c r="L128">
        <v>5.3687207400798798E-2</v>
      </c>
      <c r="M128">
        <v>5.8825083076953888E-2</v>
      </c>
      <c r="N128">
        <v>0</v>
      </c>
      <c r="O128">
        <v>0</v>
      </c>
      <c r="P128">
        <v>0.88748770952224731</v>
      </c>
      <c r="Q128">
        <v>1236.88720703125</v>
      </c>
      <c r="R128">
        <v>1355.257568359375</v>
      </c>
      <c r="S128">
        <v>0</v>
      </c>
      <c r="T128">
        <v>0</v>
      </c>
      <c r="U128">
        <v>20446.625</v>
      </c>
    </row>
    <row r="129" spans="1:21" hidden="1" x14ac:dyDescent="0.25">
      <c r="A129">
        <v>2062013</v>
      </c>
      <c r="B129">
        <v>206</v>
      </c>
      <c r="C129" t="s">
        <v>21</v>
      </c>
      <c r="D129" t="s">
        <v>86</v>
      </c>
      <c r="E129">
        <v>1</v>
      </c>
      <c r="F129">
        <v>1</v>
      </c>
      <c r="G129">
        <v>0</v>
      </c>
      <c r="H129">
        <v>0.25236067175865173</v>
      </c>
      <c r="I129">
        <v>0.10778582096099854</v>
      </c>
      <c r="J129">
        <v>0</v>
      </c>
      <c r="K129">
        <v>0</v>
      </c>
      <c r="L129">
        <v>0</v>
      </c>
      <c r="M129">
        <v>0.77419209480285645</v>
      </c>
      <c r="N129">
        <v>0.22580790519714355</v>
      </c>
      <c r="O129">
        <v>0</v>
      </c>
      <c r="P129">
        <v>0</v>
      </c>
      <c r="Q129">
        <v>0</v>
      </c>
      <c r="R129">
        <v>18781.185546875</v>
      </c>
      <c r="S129">
        <v>5477.89111328125</v>
      </c>
      <c r="T129">
        <v>0</v>
      </c>
      <c r="U129">
        <v>0</v>
      </c>
    </row>
    <row r="130" spans="1:21" x14ac:dyDescent="0.25">
      <c r="A130">
        <v>2062014</v>
      </c>
      <c r="B130">
        <v>206</v>
      </c>
      <c r="C130" t="s">
        <v>23</v>
      </c>
      <c r="D130" t="s">
        <v>86</v>
      </c>
      <c r="E130">
        <v>1</v>
      </c>
      <c r="F130">
        <v>0</v>
      </c>
      <c r="G130">
        <v>0</v>
      </c>
      <c r="H130">
        <v>0.29837259650230408</v>
      </c>
      <c r="I130">
        <v>5.7114284485578537E-2</v>
      </c>
      <c r="J130">
        <v>0</v>
      </c>
      <c r="K130">
        <v>0</v>
      </c>
      <c r="L130">
        <v>0</v>
      </c>
      <c r="M130">
        <v>0.88439363241195679</v>
      </c>
      <c r="N130">
        <v>0.11560637503862381</v>
      </c>
      <c r="O130">
        <v>0</v>
      </c>
      <c r="P130">
        <v>0</v>
      </c>
      <c r="Q130">
        <v>0</v>
      </c>
      <c r="R130">
        <v>22205.486328125</v>
      </c>
      <c r="S130">
        <v>2902.662109375</v>
      </c>
      <c r="T130">
        <v>0</v>
      </c>
      <c r="U130">
        <v>0</v>
      </c>
    </row>
    <row r="131" spans="1:21" hidden="1" x14ac:dyDescent="0.25">
      <c r="A131">
        <v>2102013</v>
      </c>
      <c r="B131">
        <v>210</v>
      </c>
      <c r="C131" t="s">
        <v>21</v>
      </c>
      <c r="D131" t="s">
        <v>87</v>
      </c>
      <c r="E131">
        <v>1</v>
      </c>
      <c r="F131">
        <v>1</v>
      </c>
      <c r="G131">
        <v>0.6341673731803894</v>
      </c>
      <c r="H131">
        <v>4.838712140917778E-2</v>
      </c>
      <c r="I131">
        <v>0</v>
      </c>
      <c r="J131">
        <v>0</v>
      </c>
      <c r="K131">
        <v>0</v>
      </c>
      <c r="L131">
        <v>0.87143135070800781</v>
      </c>
      <c r="M131">
        <v>0.12856864929199219</v>
      </c>
      <c r="N131">
        <v>0</v>
      </c>
      <c r="O131">
        <v>0</v>
      </c>
      <c r="P131">
        <v>0</v>
      </c>
      <c r="Q131">
        <v>24407.833984375</v>
      </c>
      <c r="R131">
        <v>3601.06640625</v>
      </c>
      <c r="S131">
        <v>0</v>
      </c>
      <c r="T131">
        <v>0</v>
      </c>
      <c r="U131">
        <v>0</v>
      </c>
    </row>
    <row r="132" spans="1:21" x14ac:dyDescent="0.25">
      <c r="A132">
        <v>2102014</v>
      </c>
      <c r="B132">
        <v>210</v>
      </c>
      <c r="C132" t="s">
        <v>23</v>
      </c>
      <c r="D132" t="s">
        <v>87</v>
      </c>
      <c r="E132">
        <v>1</v>
      </c>
      <c r="F132">
        <v>0</v>
      </c>
      <c r="G132">
        <v>0.64045894145965576</v>
      </c>
      <c r="H132">
        <v>5.7945873588323593E-2</v>
      </c>
      <c r="I132">
        <v>0</v>
      </c>
      <c r="J132">
        <v>0</v>
      </c>
      <c r="K132">
        <v>0</v>
      </c>
      <c r="L132">
        <v>0.85110205411911011</v>
      </c>
      <c r="M132">
        <v>0.14889799058437347</v>
      </c>
      <c r="N132">
        <v>0</v>
      </c>
      <c r="O132">
        <v>0</v>
      </c>
      <c r="P132">
        <v>0</v>
      </c>
      <c r="Q132">
        <v>24649.984375</v>
      </c>
      <c r="R132">
        <v>4312.44775390625</v>
      </c>
      <c r="S132">
        <v>0</v>
      </c>
      <c r="T132">
        <v>0</v>
      </c>
      <c r="U132">
        <v>0</v>
      </c>
    </row>
    <row r="133" spans="1:21" hidden="1" x14ac:dyDescent="0.25">
      <c r="A133">
        <v>2132013</v>
      </c>
      <c r="B133">
        <v>213</v>
      </c>
      <c r="C133" t="s">
        <v>21</v>
      </c>
      <c r="D133" t="s">
        <v>88</v>
      </c>
      <c r="E133">
        <v>1</v>
      </c>
      <c r="F133">
        <v>1</v>
      </c>
      <c r="G133">
        <v>0.221719890832901</v>
      </c>
      <c r="H133">
        <v>0.11908014118671417</v>
      </c>
      <c r="I133">
        <v>0</v>
      </c>
      <c r="J133">
        <v>0</v>
      </c>
      <c r="K133">
        <v>0</v>
      </c>
      <c r="L133">
        <v>0.4905543327331543</v>
      </c>
      <c r="M133">
        <v>0.50944560766220093</v>
      </c>
      <c r="N133">
        <v>0</v>
      </c>
      <c r="O133">
        <v>0</v>
      </c>
      <c r="P133">
        <v>0</v>
      </c>
      <c r="Q133">
        <v>8533.5546875</v>
      </c>
      <c r="R133">
        <v>8862.1826171875</v>
      </c>
      <c r="S133">
        <v>0</v>
      </c>
      <c r="T133">
        <v>0</v>
      </c>
      <c r="U133">
        <v>0</v>
      </c>
    </row>
    <row r="134" spans="1:21" x14ac:dyDescent="0.25">
      <c r="A134">
        <v>2132014</v>
      </c>
      <c r="B134">
        <v>213</v>
      </c>
      <c r="C134" t="s">
        <v>23</v>
      </c>
      <c r="D134" t="s">
        <v>88</v>
      </c>
      <c r="E134">
        <v>1</v>
      </c>
      <c r="F134">
        <v>0</v>
      </c>
      <c r="G134">
        <v>0.1939433217048645</v>
      </c>
      <c r="H134">
        <v>0.14616598188877106</v>
      </c>
      <c r="I134">
        <v>0</v>
      </c>
      <c r="J134">
        <v>0</v>
      </c>
      <c r="K134">
        <v>0</v>
      </c>
      <c r="L134">
        <v>0.40695154666900635</v>
      </c>
      <c r="M134">
        <v>0.59304845333099365</v>
      </c>
      <c r="N134">
        <v>0</v>
      </c>
      <c r="O134">
        <v>0</v>
      </c>
      <c r="P134">
        <v>0</v>
      </c>
      <c r="Q134">
        <v>7464.49072265625</v>
      </c>
      <c r="R134">
        <v>10877.96484375</v>
      </c>
      <c r="S134">
        <v>0</v>
      </c>
      <c r="T134">
        <v>0</v>
      </c>
      <c r="U134">
        <v>0</v>
      </c>
    </row>
    <row r="135" spans="1:21" hidden="1" x14ac:dyDescent="0.25">
      <c r="A135">
        <v>2142013</v>
      </c>
      <c r="B135">
        <v>214</v>
      </c>
      <c r="C135" t="s">
        <v>21</v>
      </c>
      <c r="D135" t="s">
        <v>89</v>
      </c>
      <c r="E135">
        <v>1</v>
      </c>
      <c r="F135">
        <v>1</v>
      </c>
      <c r="G135">
        <v>0</v>
      </c>
      <c r="H135">
        <v>0.12387693673372269</v>
      </c>
      <c r="I135">
        <v>0</v>
      </c>
      <c r="J135">
        <v>0.49009287357330322</v>
      </c>
      <c r="K135">
        <v>0</v>
      </c>
      <c r="L135">
        <v>0</v>
      </c>
      <c r="M135">
        <v>0.51126658916473389</v>
      </c>
      <c r="N135">
        <v>0</v>
      </c>
      <c r="O135">
        <v>0.48873338103294373</v>
      </c>
      <c r="P135">
        <v>0</v>
      </c>
      <c r="Q135">
        <v>0</v>
      </c>
      <c r="R135">
        <v>9219.1689453125</v>
      </c>
      <c r="S135">
        <v>0</v>
      </c>
      <c r="T135">
        <v>8812.849609375</v>
      </c>
      <c r="U135">
        <v>0</v>
      </c>
    </row>
    <row r="136" spans="1:21" x14ac:dyDescent="0.25">
      <c r="A136">
        <v>2142014</v>
      </c>
      <c r="B136">
        <v>214</v>
      </c>
      <c r="C136" t="s">
        <v>23</v>
      </c>
      <c r="D136" t="s">
        <v>89</v>
      </c>
      <c r="E136">
        <v>1</v>
      </c>
      <c r="F136">
        <v>0</v>
      </c>
      <c r="G136">
        <v>0</v>
      </c>
      <c r="H136">
        <v>0.13231690227985382</v>
      </c>
      <c r="I136">
        <v>0</v>
      </c>
      <c r="J136">
        <v>0.47700437903404236</v>
      </c>
      <c r="K136">
        <v>0</v>
      </c>
      <c r="L136">
        <v>0</v>
      </c>
      <c r="M136">
        <v>0.53445887565612793</v>
      </c>
      <c r="N136">
        <v>0</v>
      </c>
      <c r="O136">
        <v>0.46554112434387207</v>
      </c>
      <c r="P136">
        <v>0</v>
      </c>
      <c r="Q136">
        <v>0</v>
      </c>
      <c r="R136">
        <v>9847.2880859375</v>
      </c>
      <c r="S136">
        <v>0</v>
      </c>
      <c r="T136">
        <v>8577.4931640625</v>
      </c>
      <c r="U136">
        <v>0</v>
      </c>
    </row>
    <row r="137" spans="1:21" hidden="1" x14ac:dyDescent="0.25">
      <c r="A137">
        <v>2152013</v>
      </c>
      <c r="B137">
        <v>215</v>
      </c>
      <c r="C137" t="s">
        <v>21</v>
      </c>
      <c r="D137" t="s">
        <v>90</v>
      </c>
      <c r="E137">
        <v>1</v>
      </c>
      <c r="F137">
        <v>1</v>
      </c>
      <c r="G137">
        <v>9.2918252944946289</v>
      </c>
      <c r="H137">
        <v>1.0935488939285278</v>
      </c>
      <c r="I137">
        <v>0</v>
      </c>
      <c r="J137">
        <v>0</v>
      </c>
      <c r="K137">
        <v>0</v>
      </c>
      <c r="L137">
        <v>0.81461817026138306</v>
      </c>
      <c r="M137">
        <v>0.18538185954093933</v>
      </c>
      <c r="N137">
        <v>0</v>
      </c>
      <c r="O137">
        <v>0</v>
      </c>
      <c r="P137">
        <v>0</v>
      </c>
      <c r="Q137">
        <v>357623.78125</v>
      </c>
      <c r="R137">
        <v>81384.09375</v>
      </c>
      <c r="S137">
        <v>0</v>
      </c>
      <c r="T137">
        <v>0</v>
      </c>
      <c r="U137">
        <v>0</v>
      </c>
    </row>
    <row r="138" spans="1:21" x14ac:dyDescent="0.25">
      <c r="A138">
        <v>2152014</v>
      </c>
      <c r="B138">
        <v>215</v>
      </c>
      <c r="C138" t="s">
        <v>23</v>
      </c>
      <c r="D138" t="s">
        <v>90</v>
      </c>
      <c r="E138">
        <v>1</v>
      </c>
      <c r="F138">
        <v>0</v>
      </c>
      <c r="G138">
        <v>9.8291149139404297</v>
      </c>
      <c r="H138">
        <v>0.97919058799743652</v>
      </c>
      <c r="I138">
        <v>0</v>
      </c>
      <c r="J138">
        <v>0</v>
      </c>
      <c r="K138">
        <v>0</v>
      </c>
      <c r="L138">
        <v>0.83848148584365845</v>
      </c>
      <c r="M138">
        <v>0.16151851415634155</v>
      </c>
      <c r="N138">
        <v>0</v>
      </c>
      <c r="O138">
        <v>0</v>
      </c>
      <c r="P138">
        <v>0</v>
      </c>
      <c r="Q138">
        <v>378302.96875</v>
      </c>
      <c r="R138">
        <v>72873.3203125</v>
      </c>
      <c r="S138">
        <v>0</v>
      </c>
      <c r="T138">
        <v>0</v>
      </c>
      <c r="U138">
        <v>0</v>
      </c>
    </row>
    <row r="139" spans="1:21" hidden="1" x14ac:dyDescent="0.25">
      <c r="A139">
        <v>2182013</v>
      </c>
      <c r="B139">
        <v>218</v>
      </c>
      <c r="C139" t="s">
        <v>21</v>
      </c>
      <c r="D139" t="s">
        <v>91</v>
      </c>
      <c r="E139">
        <v>1</v>
      </c>
      <c r="F139">
        <v>1</v>
      </c>
      <c r="G139">
        <v>0</v>
      </c>
      <c r="H139">
        <v>5.1841456443071365E-2</v>
      </c>
      <c r="I139">
        <v>7.9890750348567963E-2</v>
      </c>
      <c r="J139">
        <v>0</v>
      </c>
      <c r="K139">
        <v>0</v>
      </c>
      <c r="L139">
        <v>0</v>
      </c>
      <c r="M139">
        <v>0.48724085092544556</v>
      </c>
      <c r="N139">
        <v>0.51275914907455444</v>
      </c>
      <c r="O139">
        <v>0</v>
      </c>
      <c r="P139">
        <v>0</v>
      </c>
      <c r="Q139">
        <v>0</v>
      </c>
      <c r="R139">
        <v>3858.144775390625</v>
      </c>
      <c r="S139">
        <v>4060.207763671875</v>
      </c>
      <c r="T139">
        <v>0</v>
      </c>
      <c r="U139">
        <v>0</v>
      </c>
    </row>
    <row r="140" spans="1:21" x14ac:dyDescent="0.25">
      <c r="A140">
        <v>2182014</v>
      </c>
      <c r="B140">
        <v>218</v>
      </c>
      <c r="C140" t="s">
        <v>23</v>
      </c>
      <c r="D140" t="s">
        <v>91</v>
      </c>
      <c r="E140">
        <v>1</v>
      </c>
      <c r="F140">
        <v>0</v>
      </c>
      <c r="G140">
        <v>0</v>
      </c>
      <c r="H140">
        <v>5.632888525724411E-2</v>
      </c>
      <c r="I140">
        <v>7.3119066655635834E-2</v>
      </c>
      <c r="J140">
        <v>0</v>
      </c>
      <c r="K140">
        <v>0</v>
      </c>
      <c r="L140">
        <v>0</v>
      </c>
      <c r="M140">
        <v>0.53009873628616333</v>
      </c>
      <c r="N140">
        <v>0.46990129351615906</v>
      </c>
      <c r="O140">
        <v>0</v>
      </c>
      <c r="P140">
        <v>0</v>
      </c>
      <c r="Q140">
        <v>0</v>
      </c>
      <c r="R140">
        <v>4192.1083984375</v>
      </c>
      <c r="S140">
        <v>3716.05712890625</v>
      </c>
      <c r="T140">
        <v>0</v>
      </c>
      <c r="U140">
        <v>0</v>
      </c>
    </row>
    <row r="141" spans="1:21" hidden="1" x14ac:dyDescent="0.25">
      <c r="A141">
        <v>2232013</v>
      </c>
      <c r="B141">
        <v>223</v>
      </c>
      <c r="C141" t="s">
        <v>21</v>
      </c>
      <c r="D141" t="s">
        <v>92</v>
      </c>
      <c r="E141">
        <v>1</v>
      </c>
      <c r="F141">
        <v>1</v>
      </c>
      <c r="G141">
        <v>0.20370917022228241</v>
      </c>
      <c r="H141">
        <v>0.33323988318443298</v>
      </c>
      <c r="I141">
        <v>0</v>
      </c>
      <c r="J141">
        <v>0</v>
      </c>
      <c r="K141">
        <v>0</v>
      </c>
      <c r="L141">
        <v>0.24020162224769592</v>
      </c>
      <c r="M141">
        <v>0.75979834794998169</v>
      </c>
      <c r="N141">
        <v>0</v>
      </c>
      <c r="O141">
        <v>0</v>
      </c>
      <c r="P141">
        <v>0</v>
      </c>
      <c r="Q141">
        <v>7840.3583984375</v>
      </c>
      <c r="R141">
        <v>24800.37890625</v>
      </c>
      <c r="S141">
        <v>0</v>
      </c>
      <c r="T141">
        <v>0</v>
      </c>
      <c r="U141">
        <v>0</v>
      </c>
    </row>
    <row r="142" spans="1:21" x14ac:dyDescent="0.25">
      <c r="A142">
        <v>2232014</v>
      </c>
      <c r="B142">
        <v>223</v>
      </c>
      <c r="C142" t="s">
        <v>23</v>
      </c>
      <c r="D142" t="s">
        <v>92</v>
      </c>
      <c r="E142">
        <v>1</v>
      </c>
      <c r="F142">
        <v>0</v>
      </c>
      <c r="G142">
        <v>0.19984248280525208</v>
      </c>
      <c r="H142">
        <v>0.34405890107154846</v>
      </c>
      <c r="I142">
        <v>0</v>
      </c>
      <c r="J142">
        <v>0</v>
      </c>
      <c r="K142">
        <v>0</v>
      </c>
      <c r="L142">
        <v>0.23099729418754578</v>
      </c>
      <c r="M142">
        <v>0.76900267601013184</v>
      </c>
      <c r="N142">
        <v>0</v>
      </c>
      <c r="O142">
        <v>0</v>
      </c>
      <c r="P142">
        <v>0</v>
      </c>
      <c r="Q142">
        <v>7691.53759765625</v>
      </c>
      <c r="R142">
        <v>25605.55078125</v>
      </c>
      <c r="S142">
        <v>0</v>
      </c>
      <c r="T142">
        <v>0</v>
      </c>
      <c r="U142">
        <v>0</v>
      </c>
    </row>
    <row r="143" spans="1:21" hidden="1" x14ac:dyDescent="0.25">
      <c r="A143">
        <v>2272013</v>
      </c>
      <c r="B143">
        <v>227</v>
      </c>
      <c r="C143" t="s">
        <v>21</v>
      </c>
      <c r="D143" t="s">
        <v>93</v>
      </c>
      <c r="E143">
        <v>1</v>
      </c>
      <c r="F143">
        <v>1</v>
      </c>
      <c r="G143">
        <v>1.5699088573455811</v>
      </c>
      <c r="H143">
        <v>3.5686357021331787</v>
      </c>
      <c r="I143">
        <v>0</v>
      </c>
      <c r="J143">
        <v>0</v>
      </c>
      <c r="K143">
        <v>0</v>
      </c>
      <c r="L143">
        <v>0.18534120917320251</v>
      </c>
      <c r="M143">
        <v>0.8146587610244751</v>
      </c>
      <c r="N143">
        <v>0</v>
      </c>
      <c r="O143">
        <v>0</v>
      </c>
      <c r="P143">
        <v>0</v>
      </c>
      <c r="Q143">
        <v>60422.65234375</v>
      </c>
      <c r="R143">
        <v>265585</v>
      </c>
      <c r="S143">
        <v>0</v>
      </c>
      <c r="T143">
        <v>0</v>
      </c>
      <c r="U143">
        <v>0</v>
      </c>
    </row>
    <row r="144" spans="1:21" x14ac:dyDescent="0.25">
      <c r="A144">
        <v>2272014</v>
      </c>
      <c r="B144">
        <v>227</v>
      </c>
      <c r="C144" t="s">
        <v>23</v>
      </c>
      <c r="D144" t="s">
        <v>93</v>
      </c>
      <c r="E144">
        <v>1</v>
      </c>
      <c r="F144">
        <v>0</v>
      </c>
      <c r="G144">
        <v>1.6667479276657104</v>
      </c>
      <c r="H144">
        <v>3.5600748062133789</v>
      </c>
      <c r="I144">
        <v>0</v>
      </c>
      <c r="J144">
        <v>0</v>
      </c>
      <c r="K144">
        <v>0</v>
      </c>
      <c r="L144">
        <v>0.19492630660533905</v>
      </c>
      <c r="M144">
        <v>0.80507373809814453</v>
      </c>
      <c r="N144">
        <v>0</v>
      </c>
      <c r="O144">
        <v>0</v>
      </c>
      <c r="P144">
        <v>0</v>
      </c>
      <c r="Q144">
        <v>64149.79296875</v>
      </c>
      <c r="R144">
        <v>264947.875</v>
      </c>
      <c r="S144">
        <v>0</v>
      </c>
      <c r="T144">
        <v>0</v>
      </c>
      <c r="U144">
        <v>0</v>
      </c>
    </row>
    <row r="145" spans="1:21" hidden="1" x14ac:dyDescent="0.25">
      <c r="A145">
        <v>2312013</v>
      </c>
      <c r="B145">
        <v>231</v>
      </c>
      <c r="C145" t="s">
        <v>21</v>
      </c>
      <c r="D145" t="s">
        <v>94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17982</v>
      </c>
      <c r="U145">
        <v>0</v>
      </c>
    </row>
    <row r="146" spans="1:21" x14ac:dyDescent="0.25">
      <c r="A146">
        <v>2312014</v>
      </c>
      <c r="B146">
        <v>231</v>
      </c>
      <c r="C146" t="s">
        <v>23</v>
      </c>
      <c r="D146" t="s">
        <v>94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1.0101009607315063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18163.634765625</v>
      </c>
      <c r="U146">
        <v>0</v>
      </c>
    </row>
    <row r="147" spans="1:21" hidden="1" x14ac:dyDescent="0.25">
      <c r="A147">
        <v>2342013</v>
      </c>
      <c r="B147">
        <v>234</v>
      </c>
      <c r="C147" t="s">
        <v>21</v>
      </c>
      <c r="D147" t="s">
        <v>95</v>
      </c>
      <c r="E147">
        <v>1</v>
      </c>
      <c r="F147">
        <v>1</v>
      </c>
      <c r="G147">
        <v>7.2976939380168915E-2</v>
      </c>
      <c r="H147">
        <v>0.15709775686264038</v>
      </c>
      <c r="I147">
        <v>0</v>
      </c>
      <c r="J147">
        <v>0</v>
      </c>
      <c r="K147">
        <v>0</v>
      </c>
      <c r="L147">
        <v>0.19370239973068237</v>
      </c>
      <c r="M147">
        <v>0.80629760026931763</v>
      </c>
      <c r="N147">
        <v>0</v>
      </c>
      <c r="O147">
        <v>0</v>
      </c>
      <c r="P147">
        <v>0</v>
      </c>
      <c r="Q147">
        <v>2808.736328125</v>
      </c>
      <c r="R147">
        <v>11691.529296875</v>
      </c>
      <c r="S147">
        <v>0</v>
      </c>
      <c r="T147">
        <v>0</v>
      </c>
      <c r="U147">
        <v>0</v>
      </c>
    </row>
    <row r="148" spans="1:21" x14ac:dyDescent="0.25">
      <c r="A148">
        <v>2342014</v>
      </c>
      <c r="B148">
        <v>234</v>
      </c>
      <c r="C148" t="s">
        <v>23</v>
      </c>
      <c r="D148" t="s">
        <v>95</v>
      </c>
      <c r="E148">
        <v>1</v>
      </c>
      <c r="F148">
        <v>0</v>
      </c>
      <c r="G148">
        <v>7.578682154417038E-2</v>
      </c>
      <c r="H148">
        <v>0.1584656834602356</v>
      </c>
      <c r="I148">
        <v>0</v>
      </c>
      <c r="J148">
        <v>0</v>
      </c>
      <c r="K148">
        <v>0</v>
      </c>
      <c r="L148">
        <v>0.19828961789608002</v>
      </c>
      <c r="M148">
        <v>0.80171036720275879</v>
      </c>
      <c r="N148">
        <v>0</v>
      </c>
      <c r="O148">
        <v>0</v>
      </c>
      <c r="P148">
        <v>0</v>
      </c>
      <c r="Q148">
        <v>2916.88330078125</v>
      </c>
      <c r="R148">
        <v>11793.3330078125</v>
      </c>
      <c r="S148">
        <v>0</v>
      </c>
      <c r="T148">
        <v>0</v>
      </c>
      <c r="U148">
        <v>0</v>
      </c>
    </row>
    <row r="149" spans="1:21" hidden="1" x14ac:dyDescent="0.25">
      <c r="A149">
        <v>2382013</v>
      </c>
      <c r="B149">
        <v>238</v>
      </c>
      <c r="C149" t="s">
        <v>21</v>
      </c>
      <c r="D149" t="s">
        <v>96</v>
      </c>
      <c r="E149">
        <v>1</v>
      </c>
      <c r="F149">
        <v>1</v>
      </c>
      <c r="G149">
        <v>0</v>
      </c>
      <c r="H149">
        <v>0.43253809213638306</v>
      </c>
      <c r="I149">
        <v>6.978076696395874E-2</v>
      </c>
      <c r="J149">
        <v>0</v>
      </c>
      <c r="K149">
        <v>0</v>
      </c>
      <c r="L149">
        <v>0</v>
      </c>
      <c r="M149">
        <v>0.90076333284378052</v>
      </c>
      <c r="N149">
        <v>9.9236741662025452E-2</v>
      </c>
      <c r="O149">
        <v>0</v>
      </c>
      <c r="P149">
        <v>0</v>
      </c>
      <c r="Q149">
        <v>0</v>
      </c>
      <c r="R149">
        <v>32190.349609375</v>
      </c>
      <c r="S149">
        <v>3546.398193359375</v>
      </c>
      <c r="T149">
        <v>0</v>
      </c>
      <c r="U149">
        <v>0</v>
      </c>
    </row>
    <row r="150" spans="1:21" x14ac:dyDescent="0.25">
      <c r="A150">
        <v>2382014</v>
      </c>
      <c r="B150">
        <v>238</v>
      </c>
      <c r="C150" t="s">
        <v>23</v>
      </c>
      <c r="D150" t="s">
        <v>96</v>
      </c>
      <c r="E150">
        <v>1</v>
      </c>
      <c r="F150">
        <v>0</v>
      </c>
      <c r="G150">
        <v>3.4439690411090851E-2</v>
      </c>
      <c r="H150">
        <v>0.44055771827697754</v>
      </c>
      <c r="I150">
        <v>0</v>
      </c>
      <c r="J150">
        <v>0</v>
      </c>
      <c r="K150">
        <v>0</v>
      </c>
      <c r="L150">
        <v>3.8856927305459976E-2</v>
      </c>
      <c r="M150">
        <v>0.96114307641983032</v>
      </c>
      <c r="N150">
        <v>0</v>
      </c>
      <c r="O150">
        <v>0</v>
      </c>
      <c r="P150">
        <v>0</v>
      </c>
      <c r="Q150">
        <v>1325.5147705078125</v>
      </c>
      <c r="R150">
        <v>32787.1875</v>
      </c>
      <c r="S150">
        <v>0</v>
      </c>
      <c r="T150">
        <v>0</v>
      </c>
      <c r="U150">
        <v>0</v>
      </c>
    </row>
    <row r="151" spans="1:21" hidden="1" x14ac:dyDescent="0.25">
      <c r="A151">
        <v>2422013</v>
      </c>
      <c r="B151">
        <v>242</v>
      </c>
      <c r="C151" t="s">
        <v>21</v>
      </c>
      <c r="D151" t="s">
        <v>97</v>
      </c>
      <c r="E151">
        <v>1</v>
      </c>
      <c r="F151">
        <v>1</v>
      </c>
      <c r="G151">
        <v>5.4451879113912582E-2</v>
      </c>
      <c r="H151">
        <v>9.4479314982891083E-2</v>
      </c>
      <c r="I151">
        <v>0</v>
      </c>
      <c r="J151">
        <v>0</v>
      </c>
      <c r="K151">
        <v>0</v>
      </c>
      <c r="L151">
        <v>0.22961814701557159</v>
      </c>
      <c r="M151">
        <v>0.7703818678855896</v>
      </c>
      <c r="N151">
        <v>0</v>
      </c>
      <c r="O151">
        <v>0</v>
      </c>
      <c r="P151">
        <v>0</v>
      </c>
      <c r="Q151">
        <v>2095.743896484375</v>
      </c>
      <c r="R151">
        <v>7031.33935546875</v>
      </c>
      <c r="S151">
        <v>0</v>
      </c>
      <c r="T151">
        <v>0</v>
      </c>
      <c r="U151">
        <v>0</v>
      </c>
    </row>
    <row r="152" spans="1:21" x14ac:dyDescent="0.25">
      <c r="A152">
        <v>2422014</v>
      </c>
      <c r="B152">
        <v>242</v>
      </c>
      <c r="C152" t="s">
        <v>23</v>
      </c>
      <c r="D152" t="s">
        <v>97</v>
      </c>
      <c r="E152">
        <v>1</v>
      </c>
      <c r="F152">
        <v>0</v>
      </c>
      <c r="G152">
        <v>5.0209477543830872E-2</v>
      </c>
      <c r="H152">
        <v>8.0661475658416748E-2</v>
      </c>
      <c r="I152">
        <v>0</v>
      </c>
      <c r="J152">
        <v>0</v>
      </c>
      <c r="K152">
        <v>3.4380021970719099E-3</v>
      </c>
      <c r="L152">
        <v>0.20449186861515045</v>
      </c>
      <c r="M152">
        <v>0.63523221015930176</v>
      </c>
      <c r="N152">
        <v>0</v>
      </c>
      <c r="O152">
        <v>0</v>
      </c>
      <c r="P152">
        <v>0.16027593612670898</v>
      </c>
      <c r="Q152">
        <v>1932.46240234375</v>
      </c>
      <c r="R152">
        <v>6002.98828125</v>
      </c>
      <c r="S152">
        <v>0</v>
      </c>
      <c r="T152">
        <v>0</v>
      </c>
      <c r="U152">
        <v>1514.6187744140625</v>
      </c>
    </row>
    <row r="153" spans="1:21" hidden="1" x14ac:dyDescent="0.25">
      <c r="A153">
        <v>2482013</v>
      </c>
      <c r="B153">
        <v>248</v>
      </c>
      <c r="C153" t="s">
        <v>21</v>
      </c>
      <c r="D153" t="s">
        <v>98</v>
      </c>
      <c r="E153">
        <v>1</v>
      </c>
      <c r="F153">
        <v>1</v>
      </c>
      <c r="G153">
        <v>0</v>
      </c>
      <c r="H153">
        <v>0.1045466884970665</v>
      </c>
      <c r="I153">
        <v>0</v>
      </c>
      <c r="J153">
        <v>0.32293716073036194</v>
      </c>
      <c r="K153">
        <v>0</v>
      </c>
      <c r="L153">
        <v>0</v>
      </c>
      <c r="M153">
        <v>0.57262182235717773</v>
      </c>
      <c r="N153">
        <v>0</v>
      </c>
      <c r="O153">
        <v>0.42737814784049988</v>
      </c>
      <c r="P153">
        <v>0</v>
      </c>
      <c r="Q153">
        <v>0</v>
      </c>
      <c r="R153">
        <v>7780.57373046875</v>
      </c>
      <c r="S153">
        <v>0</v>
      </c>
      <c r="T153">
        <v>5807.05615234375</v>
      </c>
      <c r="U153">
        <v>0</v>
      </c>
    </row>
    <row r="154" spans="1:21" x14ac:dyDescent="0.25">
      <c r="A154">
        <v>2482014</v>
      </c>
      <c r="B154">
        <v>248</v>
      </c>
      <c r="C154" t="s">
        <v>23</v>
      </c>
      <c r="D154" t="s">
        <v>98</v>
      </c>
      <c r="E154">
        <v>1</v>
      </c>
      <c r="F154">
        <v>0</v>
      </c>
      <c r="G154">
        <v>0</v>
      </c>
      <c r="H154">
        <v>0.12006533890962601</v>
      </c>
      <c r="I154">
        <v>0</v>
      </c>
      <c r="J154">
        <v>0.25108146667480469</v>
      </c>
      <c r="K154">
        <v>0</v>
      </c>
      <c r="L154">
        <v>0</v>
      </c>
      <c r="M154">
        <v>0.66432744264602661</v>
      </c>
      <c r="N154">
        <v>0</v>
      </c>
      <c r="O154">
        <v>0.33567255735397339</v>
      </c>
      <c r="P154">
        <v>0</v>
      </c>
      <c r="Q154">
        <v>0</v>
      </c>
      <c r="R154">
        <v>8935.5029296875</v>
      </c>
      <c r="S154">
        <v>0</v>
      </c>
      <c r="T154">
        <v>4514.94677734375</v>
      </c>
      <c r="U154">
        <v>0</v>
      </c>
    </row>
    <row r="155" spans="1:21" hidden="1" x14ac:dyDescent="0.25">
      <c r="A155">
        <v>2492013</v>
      </c>
      <c r="B155">
        <v>249</v>
      </c>
      <c r="C155" t="s">
        <v>21</v>
      </c>
      <c r="D155" t="s">
        <v>99</v>
      </c>
      <c r="E155">
        <v>1</v>
      </c>
      <c r="F155">
        <v>1</v>
      </c>
      <c r="G155">
        <v>0</v>
      </c>
      <c r="H155">
        <v>1.0562108755111694</v>
      </c>
      <c r="I155">
        <v>0.24423651397228241</v>
      </c>
      <c r="J155">
        <v>0</v>
      </c>
      <c r="K155">
        <v>0</v>
      </c>
      <c r="L155">
        <v>0</v>
      </c>
      <c r="M155">
        <v>0.86362481117248535</v>
      </c>
      <c r="N155">
        <v>0.13637521862983704</v>
      </c>
      <c r="O155">
        <v>0</v>
      </c>
      <c r="P155">
        <v>0</v>
      </c>
      <c r="Q155">
        <v>0</v>
      </c>
      <c r="R155">
        <v>78605.328125</v>
      </c>
      <c r="S155">
        <v>12412.587890625</v>
      </c>
      <c r="T155">
        <v>0</v>
      </c>
      <c r="U155">
        <v>0</v>
      </c>
    </row>
    <row r="156" spans="1:21" x14ac:dyDescent="0.25">
      <c r="A156">
        <v>2492014</v>
      </c>
      <c r="B156">
        <v>249</v>
      </c>
      <c r="C156" t="s">
        <v>23</v>
      </c>
      <c r="D156" t="s">
        <v>99</v>
      </c>
      <c r="E156">
        <v>1</v>
      </c>
      <c r="F156">
        <v>0</v>
      </c>
      <c r="G156">
        <v>0</v>
      </c>
      <c r="H156">
        <v>1.0604985952377319</v>
      </c>
      <c r="I156">
        <v>0.27707186341285706</v>
      </c>
      <c r="J156">
        <v>0</v>
      </c>
      <c r="K156">
        <v>0</v>
      </c>
      <c r="L156">
        <v>0</v>
      </c>
      <c r="M156">
        <v>0.84859710931777954</v>
      </c>
      <c r="N156">
        <v>0.15140293538570404</v>
      </c>
      <c r="O156">
        <v>0</v>
      </c>
      <c r="P156">
        <v>0</v>
      </c>
      <c r="Q156">
        <v>0</v>
      </c>
      <c r="R156">
        <v>78924.4296875</v>
      </c>
      <c r="S156">
        <v>14081.3466796875</v>
      </c>
      <c r="T156">
        <v>0</v>
      </c>
      <c r="U156">
        <v>0</v>
      </c>
    </row>
    <row r="157" spans="1:21" hidden="1" x14ac:dyDescent="0.25">
      <c r="A157">
        <v>2512013</v>
      </c>
      <c r="B157">
        <v>251</v>
      </c>
      <c r="C157" t="s">
        <v>21</v>
      </c>
      <c r="D157" t="s">
        <v>100</v>
      </c>
      <c r="E157">
        <v>1</v>
      </c>
      <c r="F157">
        <v>1</v>
      </c>
      <c r="G157">
        <v>0</v>
      </c>
      <c r="H157">
        <v>0.84724384546279907</v>
      </c>
      <c r="I157">
        <v>0.24645411968231201</v>
      </c>
      <c r="J157">
        <v>0</v>
      </c>
      <c r="K157">
        <v>0</v>
      </c>
      <c r="L157">
        <v>0</v>
      </c>
      <c r="M157">
        <v>0.83427518606185913</v>
      </c>
      <c r="N157">
        <v>0.16572475433349609</v>
      </c>
      <c r="O157">
        <v>0</v>
      </c>
      <c r="P157">
        <v>0</v>
      </c>
      <c r="Q157">
        <v>0</v>
      </c>
      <c r="R157">
        <v>63053.58203125</v>
      </c>
      <c r="S157">
        <v>12525.291015625</v>
      </c>
      <c r="T157">
        <v>0</v>
      </c>
      <c r="U157">
        <v>0</v>
      </c>
    </row>
    <row r="158" spans="1:21" x14ac:dyDescent="0.25">
      <c r="A158">
        <v>2512014</v>
      </c>
      <c r="B158">
        <v>251</v>
      </c>
      <c r="C158" t="s">
        <v>23</v>
      </c>
      <c r="D158" t="s">
        <v>100</v>
      </c>
      <c r="E158">
        <v>1</v>
      </c>
      <c r="F158">
        <v>0</v>
      </c>
      <c r="G158">
        <v>0</v>
      </c>
      <c r="H158">
        <v>0.85049700736999512</v>
      </c>
      <c r="I158">
        <v>0.27933701872825623</v>
      </c>
      <c r="J158">
        <v>0</v>
      </c>
      <c r="K158">
        <v>0</v>
      </c>
      <c r="L158">
        <v>0</v>
      </c>
      <c r="M158">
        <v>0.81680119037628174</v>
      </c>
      <c r="N158">
        <v>0.18319875001907349</v>
      </c>
      <c r="O158">
        <v>0</v>
      </c>
      <c r="P158">
        <v>0</v>
      </c>
      <c r="Q158">
        <v>0</v>
      </c>
      <c r="R158">
        <v>63295.6875</v>
      </c>
      <c r="S158">
        <v>14196.4658203125</v>
      </c>
      <c r="T158">
        <v>0</v>
      </c>
      <c r="U158">
        <v>0</v>
      </c>
    </row>
    <row r="159" spans="1:21" hidden="1" x14ac:dyDescent="0.25">
      <c r="A159">
        <v>2572013</v>
      </c>
      <c r="B159">
        <v>257</v>
      </c>
      <c r="C159" t="s">
        <v>21</v>
      </c>
      <c r="D159" t="s">
        <v>101</v>
      </c>
      <c r="E159">
        <v>1</v>
      </c>
      <c r="F159">
        <v>1</v>
      </c>
      <c r="G159">
        <v>0.38845154643058777</v>
      </c>
      <c r="H159">
        <v>0.62487578392028809</v>
      </c>
      <c r="I159">
        <v>0</v>
      </c>
      <c r="J159">
        <v>0</v>
      </c>
      <c r="K159">
        <v>0</v>
      </c>
      <c r="L159">
        <v>0.24327829480171204</v>
      </c>
      <c r="M159">
        <v>0.75672173500061035</v>
      </c>
      <c r="N159">
        <v>0</v>
      </c>
      <c r="O159">
        <v>0</v>
      </c>
      <c r="P159">
        <v>0</v>
      </c>
      <c r="Q159">
        <v>14950.72265625</v>
      </c>
      <c r="R159">
        <v>46504.50390625</v>
      </c>
      <c r="S159">
        <v>0</v>
      </c>
      <c r="T159">
        <v>0</v>
      </c>
      <c r="U159">
        <v>0</v>
      </c>
    </row>
    <row r="160" spans="1:21" x14ac:dyDescent="0.25">
      <c r="A160">
        <v>2572014</v>
      </c>
      <c r="B160">
        <v>257</v>
      </c>
      <c r="C160" t="s">
        <v>23</v>
      </c>
      <c r="D160" t="s">
        <v>101</v>
      </c>
      <c r="E160">
        <v>1</v>
      </c>
      <c r="F160">
        <v>0</v>
      </c>
      <c r="G160">
        <v>0.41916567087173462</v>
      </c>
      <c r="H160">
        <v>0.62701797485351563</v>
      </c>
      <c r="I160">
        <v>0</v>
      </c>
      <c r="J160">
        <v>0</v>
      </c>
      <c r="K160">
        <v>0</v>
      </c>
      <c r="L160">
        <v>0.25690567493438721</v>
      </c>
      <c r="M160">
        <v>0.74309432506561279</v>
      </c>
      <c r="N160">
        <v>0</v>
      </c>
      <c r="O160">
        <v>0</v>
      </c>
      <c r="P160">
        <v>0</v>
      </c>
      <c r="Q160">
        <v>16132.8486328125</v>
      </c>
      <c r="R160">
        <v>46663.93359375</v>
      </c>
      <c r="S160">
        <v>0</v>
      </c>
      <c r="T160">
        <v>0</v>
      </c>
      <c r="U160">
        <v>0</v>
      </c>
    </row>
    <row r="161" spans="1:21" hidden="1" x14ac:dyDescent="0.25">
      <c r="A161">
        <v>2622013</v>
      </c>
      <c r="B161">
        <v>262</v>
      </c>
      <c r="C161" t="s">
        <v>21</v>
      </c>
      <c r="D161" t="s">
        <v>102</v>
      </c>
      <c r="E161">
        <v>1</v>
      </c>
      <c r="F161">
        <v>1</v>
      </c>
      <c r="G161">
        <v>0.20596827566623688</v>
      </c>
      <c r="H161">
        <v>0</v>
      </c>
      <c r="I161">
        <v>0</v>
      </c>
      <c r="J161">
        <v>0.42864277958869934</v>
      </c>
      <c r="K161">
        <v>8.8858939707279205E-3</v>
      </c>
      <c r="L161">
        <v>0.40549176931381226</v>
      </c>
      <c r="M161">
        <v>0</v>
      </c>
      <c r="N161">
        <v>0</v>
      </c>
      <c r="O161">
        <v>0.39426648616790771</v>
      </c>
      <c r="P161">
        <v>0.20024175941944122</v>
      </c>
      <c r="Q161">
        <v>7927.30712890625</v>
      </c>
      <c r="R161">
        <v>0</v>
      </c>
      <c r="S161">
        <v>0</v>
      </c>
      <c r="T161">
        <v>7707.8544921875</v>
      </c>
      <c r="U161">
        <v>3914.6982421875</v>
      </c>
    </row>
    <row r="162" spans="1:21" x14ac:dyDescent="0.25">
      <c r="A162">
        <v>2622014</v>
      </c>
      <c r="B162">
        <v>262</v>
      </c>
      <c r="C162" t="s">
        <v>23</v>
      </c>
      <c r="D162" t="s">
        <v>102</v>
      </c>
      <c r="E162">
        <v>1</v>
      </c>
      <c r="F162">
        <v>0</v>
      </c>
      <c r="G162">
        <v>0.22191436588764191</v>
      </c>
      <c r="H162">
        <v>0</v>
      </c>
      <c r="I162">
        <v>0</v>
      </c>
      <c r="J162">
        <v>0.5139809250831604</v>
      </c>
      <c r="K162">
        <v>5.2808611653745174E-3</v>
      </c>
      <c r="L162">
        <v>0.42471733689308167</v>
      </c>
      <c r="M162">
        <v>0</v>
      </c>
      <c r="N162">
        <v>0</v>
      </c>
      <c r="O162">
        <v>0.45959389209747314</v>
      </c>
      <c r="P162">
        <v>0.115688756108284</v>
      </c>
      <c r="Q162">
        <v>8541.0400390625</v>
      </c>
      <c r="R162">
        <v>0</v>
      </c>
      <c r="S162">
        <v>0</v>
      </c>
      <c r="T162">
        <v>9242.4052734375</v>
      </c>
      <c r="U162">
        <v>2326.493896484375</v>
      </c>
    </row>
    <row r="163" spans="1:21" hidden="1" x14ac:dyDescent="0.25">
      <c r="A163">
        <v>2642013</v>
      </c>
      <c r="B163">
        <v>264</v>
      </c>
      <c r="C163" t="s">
        <v>21</v>
      </c>
      <c r="D163" t="s">
        <v>103</v>
      </c>
      <c r="E163">
        <v>1</v>
      </c>
      <c r="F163">
        <v>1</v>
      </c>
      <c r="G163">
        <v>0.46300974488258362</v>
      </c>
      <c r="H163">
        <v>0</v>
      </c>
      <c r="I163">
        <v>0</v>
      </c>
      <c r="J163">
        <v>1.0172652006149292</v>
      </c>
      <c r="K163">
        <v>0</v>
      </c>
      <c r="L163">
        <v>0.49346292018890381</v>
      </c>
      <c r="M163">
        <v>0</v>
      </c>
      <c r="N163">
        <v>0</v>
      </c>
      <c r="O163">
        <v>0.50653707981109619</v>
      </c>
      <c r="P163">
        <v>0</v>
      </c>
      <c r="Q163">
        <v>17820.318359375</v>
      </c>
      <c r="R163">
        <v>0</v>
      </c>
      <c r="S163">
        <v>0</v>
      </c>
      <c r="T163">
        <v>18292.462890625</v>
      </c>
      <c r="U163">
        <v>0</v>
      </c>
    </row>
    <row r="164" spans="1:21" x14ac:dyDescent="0.25">
      <c r="A164">
        <v>2642014</v>
      </c>
      <c r="B164">
        <v>264</v>
      </c>
      <c r="C164" t="s">
        <v>23</v>
      </c>
      <c r="D164" t="s">
        <v>103</v>
      </c>
      <c r="E164">
        <v>1</v>
      </c>
      <c r="F164">
        <v>0</v>
      </c>
      <c r="G164">
        <v>0.46987009048461914</v>
      </c>
      <c r="H164">
        <v>0</v>
      </c>
      <c r="I164">
        <v>0</v>
      </c>
      <c r="J164">
        <v>1.0341455936431885</v>
      </c>
      <c r="K164">
        <v>1.4768514665775001E-4</v>
      </c>
      <c r="L164">
        <v>0.4921526312828064</v>
      </c>
      <c r="M164">
        <v>0</v>
      </c>
      <c r="N164">
        <v>0</v>
      </c>
      <c r="O164">
        <v>0.50607669353485107</v>
      </c>
      <c r="P164">
        <v>1.7706416547298431E-3</v>
      </c>
      <c r="Q164">
        <v>18084.359375</v>
      </c>
      <c r="R164">
        <v>0</v>
      </c>
      <c r="S164">
        <v>0</v>
      </c>
      <c r="T164">
        <v>18596.005859375</v>
      </c>
      <c r="U164">
        <v>65.06298828125</v>
      </c>
    </row>
    <row r="165" spans="1:21" hidden="1" x14ac:dyDescent="0.25">
      <c r="A165">
        <v>2672013</v>
      </c>
      <c r="B165">
        <v>267</v>
      </c>
      <c r="C165" t="s">
        <v>21</v>
      </c>
      <c r="D165" t="s">
        <v>104</v>
      </c>
      <c r="E165">
        <v>1</v>
      </c>
      <c r="F165">
        <v>1</v>
      </c>
      <c r="G165">
        <v>0.15362526476383209</v>
      </c>
      <c r="H165">
        <v>0.11129637807607651</v>
      </c>
      <c r="I165">
        <v>0</v>
      </c>
      <c r="J165">
        <v>0</v>
      </c>
      <c r="K165">
        <v>0</v>
      </c>
      <c r="L165">
        <v>0.41651758551597595</v>
      </c>
      <c r="M165">
        <v>0.58348238468170166</v>
      </c>
      <c r="N165">
        <v>0</v>
      </c>
      <c r="O165">
        <v>0</v>
      </c>
      <c r="P165">
        <v>0</v>
      </c>
      <c r="Q165">
        <v>5912.72900390625</v>
      </c>
      <c r="R165">
        <v>8282.8994140625</v>
      </c>
      <c r="S165">
        <v>0</v>
      </c>
      <c r="T165">
        <v>0</v>
      </c>
      <c r="U165">
        <v>0</v>
      </c>
    </row>
    <row r="166" spans="1:21" x14ac:dyDescent="0.25">
      <c r="A166">
        <v>2672014</v>
      </c>
      <c r="B166">
        <v>267</v>
      </c>
      <c r="C166" t="s">
        <v>23</v>
      </c>
      <c r="D166" t="s">
        <v>104</v>
      </c>
      <c r="E166">
        <v>1</v>
      </c>
      <c r="F166">
        <v>0</v>
      </c>
      <c r="G166">
        <v>0.16109883785247803</v>
      </c>
      <c r="H166">
        <v>0.10963641107082367</v>
      </c>
      <c r="I166">
        <v>0</v>
      </c>
      <c r="J166">
        <v>0</v>
      </c>
      <c r="K166">
        <v>0</v>
      </c>
      <c r="L166">
        <v>0.43178883194923401</v>
      </c>
      <c r="M166">
        <v>0.56821119785308838</v>
      </c>
      <c r="N166">
        <v>0</v>
      </c>
      <c r="O166">
        <v>0</v>
      </c>
      <c r="P166">
        <v>0</v>
      </c>
      <c r="Q166">
        <v>6200.3720703125</v>
      </c>
      <c r="R166">
        <v>8159.36083984375</v>
      </c>
      <c r="S166">
        <v>0</v>
      </c>
      <c r="T166">
        <v>0</v>
      </c>
      <c r="U166">
        <v>0</v>
      </c>
    </row>
    <row r="167" spans="1:21" hidden="1" x14ac:dyDescent="0.25">
      <c r="A167">
        <v>2692013</v>
      </c>
      <c r="B167">
        <v>269</v>
      </c>
      <c r="C167" t="s">
        <v>21</v>
      </c>
      <c r="D167" t="s">
        <v>105</v>
      </c>
      <c r="E167">
        <v>1</v>
      </c>
      <c r="F167">
        <v>1</v>
      </c>
      <c r="G167">
        <v>0.2995452880859375</v>
      </c>
      <c r="H167">
        <v>1.4284874200820923</v>
      </c>
      <c r="I167">
        <v>0</v>
      </c>
      <c r="J167">
        <v>0</v>
      </c>
      <c r="K167">
        <v>0</v>
      </c>
      <c r="L167">
        <v>9.7835369408130646E-2</v>
      </c>
      <c r="M167">
        <v>0.90216463804244995</v>
      </c>
      <c r="N167">
        <v>0</v>
      </c>
      <c r="O167">
        <v>0</v>
      </c>
      <c r="P167">
        <v>0</v>
      </c>
      <c r="Q167">
        <v>11528.8994140625</v>
      </c>
      <c r="R167">
        <v>106310.890625</v>
      </c>
      <c r="S167">
        <v>0</v>
      </c>
      <c r="T167">
        <v>0</v>
      </c>
      <c r="U167">
        <v>0</v>
      </c>
    </row>
    <row r="168" spans="1:21" x14ac:dyDescent="0.25">
      <c r="A168">
        <v>2692014</v>
      </c>
      <c r="B168">
        <v>269</v>
      </c>
      <c r="C168" t="s">
        <v>23</v>
      </c>
      <c r="D168" t="s">
        <v>105</v>
      </c>
      <c r="E168">
        <v>1</v>
      </c>
      <c r="F168">
        <v>0</v>
      </c>
      <c r="G168">
        <v>0.31487992405891418</v>
      </c>
      <c r="H168">
        <v>1.4330495595932007</v>
      </c>
      <c r="I168">
        <v>0</v>
      </c>
      <c r="J168">
        <v>0</v>
      </c>
      <c r="K168">
        <v>0</v>
      </c>
      <c r="L168">
        <v>0.10203880071640015</v>
      </c>
      <c r="M168">
        <v>0.89796119928359985</v>
      </c>
      <c r="N168">
        <v>0</v>
      </c>
      <c r="O168">
        <v>0</v>
      </c>
      <c r="P168">
        <v>0</v>
      </c>
      <c r="Q168">
        <v>12119.0986328125</v>
      </c>
      <c r="R168">
        <v>106650.4140625</v>
      </c>
      <c r="S168">
        <v>0</v>
      </c>
      <c r="T168">
        <v>0</v>
      </c>
      <c r="U168">
        <v>0</v>
      </c>
    </row>
    <row r="169" spans="1:21" hidden="1" x14ac:dyDescent="0.25">
      <c r="A169">
        <v>2742013</v>
      </c>
      <c r="B169">
        <v>274</v>
      </c>
      <c r="C169" t="s">
        <v>21</v>
      </c>
      <c r="D169" t="s">
        <v>106</v>
      </c>
      <c r="E169">
        <v>1</v>
      </c>
      <c r="F169">
        <v>1</v>
      </c>
      <c r="G169">
        <v>0</v>
      </c>
      <c r="H169">
        <v>0.51075416803359985</v>
      </c>
      <c r="I169">
        <v>0</v>
      </c>
      <c r="J169">
        <v>2.7528209611773491E-2</v>
      </c>
      <c r="K169">
        <v>0</v>
      </c>
      <c r="L169">
        <v>0</v>
      </c>
      <c r="M169">
        <v>0.98714464902877808</v>
      </c>
      <c r="N169">
        <v>0</v>
      </c>
      <c r="O169">
        <v>1.2855337932705879E-2</v>
      </c>
      <c r="P169">
        <v>0</v>
      </c>
      <c r="Q169">
        <v>0</v>
      </c>
      <c r="R169">
        <v>38011.34765625</v>
      </c>
      <c r="S169">
        <v>0</v>
      </c>
      <c r="T169">
        <v>495.01226806640625</v>
      </c>
      <c r="U169">
        <v>0</v>
      </c>
    </row>
    <row r="170" spans="1:21" x14ac:dyDescent="0.25">
      <c r="A170">
        <v>2742014</v>
      </c>
      <c r="B170">
        <v>274</v>
      </c>
      <c r="C170" t="s">
        <v>23</v>
      </c>
      <c r="D170" t="s">
        <v>106</v>
      </c>
      <c r="E170">
        <v>1</v>
      </c>
      <c r="F170">
        <v>0</v>
      </c>
      <c r="G170">
        <v>0</v>
      </c>
      <c r="H170">
        <v>0.49973344802856445</v>
      </c>
      <c r="I170">
        <v>5.3219720721244812E-2</v>
      </c>
      <c r="J170">
        <v>0</v>
      </c>
      <c r="K170">
        <v>0</v>
      </c>
      <c r="L170">
        <v>0</v>
      </c>
      <c r="M170">
        <v>0.9322052001953125</v>
      </c>
      <c r="N170">
        <v>6.7794755101203918E-2</v>
      </c>
      <c r="O170">
        <v>0</v>
      </c>
      <c r="P170">
        <v>0</v>
      </c>
      <c r="Q170">
        <v>0</v>
      </c>
      <c r="R170">
        <v>37191.1640625</v>
      </c>
      <c r="S170">
        <v>2704.732666015625</v>
      </c>
      <c r="T170">
        <v>0</v>
      </c>
      <c r="U170">
        <v>0</v>
      </c>
    </row>
    <row r="171" spans="1:21" hidden="1" x14ac:dyDescent="0.25">
      <c r="A171">
        <v>2752013</v>
      </c>
      <c r="B171">
        <v>275</v>
      </c>
      <c r="C171" t="s">
        <v>21</v>
      </c>
      <c r="D171" t="s">
        <v>107</v>
      </c>
      <c r="E171">
        <v>1</v>
      </c>
      <c r="F171">
        <v>1</v>
      </c>
      <c r="G171">
        <v>0.46263840794563293</v>
      </c>
      <c r="H171">
        <v>0</v>
      </c>
      <c r="I171">
        <v>0</v>
      </c>
      <c r="J171">
        <v>1.3821600675582886</v>
      </c>
      <c r="K171">
        <v>0.14462731778621674</v>
      </c>
      <c r="L171">
        <v>0.16738781332969666</v>
      </c>
      <c r="M171">
        <v>0</v>
      </c>
      <c r="N171">
        <v>0</v>
      </c>
      <c r="O171">
        <v>0.23364318907260895</v>
      </c>
      <c r="P171">
        <v>0.59896892309188843</v>
      </c>
      <c r="Q171">
        <v>17806.02734375</v>
      </c>
      <c r="R171">
        <v>0</v>
      </c>
      <c r="S171">
        <v>0</v>
      </c>
      <c r="T171">
        <v>24854.001953125</v>
      </c>
      <c r="U171">
        <v>63715.85546875</v>
      </c>
    </row>
    <row r="172" spans="1:21" x14ac:dyDescent="0.25">
      <c r="A172">
        <v>2752014</v>
      </c>
      <c r="B172">
        <v>275</v>
      </c>
      <c r="C172" t="s">
        <v>23</v>
      </c>
      <c r="D172" t="s">
        <v>107</v>
      </c>
      <c r="E172">
        <v>1</v>
      </c>
      <c r="F172">
        <v>0</v>
      </c>
      <c r="G172">
        <v>0.48884332180023193</v>
      </c>
      <c r="H172">
        <v>0</v>
      </c>
      <c r="I172">
        <v>0</v>
      </c>
      <c r="J172">
        <v>1.6020694971084595</v>
      </c>
      <c r="K172">
        <v>0.13991835713386536</v>
      </c>
      <c r="L172">
        <v>0.17219345271587372</v>
      </c>
      <c r="M172">
        <v>0</v>
      </c>
      <c r="N172">
        <v>0</v>
      </c>
      <c r="O172">
        <v>0.26365798711776733</v>
      </c>
      <c r="P172">
        <v>0.56414854526519775</v>
      </c>
      <c r="Q172">
        <v>18814.6015625</v>
      </c>
      <c r="R172">
        <v>0</v>
      </c>
      <c r="S172">
        <v>0</v>
      </c>
      <c r="T172">
        <v>28808.4140625</v>
      </c>
      <c r="U172">
        <v>61641.3125</v>
      </c>
    </row>
    <row r="173" spans="1:21" hidden="1" x14ac:dyDescent="0.25">
      <c r="A173">
        <v>2952013</v>
      </c>
      <c r="B173">
        <v>295</v>
      </c>
      <c r="C173" t="s">
        <v>21</v>
      </c>
      <c r="D173" t="s">
        <v>108</v>
      </c>
      <c r="E173">
        <v>1</v>
      </c>
      <c r="F173">
        <v>1</v>
      </c>
      <c r="G173">
        <v>0.60053354501724243</v>
      </c>
      <c r="H173">
        <v>0.45490896701812744</v>
      </c>
      <c r="I173">
        <v>0</v>
      </c>
      <c r="J173">
        <v>0</v>
      </c>
      <c r="K173">
        <v>4.290032759308815E-2</v>
      </c>
      <c r="L173">
        <v>0.30465039610862732</v>
      </c>
      <c r="M173">
        <v>0.44623637199401855</v>
      </c>
      <c r="N173">
        <v>0</v>
      </c>
      <c r="O173">
        <v>0</v>
      </c>
      <c r="P173">
        <v>0.2491132915019989</v>
      </c>
      <c r="Q173">
        <v>23113.3359375</v>
      </c>
      <c r="R173">
        <v>33855.234375</v>
      </c>
      <c r="S173">
        <v>0</v>
      </c>
      <c r="T173">
        <v>0</v>
      </c>
      <c r="U173">
        <v>18899.82421875</v>
      </c>
    </row>
    <row r="174" spans="1:21" x14ac:dyDescent="0.25">
      <c r="A174">
        <v>2952014</v>
      </c>
      <c r="B174">
        <v>295</v>
      </c>
      <c r="C174" t="s">
        <v>23</v>
      </c>
      <c r="D174" t="s">
        <v>108</v>
      </c>
      <c r="E174">
        <v>1</v>
      </c>
      <c r="F174">
        <v>0</v>
      </c>
      <c r="G174">
        <v>0.60793799161911011</v>
      </c>
      <c r="H174">
        <v>0.51110744476318359</v>
      </c>
      <c r="I174">
        <v>0</v>
      </c>
      <c r="J174">
        <v>0</v>
      </c>
      <c r="K174">
        <v>3.8834258913993835E-2</v>
      </c>
      <c r="L174">
        <v>0.2978990375995636</v>
      </c>
      <c r="M174">
        <v>0.48428159952163696</v>
      </c>
      <c r="N174">
        <v>0</v>
      </c>
      <c r="O174">
        <v>0</v>
      </c>
      <c r="P174">
        <v>0.21781943738460541</v>
      </c>
      <c r="Q174">
        <v>23398.318359375</v>
      </c>
      <c r="R174">
        <v>38037.63671875</v>
      </c>
      <c r="S174">
        <v>0</v>
      </c>
      <c r="T174">
        <v>0</v>
      </c>
      <c r="U174">
        <v>17108.509765625</v>
      </c>
    </row>
    <row r="175" spans="1:21" hidden="1" x14ac:dyDescent="0.25">
      <c r="A175">
        <v>3062013</v>
      </c>
      <c r="B175">
        <v>306</v>
      </c>
      <c r="C175" t="s">
        <v>21</v>
      </c>
      <c r="D175" t="s">
        <v>109</v>
      </c>
      <c r="E175">
        <v>1</v>
      </c>
      <c r="F175">
        <v>1</v>
      </c>
      <c r="G175">
        <v>0.289622962474823</v>
      </c>
      <c r="H175">
        <v>0</v>
      </c>
      <c r="I175">
        <v>0</v>
      </c>
      <c r="J175">
        <v>0.77784782648086548</v>
      </c>
      <c r="K175">
        <v>8.6899638175964355E-2</v>
      </c>
      <c r="L175">
        <v>0.17577020823955536</v>
      </c>
      <c r="M175">
        <v>0</v>
      </c>
      <c r="N175">
        <v>0</v>
      </c>
      <c r="O175">
        <v>0.2205563485622406</v>
      </c>
      <c r="P175">
        <v>0.60367339849472046</v>
      </c>
      <c r="Q175">
        <v>11147.0087890625</v>
      </c>
      <c r="R175">
        <v>0</v>
      </c>
      <c r="S175">
        <v>0</v>
      </c>
      <c r="T175">
        <v>13987.259765625</v>
      </c>
      <c r="U175">
        <v>38283.80859375</v>
      </c>
    </row>
    <row r="176" spans="1:21" x14ac:dyDescent="0.25">
      <c r="A176">
        <v>3062014</v>
      </c>
      <c r="B176">
        <v>306</v>
      </c>
      <c r="C176" t="s">
        <v>23</v>
      </c>
      <c r="D176" t="s">
        <v>109</v>
      </c>
      <c r="E176">
        <v>1</v>
      </c>
      <c r="F176">
        <v>0</v>
      </c>
      <c r="G176">
        <v>0.29658472537994385</v>
      </c>
      <c r="H176">
        <v>0</v>
      </c>
      <c r="I176">
        <v>0</v>
      </c>
      <c r="J176">
        <v>0.54502856731414795</v>
      </c>
      <c r="K176">
        <v>9.9527537822723389E-2</v>
      </c>
      <c r="L176">
        <v>0.17544539272785187</v>
      </c>
      <c r="M176">
        <v>0</v>
      </c>
      <c r="N176">
        <v>0</v>
      </c>
      <c r="O176">
        <v>0.15063473582267761</v>
      </c>
      <c r="P176">
        <v>0.67391985654830933</v>
      </c>
      <c r="Q176">
        <v>11414.953125</v>
      </c>
      <c r="R176">
        <v>0</v>
      </c>
      <c r="S176">
        <v>0</v>
      </c>
      <c r="T176">
        <v>9800.7041015625</v>
      </c>
      <c r="U176">
        <v>43847.0546875</v>
      </c>
    </row>
    <row r="177" spans="1:21" hidden="1" x14ac:dyDescent="0.25">
      <c r="A177">
        <v>3112013</v>
      </c>
      <c r="B177">
        <v>311</v>
      </c>
      <c r="C177" t="s">
        <v>21</v>
      </c>
      <c r="D177" t="s">
        <v>110</v>
      </c>
      <c r="E177">
        <v>1</v>
      </c>
      <c r="F177">
        <v>1</v>
      </c>
      <c r="G177">
        <v>0.9879002571105957</v>
      </c>
      <c r="H177">
        <v>0.91703009605407715</v>
      </c>
      <c r="I177">
        <v>0</v>
      </c>
      <c r="J177">
        <v>0</v>
      </c>
      <c r="K177">
        <v>0</v>
      </c>
      <c r="L177">
        <v>0.35779127478599548</v>
      </c>
      <c r="M177">
        <v>0.6422087550163269</v>
      </c>
      <c r="N177">
        <v>0</v>
      </c>
      <c r="O177">
        <v>0</v>
      </c>
      <c r="P177">
        <v>0</v>
      </c>
      <c r="Q177">
        <v>38022.3046875</v>
      </c>
      <c r="R177">
        <v>68247.2109375</v>
      </c>
      <c r="S177">
        <v>0</v>
      </c>
      <c r="T177">
        <v>0</v>
      </c>
      <c r="U177">
        <v>0</v>
      </c>
    </row>
    <row r="178" spans="1:21" x14ac:dyDescent="0.25">
      <c r="A178">
        <v>3112014</v>
      </c>
      <c r="B178">
        <v>311</v>
      </c>
      <c r="C178" t="s">
        <v>23</v>
      </c>
      <c r="D178" t="s">
        <v>110</v>
      </c>
      <c r="E178">
        <v>1</v>
      </c>
      <c r="F178">
        <v>0</v>
      </c>
      <c r="G178">
        <v>0.9646417498588562</v>
      </c>
      <c r="H178">
        <v>0.96602082252502441</v>
      </c>
      <c r="I178">
        <v>0</v>
      </c>
      <c r="J178">
        <v>0</v>
      </c>
      <c r="K178">
        <v>0</v>
      </c>
      <c r="L178">
        <v>0.34055235981941223</v>
      </c>
      <c r="M178">
        <v>0.65944761037826538</v>
      </c>
      <c r="N178">
        <v>0</v>
      </c>
      <c r="O178">
        <v>0</v>
      </c>
      <c r="P178">
        <v>0</v>
      </c>
      <c r="Q178">
        <v>37127.1328125</v>
      </c>
      <c r="R178">
        <v>71893.203125</v>
      </c>
      <c r="S178">
        <v>0</v>
      </c>
      <c r="T178">
        <v>0</v>
      </c>
      <c r="U178">
        <v>0</v>
      </c>
    </row>
    <row r="179" spans="1:21" hidden="1" x14ac:dyDescent="0.25">
      <c r="A179">
        <v>3432013</v>
      </c>
      <c r="B179">
        <v>343</v>
      </c>
      <c r="C179" t="s">
        <v>21</v>
      </c>
      <c r="D179" t="s">
        <v>111</v>
      </c>
      <c r="E179">
        <v>1</v>
      </c>
      <c r="F179">
        <v>1</v>
      </c>
      <c r="G179">
        <v>8.2944054156541824E-3</v>
      </c>
      <c r="H179">
        <v>0</v>
      </c>
      <c r="I179">
        <v>0</v>
      </c>
      <c r="J179">
        <v>0.67742055654525757</v>
      </c>
      <c r="K179">
        <v>1.7387202009558678E-2</v>
      </c>
      <c r="L179">
        <v>1.5834618359804153E-2</v>
      </c>
      <c r="M179">
        <v>0</v>
      </c>
      <c r="N179">
        <v>0</v>
      </c>
      <c r="O179">
        <v>0.60421758890151978</v>
      </c>
      <c r="P179">
        <v>0.37994778156280518</v>
      </c>
      <c r="Q179">
        <v>319.23507690429687</v>
      </c>
      <c r="R179">
        <v>0</v>
      </c>
      <c r="S179">
        <v>0</v>
      </c>
      <c r="T179">
        <v>12181.3759765625</v>
      </c>
      <c r="U179">
        <v>7659.966796875</v>
      </c>
    </row>
    <row r="180" spans="1:21" x14ac:dyDescent="0.25">
      <c r="A180">
        <v>3432014</v>
      </c>
      <c r="B180">
        <v>343</v>
      </c>
      <c r="C180" t="s">
        <v>23</v>
      </c>
      <c r="D180" t="s">
        <v>111</v>
      </c>
      <c r="E180">
        <v>1</v>
      </c>
      <c r="F180">
        <v>0</v>
      </c>
      <c r="G180">
        <v>1.3334193266928196E-2</v>
      </c>
      <c r="H180">
        <v>0</v>
      </c>
      <c r="I180">
        <v>0</v>
      </c>
      <c r="J180">
        <v>0.78798192739486694</v>
      </c>
      <c r="K180">
        <v>1.3524578884243965E-2</v>
      </c>
      <c r="L180">
        <v>2.4863475933670998E-2</v>
      </c>
      <c r="M180">
        <v>0</v>
      </c>
      <c r="N180">
        <v>0</v>
      </c>
      <c r="O180">
        <v>0.68647390604019165</v>
      </c>
      <c r="P180">
        <v>0.28866270184516907</v>
      </c>
      <c r="Q180">
        <v>513.2064208984375</v>
      </c>
      <c r="R180">
        <v>0</v>
      </c>
      <c r="S180">
        <v>0</v>
      </c>
      <c r="T180">
        <v>14169.4912109375</v>
      </c>
      <c r="U180">
        <v>5958.2802734375</v>
      </c>
    </row>
    <row r="181" spans="1:21" hidden="1" x14ac:dyDescent="0.25">
      <c r="A181">
        <v>3492013</v>
      </c>
      <c r="B181">
        <v>349</v>
      </c>
      <c r="C181" t="s">
        <v>21</v>
      </c>
      <c r="D181" t="s">
        <v>112</v>
      </c>
      <c r="E181">
        <v>1</v>
      </c>
      <c r="F181">
        <v>1</v>
      </c>
      <c r="G181">
        <v>0.27182173728942871</v>
      </c>
      <c r="H181">
        <v>0.28823083639144897</v>
      </c>
      <c r="I181">
        <v>0</v>
      </c>
      <c r="J181">
        <v>0</v>
      </c>
      <c r="K181">
        <v>0</v>
      </c>
      <c r="L181">
        <v>0.32782909274101257</v>
      </c>
      <c r="M181">
        <v>0.67217093706130981</v>
      </c>
      <c r="N181">
        <v>0</v>
      </c>
      <c r="O181">
        <v>0</v>
      </c>
      <c r="P181">
        <v>0</v>
      </c>
      <c r="Q181">
        <v>10461.875</v>
      </c>
      <c r="R181">
        <v>21450.71484375</v>
      </c>
      <c r="S181">
        <v>0</v>
      </c>
      <c r="T181">
        <v>0</v>
      </c>
      <c r="U181">
        <v>0</v>
      </c>
    </row>
    <row r="182" spans="1:21" x14ac:dyDescent="0.25">
      <c r="A182">
        <v>3492014</v>
      </c>
      <c r="B182">
        <v>349</v>
      </c>
      <c r="C182" t="s">
        <v>23</v>
      </c>
      <c r="D182" t="s">
        <v>112</v>
      </c>
      <c r="E182">
        <v>1</v>
      </c>
      <c r="F182">
        <v>0</v>
      </c>
      <c r="G182">
        <v>0.27282267808914185</v>
      </c>
      <c r="H182">
        <v>0.2870124876499176</v>
      </c>
      <c r="I182">
        <v>0</v>
      </c>
      <c r="J182">
        <v>0</v>
      </c>
      <c r="K182">
        <v>0</v>
      </c>
      <c r="L182">
        <v>0.3295748233795166</v>
      </c>
      <c r="M182">
        <v>0.6704251766204834</v>
      </c>
      <c r="N182">
        <v>0</v>
      </c>
      <c r="O182">
        <v>0</v>
      </c>
      <c r="P182">
        <v>0</v>
      </c>
      <c r="Q182">
        <v>10500.3994140625</v>
      </c>
      <c r="R182">
        <v>21360.04296875</v>
      </c>
      <c r="S182">
        <v>0</v>
      </c>
      <c r="T182">
        <v>0</v>
      </c>
      <c r="U182">
        <v>0</v>
      </c>
    </row>
    <row r="183" spans="1:21" hidden="1" x14ac:dyDescent="0.25">
      <c r="A183">
        <v>3542013</v>
      </c>
      <c r="B183">
        <v>354</v>
      </c>
      <c r="C183" t="s">
        <v>21</v>
      </c>
      <c r="D183" t="s">
        <v>113</v>
      </c>
      <c r="E183">
        <v>1</v>
      </c>
      <c r="F183">
        <v>1</v>
      </c>
      <c r="G183">
        <v>0.36527463793754578</v>
      </c>
      <c r="H183">
        <v>0.82026273012161255</v>
      </c>
      <c r="I183">
        <v>0</v>
      </c>
      <c r="J183">
        <v>0</v>
      </c>
      <c r="K183">
        <v>0</v>
      </c>
      <c r="L183">
        <v>0.18718893826007843</v>
      </c>
      <c r="M183">
        <v>0.81281107664108276</v>
      </c>
      <c r="N183">
        <v>0</v>
      </c>
      <c r="O183">
        <v>0</v>
      </c>
      <c r="P183">
        <v>0</v>
      </c>
      <c r="Q183">
        <v>14058.6904296875</v>
      </c>
      <c r="R183">
        <v>61045.59375</v>
      </c>
      <c r="S183">
        <v>0</v>
      </c>
      <c r="T183">
        <v>0</v>
      </c>
      <c r="U183">
        <v>0</v>
      </c>
    </row>
    <row r="184" spans="1:21" x14ac:dyDescent="0.25">
      <c r="A184">
        <v>3542014</v>
      </c>
      <c r="B184">
        <v>354</v>
      </c>
      <c r="C184" t="s">
        <v>23</v>
      </c>
      <c r="D184" t="s">
        <v>113</v>
      </c>
      <c r="E184">
        <v>1</v>
      </c>
      <c r="F184">
        <v>0</v>
      </c>
      <c r="G184">
        <v>0.35277515649795532</v>
      </c>
      <c r="H184">
        <v>0.844951331615448</v>
      </c>
      <c r="I184">
        <v>0</v>
      </c>
      <c r="J184">
        <v>0</v>
      </c>
      <c r="K184">
        <v>0</v>
      </c>
      <c r="L184">
        <v>0.17757661640644073</v>
      </c>
      <c r="M184">
        <v>0.82242339849472046</v>
      </c>
      <c r="N184">
        <v>0</v>
      </c>
      <c r="O184">
        <v>0</v>
      </c>
      <c r="P184">
        <v>0</v>
      </c>
      <c r="Q184">
        <v>13577.6103515625</v>
      </c>
      <c r="R184">
        <v>62882.96875</v>
      </c>
      <c r="S184">
        <v>0</v>
      </c>
      <c r="T184">
        <v>0</v>
      </c>
      <c r="U184">
        <v>0</v>
      </c>
    </row>
    <row r="185" spans="1:21" hidden="1" x14ac:dyDescent="0.25">
      <c r="A185">
        <v>3732013</v>
      </c>
      <c r="B185">
        <v>373</v>
      </c>
      <c r="C185" t="s">
        <v>21</v>
      </c>
      <c r="D185" t="s">
        <v>114</v>
      </c>
      <c r="E185">
        <v>1</v>
      </c>
      <c r="F185">
        <v>1</v>
      </c>
      <c r="G185">
        <v>0</v>
      </c>
      <c r="H185">
        <v>0.16300252079963684</v>
      </c>
      <c r="I185">
        <v>1.0265029035508633E-2</v>
      </c>
      <c r="J185">
        <v>0</v>
      </c>
      <c r="K185">
        <v>0</v>
      </c>
      <c r="L185">
        <v>0</v>
      </c>
      <c r="M185">
        <v>0.95876842737197876</v>
      </c>
      <c r="N185">
        <v>4.1231583803892136E-2</v>
      </c>
      <c r="O185">
        <v>0</v>
      </c>
      <c r="P185">
        <v>0</v>
      </c>
      <c r="Q185">
        <v>0</v>
      </c>
      <c r="R185">
        <v>12130.9736328125</v>
      </c>
      <c r="S185">
        <v>521.6893310546875</v>
      </c>
      <c r="T185">
        <v>0</v>
      </c>
      <c r="U185">
        <v>0</v>
      </c>
    </row>
    <row r="186" spans="1:21" x14ac:dyDescent="0.25">
      <c r="A186">
        <v>3732014</v>
      </c>
      <c r="B186">
        <v>373</v>
      </c>
      <c r="C186" t="s">
        <v>23</v>
      </c>
      <c r="D186" t="s">
        <v>114</v>
      </c>
      <c r="E186">
        <v>1</v>
      </c>
      <c r="F186">
        <v>0</v>
      </c>
      <c r="G186">
        <v>0</v>
      </c>
      <c r="H186">
        <v>0.1614484041929245</v>
      </c>
      <c r="I186">
        <v>0</v>
      </c>
      <c r="J186">
        <v>4.7120630741119385E-2</v>
      </c>
      <c r="K186">
        <v>0</v>
      </c>
      <c r="L186">
        <v>0</v>
      </c>
      <c r="M186">
        <v>0.93412524461746216</v>
      </c>
      <c r="N186">
        <v>0</v>
      </c>
      <c r="O186">
        <v>6.5874762833118439E-2</v>
      </c>
      <c r="P186">
        <v>0</v>
      </c>
      <c r="Q186">
        <v>0</v>
      </c>
      <c r="R186">
        <v>12015.3134765625</v>
      </c>
      <c r="S186">
        <v>0</v>
      </c>
      <c r="T186">
        <v>847.32318115234375</v>
      </c>
      <c r="U186">
        <v>0</v>
      </c>
    </row>
    <row r="187" spans="1:21" hidden="1" x14ac:dyDescent="0.25">
      <c r="A187">
        <v>4182013</v>
      </c>
      <c r="B187">
        <v>418</v>
      </c>
      <c r="C187" t="s">
        <v>21</v>
      </c>
      <c r="D187" t="s">
        <v>115</v>
      </c>
      <c r="E187">
        <v>1</v>
      </c>
      <c r="F187">
        <v>1</v>
      </c>
      <c r="G187">
        <v>0</v>
      </c>
      <c r="H187">
        <v>0.10577678680419922</v>
      </c>
      <c r="I187">
        <v>6.2484752386808395E-2</v>
      </c>
      <c r="J187">
        <v>0</v>
      </c>
      <c r="K187">
        <v>0</v>
      </c>
      <c r="L187">
        <v>0</v>
      </c>
      <c r="M187">
        <v>0.71255606412887573</v>
      </c>
      <c r="N187">
        <v>0.28744390606880188</v>
      </c>
      <c r="O187">
        <v>0</v>
      </c>
      <c r="P187">
        <v>0</v>
      </c>
      <c r="Q187">
        <v>0</v>
      </c>
      <c r="R187">
        <v>7872.1201171875</v>
      </c>
      <c r="S187">
        <v>3175.60009765625</v>
      </c>
      <c r="T187">
        <v>0</v>
      </c>
      <c r="U187">
        <v>0</v>
      </c>
    </row>
    <row r="188" spans="1:21" x14ac:dyDescent="0.25">
      <c r="A188">
        <v>4182014</v>
      </c>
      <c r="B188">
        <v>418</v>
      </c>
      <c r="C188" t="s">
        <v>23</v>
      </c>
      <c r="D188" t="s">
        <v>115</v>
      </c>
      <c r="E188">
        <v>1</v>
      </c>
      <c r="F188">
        <v>0</v>
      </c>
      <c r="G188">
        <v>0</v>
      </c>
      <c r="H188">
        <v>0.10332800447940826</v>
      </c>
      <c r="I188">
        <v>6.5508842468261719E-2</v>
      </c>
      <c r="J188">
        <v>0</v>
      </c>
      <c r="K188">
        <v>0</v>
      </c>
      <c r="L188">
        <v>0</v>
      </c>
      <c r="M188">
        <v>0.69786369800567627</v>
      </c>
      <c r="N188">
        <v>0.30213630199432373</v>
      </c>
      <c r="O188">
        <v>0</v>
      </c>
      <c r="P188">
        <v>0</v>
      </c>
      <c r="Q188">
        <v>0</v>
      </c>
      <c r="R188">
        <v>7689.876953125</v>
      </c>
      <c r="S188">
        <v>3329.290283203125</v>
      </c>
      <c r="T188">
        <v>0</v>
      </c>
      <c r="U188">
        <v>0</v>
      </c>
    </row>
    <row r="189" spans="1:21" hidden="1" x14ac:dyDescent="0.25">
      <c r="A189">
        <v>4332013</v>
      </c>
      <c r="B189">
        <v>433</v>
      </c>
      <c r="C189" t="s">
        <v>21</v>
      </c>
      <c r="D189" t="s">
        <v>116</v>
      </c>
      <c r="E189">
        <v>1</v>
      </c>
      <c r="F189">
        <v>1</v>
      </c>
      <c r="G189">
        <v>0.81209492683410645</v>
      </c>
      <c r="H189">
        <v>0.9550824761390686</v>
      </c>
      <c r="I189">
        <v>0</v>
      </c>
      <c r="J189">
        <v>0</v>
      </c>
      <c r="K189">
        <v>0</v>
      </c>
      <c r="L189">
        <v>0.3054271936416626</v>
      </c>
      <c r="M189">
        <v>0.69457274675369263</v>
      </c>
      <c r="N189">
        <v>0</v>
      </c>
      <c r="O189">
        <v>0</v>
      </c>
      <c r="P189">
        <v>0</v>
      </c>
      <c r="Q189">
        <v>31255.91015625</v>
      </c>
      <c r="R189">
        <v>71079.1484375</v>
      </c>
      <c r="S189">
        <v>0</v>
      </c>
      <c r="T189">
        <v>0</v>
      </c>
      <c r="U189">
        <v>0</v>
      </c>
    </row>
    <row r="190" spans="1:21" x14ac:dyDescent="0.25">
      <c r="A190">
        <v>4332014</v>
      </c>
      <c r="B190">
        <v>433</v>
      </c>
      <c r="C190" t="s">
        <v>23</v>
      </c>
      <c r="D190" t="s">
        <v>116</v>
      </c>
      <c r="E190">
        <v>1</v>
      </c>
      <c r="F190">
        <v>0</v>
      </c>
      <c r="G190">
        <v>0.81644207239151001</v>
      </c>
      <c r="H190">
        <v>0.9740372896194458</v>
      </c>
      <c r="I190">
        <v>0</v>
      </c>
      <c r="J190">
        <v>0</v>
      </c>
      <c r="K190">
        <v>0</v>
      </c>
      <c r="L190">
        <v>0.30239924788475037</v>
      </c>
      <c r="M190">
        <v>0.69760072231292725</v>
      </c>
      <c r="N190">
        <v>0</v>
      </c>
      <c r="O190">
        <v>0</v>
      </c>
      <c r="P190">
        <v>0</v>
      </c>
      <c r="Q190">
        <v>31423.22265625</v>
      </c>
      <c r="R190">
        <v>72489.8046875</v>
      </c>
      <c r="S190">
        <v>0</v>
      </c>
      <c r="T190">
        <v>0</v>
      </c>
      <c r="U190">
        <v>0</v>
      </c>
    </row>
    <row r="191" spans="1:21" hidden="1" x14ac:dyDescent="0.25">
      <c r="A191">
        <v>4602013</v>
      </c>
      <c r="B191">
        <v>460</v>
      </c>
      <c r="C191" t="s">
        <v>21</v>
      </c>
      <c r="D191" t="s">
        <v>117</v>
      </c>
      <c r="E191">
        <v>1</v>
      </c>
      <c r="F191">
        <v>1</v>
      </c>
      <c r="G191">
        <v>3.8214073181152344</v>
      </c>
      <c r="H191">
        <v>0.90819340944290161</v>
      </c>
      <c r="I191">
        <v>0</v>
      </c>
      <c r="J191">
        <v>0</v>
      </c>
      <c r="K191">
        <v>0</v>
      </c>
      <c r="L191">
        <v>0.68514353036880493</v>
      </c>
      <c r="M191">
        <v>0.31485643982887268</v>
      </c>
      <c r="N191">
        <v>0</v>
      </c>
      <c r="O191">
        <v>0</v>
      </c>
      <c r="P191">
        <v>0</v>
      </c>
      <c r="Q191">
        <v>147078.328125</v>
      </c>
      <c r="R191">
        <v>67589.5703125</v>
      </c>
      <c r="S191">
        <v>0</v>
      </c>
      <c r="T191">
        <v>0</v>
      </c>
      <c r="U191">
        <v>0</v>
      </c>
    </row>
    <row r="192" spans="1:21" x14ac:dyDescent="0.25">
      <c r="A192">
        <v>4602014</v>
      </c>
      <c r="B192">
        <v>460</v>
      </c>
      <c r="C192" t="s">
        <v>23</v>
      </c>
      <c r="D192" t="s">
        <v>117</v>
      </c>
      <c r="E192">
        <v>1</v>
      </c>
      <c r="F192">
        <v>0</v>
      </c>
      <c r="G192">
        <v>3.876514196395874</v>
      </c>
      <c r="H192">
        <v>0.95073443651199341</v>
      </c>
      <c r="I192">
        <v>0</v>
      </c>
      <c r="J192">
        <v>0</v>
      </c>
      <c r="K192">
        <v>0</v>
      </c>
      <c r="L192">
        <v>0.67831778526306152</v>
      </c>
      <c r="M192">
        <v>0.32168218493461609</v>
      </c>
      <c r="N192">
        <v>0</v>
      </c>
      <c r="O192">
        <v>0</v>
      </c>
      <c r="P192">
        <v>0</v>
      </c>
      <c r="Q192">
        <v>149199.28125</v>
      </c>
      <c r="R192">
        <v>70755.5546875</v>
      </c>
      <c r="S192">
        <v>0</v>
      </c>
      <c r="T192">
        <v>0</v>
      </c>
      <c r="U192">
        <v>0</v>
      </c>
    </row>
    <row r="193" spans="1:21" hidden="1" x14ac:dyDescent="0.25">
      <c r="A193">
        <v>4642013</v>
      </c>
      <c r="B193">
        <v>464</v>
      </c>
      <c r="C193" t="s">
        <v>21</v>
      </c>
      <c r="D193" t="s">
        <v>118</v>
      </c>
      <c r="E193">
        <v>1</v>
      </c>
      <c r="F193">
        <v>1</v>
      </c>
      <c r="G193">
        <v>0.18322914838790894</v>
      </c>
      <c r="H193">
        <v>0.66348594427108765</v>
      </c>
      <c r="I193">
        <v>0</v>
      </c>
      <c r="J193">
        <v>0</v>
      </c>
      <c r="K193">
        <v>0</v>
      </c>
      <c r="L193">
        <v>0.12497100979089737</v>
      </c>
      <c r="M193">
        <v>0.87502896785736084</v>
      </c>
      <c r="N193">
        <v>0</v>
      </c>
      <c r="O193">
        <v>0</v>
      </c>
      <c r="P193">
        <v>0</v>
      </c>
      <c r="Q193">
        <v>7052.12353515625</v>
      </c>
      <c r="R193">
        <v>49377.94921875</v>
      </c>
      <c r="S193">
        <v>0</v>
      </c>
      <c r="T193">
        <v>0</v>
      </c>
      <c r="U193">
        <v>0</v>
      </c>
    </row>
    <row r="194" spans="1:21" x14ac:dyDescent="0.25">
      <c r="A194">
        <v>4642014</v>
      </c>
      <c r="B194">
        <v>464</v>
      </c>
      <c r="C194" t="s">
        <v>23</v>
      </c>
      <c r="D194" t="s">
        <v>118</v>
      </c>
      <c r="E194">
        <v>1</v>
      </c>
      <c r="F194">
        <v>0</v>
      </c>
      <c r="G194">
        <v>0.16947831213474274</v>
      </c>
      <c r="H194">
        <v>0.68745648860931396</v>
      </c>
      <c r="I194">
        <v>0</v>
      </c>
      <c r="J194">
        <v>0</v>
      </c>
      <c r="K194">
        <v>0</v>
      </c>
      <c r="L194">
        <v>0.1130780503153801</v>
      </c>
      <c r="M194">
        <v>0.88692194223403931</v>
      </c>
      <c r="N194">
        <v>0</v>
      </c>
      <c r="O194">
        <v>0</v>
      </c>
      <c r="P194">
        <v>0</v>
      </c>
      <c r="Q194">
        <v>6522.88134765625</v>
      </c>
      <c r="R194">
        <v>51161.88671875</v>
      </c>
      <c r="S194">
        <v>0</v>
      </c>
      <c r="T194">
        <v>0</v>
      </c>
      <c r="U194">
        <v>0</v>
      </c>
    </row>
    <row r="195" spans="1:21" hidden="1" x14ac:dyDescent="0.25">
      <c r="A195">
        <v>4952013</v>
      </c>
      <c r="B195">
        <v>495</v>
      </c>
      <c r="C195" t="s">
        <v>21</v>
      </c>
      <c r="D195" t="s">
        <v>119</v>
      </c>
      <c r="E195">
        <v>1</v>
      </c>
      <c r="F195">
        <v>1</v>
      </c>
      <c r="G195">
        <v>0.37969315052032471</v>
      </c>
      <c r="H195">
        <v>0.2534869909286499</v>
      </c>
      <c r="I195">
        <v>0</v>
      </c>
      <c r="J195">
        <v>0</v>
      </c>
      <c r="K195">
        <v>2.6785161346197128E-2</v>
      </c>
      <c r="L195">
        <v>0.32274702191352844</v>
      </c>
      <c r="M195">
        <v>0.41664022207260132</v>
      </c>
      <c r="N195">
        <v>0</v>
      </c>
      <c r="O195">
        <v>0</v>
      </c>
      <c r="P195">
        <v>0.26061272621154785</v>
      </c>
      <c r="Q195">
        <v>14613.6298828125</v>
      </c>
      <c r="R195">
        <v>18865.009765625</v>
      </c>
      <c r="S195">
        <v>0</v>
      </c>
      <c r="T195">
        <v>0</v>
      </c>
      <c r="U195">
        <v>11800.2568359375</v>
      </c>
    </row>
    <row r="196" spans="1:21" x14ac:dyDescent="0.25">
      <c r="A196">
        <v>4952014</v>
      </c>
      <c r="B196">
        <v>495</v>
      </c>
      <c r="C196" t="s">
        <v>23</v>
      </c>
      <c r="D196" t="s">
        <v>119</v>
      </c>
      <c r="E196">
        <v>1</v>
      </c>
      <c r="F196">
        <v>0</v>
      </c>
      <c r="G196">
        <v>0.39265349507331848</v>
      </c>
      <c r="H196">
        <v>0.27207225561141968</v>
      </c>
      <c r="I196">
        <v>0</v>
      </c>
      <c r="J196">
        <v>0</v>
      </c>
      <c r="K196">
        <v>2.378501370549202E-2</v>
      </c>
      <c r="L196">
        <v>0.32968431711196899</v>
      </c>
      <c r="M196">
        <v>0.44172206521034241</v>
      </c>
      <c r="N196">
        <v>0</v>
      </c>
      <c r="O196">
        <v>0</v>
      </c>
      <c r="P196">
        <v>0.2285936027765274</v>
      </c>
      <c r="Q196">
        <v>15112.447265625</v>
      </c>
      <c r="R196">
        <v>20248.162109375</v>
      </c>
      <c r="S196">
        <v>0</v>
      </c>
      <c r="T196">
        <v>0</v>
      </c>
      <c r="U196">
        <v>10478.53515625</v>
      </c>
    </row>
    <row r="197" spans="1:21" hidden="1" x14ac:dyDescent="0.25">
      <c r="A197">
        <v>5032013</v>
      </c>
      <c r="B197">
        <v>503</v>
      </c>
      <c r="C197" t="s">
        <v>21</v>
      </c>
      <c r="D197" t="s">
        <v>120</v>
      </c>
      <c r="E197">
        <v>1</v>
      </c>
      <c r="F197">
        <v>1</v>
      </c>
      <c r="G197">
        <v>3.8159098625183105</v>
      </c>
      <c r="H197">
        <v>0.75005191564559937</v>
      </c>
      <c r="I197">
        <v>0</v>
      </c>
      <c r="J197">
        <v>0</v>
      </c>
      <c r="K197">
        <v>0</v>
      </c>
      <c r="L197">
        <v>0.72459834814071655</v>
      </c>
      <c r="M197">
        <v>0.27540165185928345</v>
      </c>
      <c r="N197">
        <v>0</v>
      </c>
      <c r="O197">
        <v>0</v>
      </c>
      <c r="P197">
        <v>0</v>
      </c>
      <c r="Q197">
        <v>146866.734375</v>
      </c>
      <c r="R197">
        <v>55820.36328125</v>
      </c>
      <c r="S197">
        <v>0</v>
      </c>
      <c r="T197">
        <v>0</v>
      </c>
      <c r="U197">
        <v>0</v>
      </c>
    </row>
    <row r="198" spans="1:21" x14ac:dyDescent="0.25">
      <c r="A198">
        <v>5032014</v>
      </c>
      <c r="B198">
        <v>503</v>
      </c>
      <c r="C198" t="s">
        <v>23</v>
      </c>
      <c r="D198" t="s">
        <v>120</v>
      </c>
      <c r="E198">
        <v>1</v>
      </c>
      <c r="F198">
        <v>0</v>
      </c>
      <c r="G198">
        <v>3.8872931003570557</v>
      </c>
      <c r="H198">
        <v>0.77104943990707397</v>
      </c>
      <c r="I198">
        <v>0</v>
      </c>
      <c r="J198">
        <v>0</v>
      </c>
      <c r="K198">
        <v>0</v>
      </c>
      <c r="L198">
        <v>0.72278344631195068</v>
      </c>
      <c r="M198">
        <v>0.27721652388572693</v>
      </c>
      <c r="N198">
        <v>0</v>
      </c>
      <c r="O198">
        <v>0</v>
      </c>
      <c r="P198">
        <v>0</v>
      </c>
      <c r="Q198">
        <v>149614.140625</v>
      </c>
      <c r="R198">
        <v>57383.04296875</v>
      </c>
      <c r="S198">
        <v>0</v>
      </c>
      <c r="T198">
        <v>0</v>
      </c>
      <c r="U198">
        <v>0</v>
      </c>
    </row>
    <row r="199" spans="1:21" hidden="1" x14ac:dyDescent="0.25">
      <c r="A199">
        <v>5112013</v>
      </c>
      <c r="B199">
        <v>511</v>
      </c>
      <c r="C199" t="s">
        <v>21</v>
      </c>
      <c r="D199" t="s">
        <v>121</v>
      </c>
      <c r="E199">
        <v>1</v>
      </c>
      <c r="F199">
        <v>1</v>
      </c>
      <c r="G199">
        <v>9.8728008270263672</v>
      </c>
      <c r="H199">
        <v>0.39677831530570984</v>
      </c>
      <c r="I199">
        <v>0</v>
      </c>
      <c r="J199">
        <v>0</v>
      </c>
      <c r="K199">
        <v>0</v>
      </c>
      <c r="L199">
        <v>0.92789238691329956</v>
      </c>
      <c r="M199">
        <v>7.2107620537281036E-2</v>
      </c>
      <c r="N199">
        <v>0</v>
      </c>
      <c r="O199">
        <v>0</v>
      </c>
      <c r="P199">
        <v>0</v>
      </c>
      <c r="Q199">
        <v>379984.34375</v>
      </c>
      <c r="R199">
        <v>29529.03515625</v>
      </c>
      <c r="S199">
        <v>0</v>
      </c>
      <c r="T199">
        <v>0</v>
      </c>
      <c r="U199">
        <v>0</v>
      </c>
    </row>
    <row r="200" spans="1:21" x14ac:dyDescent="0.25">
      <c r="A200">
        <v>5112014</v>
      </c>
      <c r="B200">
        <v>511</v>
      </c>
      <c r="C200" t="s">
        <v>23</v>
      </c>
      <c r="D200" t="s">
        <v>121</v>
      </c>
      <c r="E200">
        <v>1</v>
      </c>
      <c r="F200">
        <v>0</v>
      </c>
      <c r="G200">
        <v>10.323406219482422</v>
      </c>
      <c r="H200">
        <v>0.37438288331031799</v>
      </c>
      <c r="I200">
        <v>0</v>
      </c>
      <c r="J200">
        <v>0</v>
      </c>
      <c r="K200">
        <v>0</v>
      </c>
      <c r="L200">
        <v>0.93447083234786987</v>
      </c>
      <c r="M200">
        <v>6.5529175102710724E-2</v>
      </c>
      <c r="N200">
        <v>0</v>
      </c>
      <c r="O200">
        <v>0</v>
      </c>
      <c r="P200">
        <v>0</v>
      </c>
      <c r="Q200">
        <v>397327.25</v>
      </c>
      <c r="R200">
        <v>27862.322265625</v>
      </c>
      <c r="S200">
        <v>0</v>
      </c>
      <c r="T200">
        <v>0</v>
      </c>
      <c r="U200">
        <v>0</v>
      </c>
    </row>
    <row r="201" spans="1:21" hidden="1" x14ac:dyDescent="0.25">
      <c r="A201">
        <v>5422013</v>
      </c>
      <c r="B201">
        <v>542</v>
      </c>
      <c r="C201" t="s">
        <v>21</v>
      </c>
      <c r="D201" t="s">
        <v>122</v>
      </c>
      <c r="E201">
        <v>1</v>
      </c>
      <c r="F201">
        <v>1</v>
      </c>
      <c r="G201">
        <v>0.18798112869262695</v>
      </c>
      <c r="H201">
        <v>0.4570525586605072</v>
      </c>
      <c r="I201">
        <v>0</v>
      </c>
      <c r="J201">
        <v>0</v>
      </c>
      <c r="K201">
        <v>4.9816597253084183E-2</v>
      </c>
      <c r="L201">
        <v>0.11448431760072708</v>
      </c>
      <c r="M201">
        <v>0.53823745250701904</v>
      </c>
      <c r="N201">
        <v>0</v>
      </c>
      <c r="O201">
        <v>0</v>
      </c>
      <c r="P201">
        <v>0.34727829694747925</v>
      </c>
      <c r="Q201">
        <v>7235.017578125</v>
      </c>
      <c r="R201">
        <v>34014.765625</v>
      </c>
      <c r="S201">
        <v>0</v>
      </c>
      <c r="T201">
        <v>0</v>
      </c>
      <c r="U201">
        <v>21946.80078125</v>
      </c>
    </row>
    <row r="202" spans="1:21" x14ac:dyDescent="0.25">
      <c r="A202">
        <v>5422014</v>
      </c>
      <c r="B202">
        <v>542</v>
      </c>
      <c r="C202" t="s">
        <v>23</v>
      </c>
      <c r="D202" t="s">
        <v>122</v>
      </c>
      <c r="E202">
        <v>1</v>
      </c>
      <c r="F202">
        <v>0</v>
      </c>
      <c r="G202">
        <v>0.19876749813556671</v>
      </c>
      <c r="H202">
        <v>0.46250510215759277</v>
      </c>
      <c r="I202">
        <v>0</v>
      </c>
      <c r="J202">
        <v>0</v>
      </c>
      <c r="K202">
        <v>4.9453932791948318E-2</v>
      </c>
      <c r="L202">
        <v>0.11980008333921432</v>
      </c>
      <c r="M202">
        <v>0.53901922702789307</v>
      </c>
      <c r="N202">
        <v>0</v>
      </c>
      <c r="O202">
        <v>0</v>
      </c>
      <c r="P202">
        <v>0.34118065237998962</v>
      </c>
      <c r="Q202">
        <v>7650.16357421875</v>
      </c>
      <c r="R202">
        <v>34420.5546875</v>
      </c>
      <c r="S202">
        <v>0</v>
      </c>
      <c r="T202">
        <v>0</v>
      </c>
      <c r="U202">
        <v>21787.029296875</v>
      </c>
    </row>
    <row r="203" spans="1:21" hidden="1" x14ac:dyDescent="0.25">
      <c r="A203">
        <v>5662013</v>
      </c>
      <c r="B203">
        <v>566</v>
      </c>
      <c r="C203" t="s">
        <v>21</v>
      </c>
      <c r="D203" t="s">
        <v>123</v>
      </c>
      <c r="E203">
        <v>1</v>
      </c>
      <c r="F203">
        <v>1</v>
      </c>
      <c r="G203">
        <v>12.099456787109375</v>
      </c>
      <c r="H203">
        <v>2.1273119449615479</v>
      </c>
      <c r="I203">
        <v>0</v>
      </c>
      <c r="J203">
        <v>0</v>
      </c>
      <c r="K203">
        <v>0</v>
      </c>
      <c r="L203">
        <v>0.74628502130508423</v>
      </c>
      <c r="M203">
        <v>0.253714919090271</v>
      </c>
      <c r="N203">
        <v>0</v>
      </c>
      <c r="O203">
        <v>0</v>
      </c>
      <c r="P203">
        <v>0</v>
      </c>
      <c r="Q203">
        <v>465683.90625</v>
      </c>
      <c r="R203">
        <v>158318.8125</v>
      </c>
      <c r="S203">
        <v>0</v>
      </c>
      <c r="T203">
        <v>0</v>
      </c>
      <c r="U203">
        <v>0</v>
      </c>
    </row>
    <row r="204" spans="1:21" x14ac:dyDescent="0.25">
      <c r="A204">
        <v>5662014</v>
      </c>
      <c r="B204">
        <v>566</v>
      </c>
      <c r="C204" t="s">
        <v>23</v>
      </c>
      <c r="D204" t="s">
        <v>123</v>
      </c>
      <c r="E204">
        <v>1</v>
      </c>
      <c r="F204">
        <v>0</v>
      </c>
      <c r="G204">
        <v>12.554994583129883</v>
      </c>
      <c r="H204">
        <v>2.0599961280822754</v>
      </c>
      <c r="I204">
        <v>0</v>
      </c>
      <c r="J204">
        <v>0</v>
      </c>
      <c r="K204">
        <v>0</v>
      </c>
      <c r="L204">
        <v>0.75914716720581055</v>
      </c>
      <c r="M204">
        <v>0.24085287749767303</v>
      </c>
      <c r="N204">
        <v>0</v>
      </c>
      <c r="O204">
        <v>0</v>
      </c>
      <c r="P204">
        <v>0</v>
      </c>
      <c r="Q204">
        <v>483216.625</v>
      </c>
      <c r="R204">
        <v>153309.03125</v>
      </c>
      <c r="S204">
        <v>0</v>
      </c>
      <c r="T204">
        <v>0</v>
      </c>
      <c r="U204">
        <v>0</v>
      </c>
    </row>
    <row r="205" spans="1:21" hidden="1" x14ac:dyDescent="0.25">
      <c r="A205">
        <v>5742013</v>
      </c>
      <c r="B205">
        <v>574</v>
      </c>
      <c r="C205" t="s">
        <v>21</v>
      </c>
      <c r="D205" t="s">
        <v>124</v>
      </c>
      <c r="E205">
        <v>1</v>
      </c>
      <c r="F205">
        <v>1</v>
      </c>
      <c r="G205">
        <v>4.0759949684143066</v>
      </c>
      <c r="H205">
        <v>0</v>
      </c>
      <c r="I205">
        <v>0</v>
      </c>
      <c r="J205">
        <v>8.543492317199707</v>
      </c>
      <c r="K205">
        <v>0.76950281858444214</v>
      </c>
      <c r="L205">
        <v>0.2415304034948349</v>
      </c>
      <c r="M205">
        <v>0</v>
      </c>
      <c r="N205">
        <v>0</v>
      </c>
      <c r="O205">
        <v>0.23653000593185425</v>
      </c>
      <c r="P205">
        <v>0.52193957567214966</v>
      </c>
      <c r="Q205">
        <v>156876.890625</v>
      </c>
      <c r="R205">
        <v>0</v>
      </c>
      <c r="S205">
        <v>0</v>
      </c>
      <c r="T205">
        <v>153629.078125</v>
      </c>
      <c r="U205">
        <v>339006</v>
      </c>
    </row>
    <row r="206" spans="1:21" x14ac:dyDescent="0.25">
      <c r="A206">
        <v>5742014</v>
      </c>
      <c r="B206">
        <v>574</v>
      </c>
      <c r="C206" t="s">
        <v>23</v>
      </c>
      <c r="D206" t="s">
        <v>124</v>
      </c>
      <c r="E206">
        <v>1</v>
      </c>
      <c r="F206">
        <v>0</v>
      </c>
      <c r="G206">
        <v>4.3085827827453613</v>
      </c>
      <c r="H206">
        <v>0</v>
      </c>
      <c r="I206">
        <v>0</v>
      </c>
      <c r="J206">
        <v>9.2524662017822266</v>
      </c>
      <c r="K206">
        <v>0.74502605199813843</v>
      </c>
      <c r="L206">
        <v>0.2510923445224762</v>
      </c>
      <c r="M206">
        <v>0</v>
      </c>
      <c r="N206">
        <v>0</v>
      </c>
      <c r="O206">
        <v>0.25192379951477051</v>
      </c>
      <c r="P206">
        <v>0.49698391556739807</v>
      </c>
      <c r="Q206">
        <v>165828.734375</v>
      </c>
      <c r="R206">
        <v>0</v>
      </c>
      <c r="S206">
        <v>0</v>
      </c>
      <c r="T206">
        <v>166377.84375</v>
      </c>
      <c r="U206">
        <v>328222.71875</v>
      </c>
    </row>
    <row r="207" spans="1:21" hidden="1" x14ac:dyDescent="0.25">
      <c r="A207">
        <v>5782013</v>
      </c>
      <c r="B207">
        <v>578</v>
      </c>
      <c r="C207" t="s">
        <v>21</v>
      </c>
      <c r="D207" t="s">
        <v>125</v>
      </c>
      <c r="E207">
        <v>1</v>
      </c>
      <c r="F207">
        <v>1</v>
      </c>
      <c r="G207">
        <v>9.4570063054561615E-2</v>
      </c>
      <c r="H207">
        <v>0.18317815661430359</v>
      </c>
      <c r="I207">
        <v>0</v>
      </c>
      <c r="J207">
        <v>0</v>
      </c>
      <c r="K207">
        <v>0</v>
      </c>
      <c r="L207">
        <v>0.21073123812675476</v>
      </c>
      <c r="M207">
        <v>0.78926879167556763</v>
      </c>
      <c r="N207">
        <v>0</v>
      </c>
      <c r="O207">
        <v>0</v>
      </c>
      <c r="P207">
        <v>0</v>
      </c>
      <c r="Q207">
        <v>3639.8125</v>
      </c>
      <c r="R207">
        <v>13632.484375</v>
      </c>
      <c r="S207">
        <v>0</v>
      </c>
      <c r="T207">
        <v>0</v>
      </c>
      <c r="U207">
        <v>0</v>
      </c>
    </row>
    <row r="208" spans="1:21" x14ac:dyDescent="0.25">
      <c r="A208">
        <v>5782014</v>
      </c>
      <c r="B208">
        <v>578</v>
      </c>
      <c r="C208" t="s">
        <v>23</v>
      </c>
      <c r="D208" t="s">
        <v>125</v>
      </c>
      <c r="E208">
        <v>1</v>
      </c>
      <c r="F208">
        <v>0</v>
      </c>
      <c r="G208">
        <v>8.9065328240394592E-2</v>
      </c>
      <c r="H208">
        <v>0.19436098635196686</v>
      </c>
      <c r="I208">
        <v>0</v>
      </c>
      <c r="J208">
        <v>0</v>
      </c>
      <c r="K208">
        <v>0</v>
      </c>
      <c r="L208">
        <v>0.19158372282981873</v>
      </c>
      <c r="M208">
        <v>0.80841624736785889</v>
      </c>
      <c r="N208">
        <v>0</v>
      </c>
      <c r="O208">
        <v>0</v>
      </c>
      <c r="P208">
        <v>0</v>
      </c>
      <c r="Q208">
        <v>3427.9462890625</v>
      </c>
      <c r="R208">
        <v>14464.7333984375</v>
      </c>
      <c r="S208">
        <v>0</v>
      </c>
      <c r="T208">
        <v>0</v>
      </c>
      <c r="U208">
        <v>0</v>
      </c>
    </row>
    <row r="209" spans="1:21" hidden="1" x14ac:dyDescent="0.25">
      <c r="A209">
        <v>5912013</v>
      </c>
      <c r="B209">
        <v>591</v>
      </c>
      <c r="C209" t="s">
        <v>21</v>
      </c>
      <c r="D209" t="s">
        <v>126</v>
      </c>
      <c r="E209">
        <v>1</v>
      </c>
      <c r="F209">
        <v>1</v>
      </c>
      <c r="G209">
        <v>0.45472666621208191</v>
      </c>
      <c r="H209">
        <v>9.5497839152812958E-2</v>
      </c>
      <c r="I209">
        <v>0</v>
      </c>
      <c r="J209">
        <v>0</v>
      </c>
      <c r="K209">
        <v>7.0946581661701202E-2</v>
      </c>
      <c r="L209">
        <v>0.3132861852645874</v>
      </c>
      <c r="M209">
        <v>0.12722145020961761</v>
      </c>
      <c r="N209">
        <v>0</v>
      </c>
      <c r="O209">
        <v>0</v>
      </c>
      <c r="P209">
        <v>0.55949234962463379</v>
      </c>
      <c r="Q209">
        <v>17501.51953125</v>
      </c>
      <c r="R209">
        <v>7107.14013671875</v>
      </c>
      <c r="S209">
        <v>0</v>
      </c>
      <c r="T209">
        <v>0</v>
      </c>
      <c r="U209">
        <v>31255.658203125</v>
      </c>
    </row>
    <row r="210" spans="1:21" x14ac:dyDescent="0.25">
      <c r="A210">
        <v>5912014</v>
      </c>
      <c r="B210">
        <v>591</v>
      </c>
      <c r="C210" t="s">
        <v>23</v>
      </c>
      <c r="D210" t="s">
        <v>126</v>
      </c>
      <c r="E210">
        <v>1</v>
      </c>
      <c r="F210">
        <v>0</v>
      </c>
      <c r="G210">
        <v>0.48481965065002441</v>
      </c>
      <c r="H210">
        <v>0.15922340750694275</v>
      </c>
      <c r="I210">
        <v>0</v>
      </c>
      <c r="J210">
        <v>0</v>
      </c>
      <c r="K210">
        <v>5.9043973684310913E-2</v>
      </c>
      <c r="L210">
        <v>0.3301357626914978</v>
      </c>
      <c r="M210">
        <v>0.20965020358562469</v>
      </c>
      <c r="N210">
        <v>0</v>
      </c>
      <c r="O210">
        <v>0</v>
      </c>
      <c r="P210">
        <v>0.46021398901939392</v>
      </c>
      <c r="Q210">
        <v>18659.73828125</v>
      </c>
      <c r="R210">
        <v>11849.724609375</v>
      </c>
      <c r="S210">
        <v>0</v>
      </c>
      <c r="T210">
        <v>0</v>
      </c>
      <c r="U210">
        <v>26011.94140625</v>
      </c>
    </row>
    <row r="211" spans="1:21" hidden="1" x14ac:dyDescent="0.25">
      <c r="A211">
        <v>5932013</v>
      </c>
      <c r="B211">
        <v>593</v>
      </c>
      <c r="C211" t="s">
        <v>21</v>
      </c>
      <c r="D211" t="s">
        <v>127</v>
      </c>
      <c r="E211">
        <v>1</v>
      </c>
      <c r="F211">
        <v>1</v>
      </c>
      <c r="G211">
        <v>9.9359382875263691E-4</v>
      </c>
      <c r="H211">
        <v>0.16810600459575653</v>
      </c>
      <c r="I211">
        <v>0</v>
      </c>
      <c r="J211">
        <v>0</v>
      </c>
      <c r="K211">
        <v>0</v>
      </c>
      <c r="L211">
        <v>3.0473631341010332E-3</v>
      </c>
      <c r="M211">
        <v>0.99695265293121338</v>
      </c>
      <c r="N211">
        <v>0</v>
      </c>
      <c r="O211">
        <v>0</v>
      </c>
      <c r="P211">
        <v>0</v>
      </c>
      <c r="Q211">
        <v>38.241439819335937</v>
      </c>
      <c r="R211">
        <v>12510.78515625</v>
      </c>
      <c r="S211">
        <v>0</v>
      </c>
      <c r="T211">
        <v>0</v>
      </c>
      <c r="U211">
        <v>0</v>
      </c>
    </row>
    <row r="212" spans="1:21" x14ac:dyDescent="0.25">
      <c r="A212">
        <v>5932014</v>
      </c>
      <c r="B212">
        <v>593</v>
      </c>
      <c r="C212" t="s">
        <v>23</v>
      </c>
      <c r="D212" t="s">
        <v>127</v>
      </c>
      <c r="E212">
        <v>1</v>
      </c>
      <c r="F212">
        <v>0</v>
      </c>
      <c r="G212">
        <v>2.19928496517241E-3</v>
      </c>
      <c r="H212">
        <v>0.16684219241142273</v>
      </c>
      <c r="I212">
        <v>0</v>
      </c>
      <c r="J212">
        <v>0</v>
      </c>
      <c r="K212">
        <v>0</v>
      </c>
      <c r="L212">
        <v>6.7709409631788731E-3</v>
      </c>
      <c r="M212">
        <v>0.99322903156280518</v>
      </c>
      <c r="N212">
        <v>0</v>
      </c>
      <c r="O212">
        <v>0</v>
      </c>
      <c r="P212">
        <v>0</v>
      </c>
      <c r="Q212">
        <v>84.646080017089844</v>
      </c>
      <c r="R212">
        <v>12416.7294921875</v>
      </c>
      <c r="S212">
        <v>0</v>
      </c>
      <c r="T212">
        <v>0</v>
      </c>
      <c r="U212">
        <v>0</v>
      </c>
    </row>
    <row r="213" spans="1:21" hidden="1" x14ac:dyDescent="0.25">
      <c r="A213">
        <v>5992013</v>
      </c>
      <c r="B213">
        <v>599</v>
      </c>
      <c r="C213" t="s">
        <v>21</v>
      </c>
      <c r="D213" t="s">
        <v>128</v>
      </c>
      <c r="E213">
        <v>1</v>
      </c>
      <c r="F213">
        <v>1</v>
      </c>
      <c r="G213">
        <v>0.15800100564956665</v>
      </c>
      <c r="H213">
        <v>0.19398981332778931</v>
      </c>
      <c r="I213">
        <v>0</v>
      </c>
      <c r="J213">
        <v>0</v>
      </c>
      <c r="K213">
        <v>0</v>
      </c>
      <c r="L213">
        <v>0.29637718200683594</v>
      </c>
      <c r="M213">
        <v>0.70362275838851929</v>
      </c>
      <c r="N213">
        <v>0</v>
      </c>
      <c r="O213">
        <v>0</v>
      </c>
      <c r="P213">
        <v>0</v>
      </c>
      <c r="Q213">
        <v>6081.142578125</v>
      </c>
      <c r="R213">
        <v>14437.1103515625</v>
      </c>
      <c r="S213">
        <v>0</v>
      </c>
      <c r="T213">
        <v>0</v>
      </c>
      <c r="U213">
        <v>0</v>
      </c>
    </row>
    <row r="214" spans="1:21" x14ac:dyDescent="0.25">
      <c r="A214">
        <v>5992014</v>
      </c>
      <c r="B214">
        <v>599</v>
      </c>
      <c r="C214" t="s">
        <v>23</v>
      </c>
      <c r="D214" t="s">
        <v>128</v>
      </c>
      <c r="E214">
        <v>1</v>
      </c>
      <c r="F214">
        <v>0</v>
      </c>
      <c r="G214">
        <v>0.1476278156042099</v>
      </c>
      <c r="H214">
        <v>0.20824600756168365</v>
      </c>
      <c r="I214">
        <v>0</v>
      </c>
      <c r="J214">
        <v>0</v>
      </c>
      <c r="K214">
        <v>0</v>
      </c>
      <c r="L214">
        <v>0.26826739311218262</v>
      </c>
      <c r="M214">
        <v>0.73173254728317261</v>
      </c>
      <c r="N214">
        <v>0</v>
      </c>
      <c r="O214">
        <v>0</v>
      </c>
      <c r="P214">
        <v>0</v>
      </c>
      <c r="Q214">
        <v>5681.8994140625</v>
      </c>
      <c r="R214">
        <v>15498.083984375</v>
      </c>
      <c r="S214">
        <v>0</v>
      </c>
      <c r="T214">
        <v>0</v>
      </c>
      <c r="U214">
        <v>0</v>
      </c>
    </row>
    <row r="215" spans="1:21" hidden="1" x14ac:dyDescent="0.25">
      <c r="A215">
        <v>6112013</v>
      </c>
      <c r="B215">
        <v>611</v>
      </c>
      <c r="C215" t="s">
        <v>21</v>
      </c>
      <c r="D215" t="s">
        <v>129</v>
      </c>
      <c r="E215">
        <v>1</v>
      </c>
      <c r="F215">
        <v>1</v>
      </c>
      <c r="G215">
        <v>12.653868675231934</v>
      </c>
      <c r="H215">
        <v>1.5370391607284546</v>
      </c>
      <c r="I215">
        <v>0</v>
      </c>
      <c r="J215">
        <v>0</v>
      </c>
      <c r="K215">
        <v>0</v>
      </c>
      <c r="L215">
        <v>0.80979824066162109</v>
      </c>
      <c r="M215">
        <v>0.19020172953605652</v>
      </c>
      <c r="N215">
        <v>0</v>
      </c>
      <c r="O215">
        <v>0</v>
      </c>
      <c r="P215">
        <v>0</v>
      </c>
      <c r="Q215">
        <v>487022.09375</v>
      </c>
      <c r="R215">
        <v>114389.53125</v>
      </c>
      <c r="S215">
        <v>0</v>
      </c>
      <c r="T215">
        <v>0</v>
      </c>
      <c r="U215">
        <v>0</v>
      </c>
    </row>
    <row r="216" spans="1:21" x14ac:dyDescent="0.25">
      <c r="A216">
        <v>6112014</v>
      </c>
      <c r="B216">
        <v>611</v>
      </c>
      <c r="C216" t="s">
        <v>23</v>
      </c>
      <c r="D216" t="s">
        <v>129</v>
      </c>
      <c r="E216">
        <v>1</v>
      </c>
      <c r="F216">
        <v>0</v>
      </c>
      <c r="G216">
        <v>12.845295906066895</v>
      </c>
      <c r="H216">
        <v>1.5383455753326416</v>
      </c>
      <c r="I216">
        <v>0</v>
      </c>
      <c r="J216">
        <v>0</v>
      </c>
      <c r="K216">
        <v>0</v>
      </c>
      <c r="L216">
        <v>0.81197047233581543</v>
      </c>
      <c r="M216">
        <v>0.18802952766418457</v>
      </c>
      <c r="N216">
        <v>0</v>
      </c>
      <c r="O216">
        <v>0</v>
      </c>
      <c r="P216">
        <v>0</v>
      </c>
      <c r="Q216">
        <v>494389.75</v>
      </c>
      <c r="R216">
        <v>114486.7578125</v>
      </c>
      <c r="S216">
        <v>0</v>
      </c>
      <c r="T216">
        <v>0</v>
      </c>
      <c r="U216">
        <v>0</v>
      </c>
    </row>
    <row r="217" spans="1:21" hidden="1" x14ac:dyDescent="0.25">
      <c r="A217">
        <v>6132013</v>
      </c>
      <c r="B217">
        <v>613</v>
      </c>
      <c r="C217" t="s">
        <v>21</v>
      </c>
      <c r="D217" t="s">
        <v>130</v>
      </c>
      <c r="E217">
        <v>1</v>
      </c>
      <c r="F217">
        <v>1</v>
      </c>
      <c r="G217">
        <v>0.26555898785591125</v>
      </c>
      <c r="H217">
        <v>0</v>
      </c>
      <c r="I217">
        <v>0</v>
      </c>
      <c r="J217">
        <v>0.34878942370414734</v>
      </c>
      <c r="K217">
        <v>5.1873266696929932E-2</v>
      </c>
      <c r="L217">
        <v>0.25977045297622681</v>
      </c>
      <c r="M217">
        <v>0</v>
      </c>
      <c r="N217">
        <v>0</v>
      </c>
      <c r="O217">
        <v>0.15940602123737335</v>
      </c>
      <c r="P217">
        <v>0.58082354068756104</v>
      </c>
      <c r="Q217">
        <v>10220.833984375</v>
      </c>
      <c r="R217">
        <v>0</v>
      </c>
      <c r="S217">
        <v>0</v>
      </c>
      <c r="T217">
        <v>6271.931640625</v>
      </c>
      <c r="U217">
        <v>22852.87109375</v>
      </c>
    </row>
    <row r="218" spans="1:21" x14ac:dyDescent="0.25">
      <c r="A218">
        <v>6132014</v>
      </c>
      <c r="B218">
        <v>613</v>
      </c>
      <c r="C218" t="s">
        <v>23</v>
      </c>
      <c r="D218" t="s">
        <v>130</v>
      </c>
      <c r="E218">
        <v>1</v>
      </c>
      <c r="F218">
        <v>0</v>
      </c>
      <c r="G218">
        <v>0.28287896513938904</v>
      </c>
      <c r="H218">
        <v>0</v>
      </c>
      <c r="I218">
        <v>0</v>
      </c>
      <c r="J218">
        <v>0.33259978890419006</v>
      </c>
      <c r="K218">
        <v>5.19113689661026E-2</v>
      </c>
      <c r="L218">
        <v>0.27398130297660828</v>
      </c>
      <c r="M218">
        <v>0</v>
      </c>
      <c r="N218">
        <v>0</v>
      </c>
      <c r="O218">
        <v>0.15050637722015381</v>
      </c>
      <c r="P218">
        <v>0.57551229000091553</v>
      </c>
      <c r="Q218">
        <v>10887.4453125</v>
      </c>
      <c r="R218">
        <v>0</v>
      </c>
      <c r="S218">
        <v>0</v>
      </c>
      <c r="T218">
        <v>5980.8095703125</v>
      </c>
      <c r="U218">
        <v>22869.658203125</v>
      </c>
    </row>
    <row r="219" spans="1:21" hidden="1" x14ac:dyDescent="0.25">
      <c r="A219">
        <v>6142013</v>
      </c>
      <c r="B219">
        <v>614</v>
      </c>
      <c r="C219" t="s">
        <v>21</v>
      </c>
      <c r="D219" t="s">
        <v>131</v>
      </c>
      <c r="E219">
        <v>1</v>
      </c>
      <c r="F219">
        <v>1</v>
      </c>
      <c r="G219">
        <v>2.5215628147125244</v>
      </c>
      <c r="H219">
        <v>0</v>
      </c>
      <c r="I219">
        <v>0</v>
      </c>
      <c r="J219">
        <v>0.70700311660766602</v>
      </c>
      <c r="K219">
        <v>1.448348630219698E-2</v>
      </c>
      <c r="L219">
        <v>0.83560007810592651</v>
      </c>
      <c r="M219">
        <v>0</v>
      </c>
      <c r="N219">
        <v>0</v>
      </c>
      <c r="O219">
        <v>0.10946182906627655</v>
      </c>
      <c r="P219">
        <v>5.4938104003667831E-2</v>
      </c>
      <c r="Q219">
        <v>97049.90625</v>
      </c>
      <c r="R219">
        <v>0</v>
      </c>
      <c r="S219">
        <v>0</v>
      </c>
      <c r="T219">
        <v>12713.330078125</v>
      </c>
      <c r="U219">
        <v>6380.72900390625</v>
      </c>
    </row>
    <row r="220" spans="1:21" x14ac:dyDescent="0.25">
      <c r="A220">
        <v>6142014</v>
      </c>
      <c r="B220">
        <v>614</v>
      </c>
      <c r="C220" t="s">
        <v>23</v>
      </c>
      <c r="D220" t="s">
        <v>131</v>
      </c>
      <c r="E220">
        <v>1</v>
      </c>
      <c r="F220">
        <v>0</v>
      </c>
      <c r="G220">
        <v>2.6605005264282227</v>
      </c>
      <c r="H220">
        <v>0</v>
      </c>
      <c r="I220">
        <v>0</v>
      </c>
      <c r="J220">
        <v>0.28164571523666382</v>
      </c>
      <c r="K220">
        <v>2.4981161579489708E-2</v>
      </c>
      <c r="L220">
        <v>0.86435037851333618</v>
      </c>
      <c r="M220">
        <v>0</v>
      </c>
      <c r="N220">
        <v>0</v>
      </c>
      <c r="O220">
        <v>4.2750608175992966E-2</v>
      </c>
      <c r="P220">
        <v>9.2898987233638763E-2</v>
      </c>
      <c r="Q220">
        <v>102397.34375</v>
      </c>
      <c r="R220">
        <v>0</v>
      </c>
      <c r="S220">
        <v>0</v>
      </c>
      <c r="T220">
        <v>5064.55322265625</v>
      </c>
      <c r="U220">
        <v>11005.5009765625</v>
      </c>
    </row>
    <row r="221" spans="1:21" hidden="1" x14ac:dyDescent="0.25">
      <c r="A221">
        <v>6152013</v>
      </c>
      <c r="B221">
        <v>615</v>
      </c>
      <c r="C221" t="s">
        <v>21</v>
      </c>
      <c r="D221" t="s">
        <v>132</v>
      </c>
      <c r="E221">
        <v>1</v>
      </c>
      <c r="F221">
        <v>1</v>
      </c>
      <c r="G221">
        <v>4.4962615966796875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173052.109375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6152014</v>
      </c>
      <c r="B222">
        <v>615</v>
      </c>
      <c r="C222" t="s">
        <v>23</v>
      </c>
      <c r="D222" t="s">
        <v>132</v>
      </c>
      <c r="E222">
        <v>1</v>
      </c>
      <c r="F222">
        <v>0</v>
      </c>
      <c r="G222">
        <v>4.611760139465332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177497.421875</v>
      </c>
      <c r="R222">
        <v>0</v>
      </c>
      <c r="S222">
        <v>0</v>
      </c>
      <c r="T222">
        <v>0</v>
      </c>
      <c r="U222">
        <v>0</v>
      </c>
    </row>
    <row r="223" spans="1:21" hidden="1" x14ac:dyDescent="0.25">
      <c r="A223">
        <v>6242013</v>
      </c>
      <c r="B223">
        <v>624</v>
      </c>
      <c r="C223" t="s">
        <v>21</v>
      </c>
      <c r="D223" t="s">
        <v>133</v>
      </c>
      <c r="E223">
        <v>1</v>
      </c>
      <c r="F223">
        <v>1</v>
      </c>
      <c r="G223">
        <v>10.803018569946289</v>
      </c>
      <c r="H223">
        <v>3.222038745880127</v>
      </c>
      <c r="I223">
        <v>0</v>
      </c>
      <c r="J223">
        <v>0</v>
      </c>
      <c r="K223">
        <v>0</v>
      </c>
      <c r="L223">
        <v>0.63422983884811401</v>
      </c>
      <c r="M223">
        <v>0.36577019095420837</v>
      </c>
      <c r="N223">
        <v>0</v>
      </c>
      <c r="O223">
        <v>0</v>
      </c>
      <c r="P223">
        <v>0</v>
      </c>
      <c r="Q223">
        <v>415786.59375</v>
      </c>
      <c r="R223">
        <v>239790.5625</v>
      </c>
      <c r="S223">
        <v>0</v>
      </c>
      <c r="T223">
        <v>0</v>
      </c>
      <c r="U223">
        <v>0</v>
      </c>
    </row>
    <row r="224" spans="1:21" x14ac:dyDescent="0.25">
      <c r="A224">
        <v>6242014</v>
      </c>
      <c r="B224">
        <v>624</v>
      </c>
      <c r="C224" t="s">
        <v>23</v>
      </c>
      <c r="D224" t="s">
        <v>133</v>
      </c>
      <c r="E224">
        <v>1</v>
      </c>
      <c r="F224">
        <v>0</v>
      </c>
      <c r="G224">
        <v>11.441520690917969</v>
      </c>
      <c r="H224">
        <v>3.1549210548400879</v>
      </c>
      <c r="I224">
        <v>0</v>
      </c>
      <c r="J224">
        <v>0</v>
      </c>
      <c r="K224">
        <v>0</v>
      </c>
      <c r="L224">
        <v>0.65223556756973267</v>
      </c>
      <c r="M224">
        <v>0.34776446223258972</v>
      </c>
      <c r="N224">
        <v>0</v>
      </c>
      <c r="O224">
        <v>0</v>
      </c>
      <c r="P224">
        <v>0</v>
      </c>
      <c r="Q224">
        <v>440361.25</v>
      </c>
      <c r="R224">
        <v>234795.53125</v>
      </c>
      <c r="S224">
        <v>0</v>
      </c>
      <c r="T224">
        <v>0</v>
      </c>
      <c r="U224">
        <v>0</v>
      </c>
    </row>
    <row r="225" spans="1:21" hidden="1" x14ac:dyDescent="0.25">
      <c r="A225">
        <v>6252013</v>
      </c>
      <c r="B225">
        <v>625</v>
      </c>
      <c r="C225" t="s">
        <v>21</v>
      </c>
      <c r="D225" t="s">
        <v>134</v>
      </c>
      <c r="E225">
        <v>1</v>
      </c>
      <c r="F225">
        <v>1</v>
      </c>
      <c r="G225">
        <v>0.42801311612129211</v>
      </c>
      <c r="H225">
        <v>0.11502185463905334</v>
      </c>
      <c r="I225">
        <v>0</v>
      </c>
      <c r="J225">
        <v>0</v>
      </c>
      <c r="K225">
        <v>3.6093216389417648E-2</v>
      </c>
      <c r="L225">
        <v>0.40243273973464966</v>
      </c>
      <c r="M225">
        <v>0.2091185599565506</v>
      </c>
      <c r="N225">
        <v>0</v>
      </c>
      <c r="O225">
        <v>0</v>
      </c>
      <c r="P225">
        <v>0.38844868540763855</v>
      </c>
      <c r="Q225">
        <v>16473.369140625</v>
      </c>
      <c r="R225">
        <v>8560.15625</v>
      </c>
      <c r="S225">
        <v>0</v>
      </c>
      <c r="T225">
        <v>0</v>
      </c>
      <c r="U225">
        <v>15900.9384765625</v>
      </c>
    </row>
    <row r="226" spans="1:21" x14ac:dyDescent="0.25">
      <c r="A226">
        <v>6252014</v>
      </c>
      <c r="B226">
        <v>625</v>
      </c>
      <c r="C226" t="s">
        <v>23</v>
      </c>
      <c r="D226" t="s">
        <v>134</v>
      </c>
      <c r="E226">
        <v>1</v>
      </c>
      <c r="F226">
        <v>0</v>
      </c>
      <c r="G226">
        <v>0.45088809728622437</v>
      </c>
      <c r="H226">
        <v>7.0052243769168854E-2</v>
      </c>
      <c r="I226">
        <v>0</v>
      </c>
      <c r="J226">
        <v>0</v>
      </c>
      <c r="K226">
        <v>4.4013023376464844E-2</v>
      </c>
      <c r="L226">
        <v>0.41360640525817871</v>
      </c>
      <c r="M226">
        <v>0.12425576150417328</v>
      </c>
      <c r="N226">
        <v>0</v>
      </c>
      <c r="O226">
        <v>0</v>
      </c>
      <c r="P226">
        <v>0.4621378481388092</v>
      </c>
      <c r="Q226">
        <v>17353.78125</v>
      </c>
      <c r="R226">
        <v>5213.42822265625</v>
      </c>
      <c r="S226">
        <v>0</v>
      </c>
      <c r="T226">
        <v>0</v>
      </c>
      <c r="U226">
        <v>19390.025390625</v>
      </c>
    </row>
    <row r="227" spans="1:21" hidden="1" x14ac:dyDescent="0.25">
      <c r="A227">
        <v>6372013</v>
      </c>
      <c r="B227">
        <v>637</v>
      </c>
      <c r="C227" t="s">
        <v>21</v>
      </c>
      <c r="D227" t="s">
        <v>135</v>
      </c>
      <c r="E227">
        <v>1</v>
      </c>
      <c r="F227">
        <v>1</v>
      </c>
      <c r="G227">
        <v>0.7108156681060791</v>
      </c>
      <c r="H227">
        <v>0.17279691994190216</v>
      </c>
      <c r="I227">
        <v>0</v>
      </c>
      <c r="J227">
        <v>0</v>
      </c>
      <c r="K227">
        <v>0</v>
      </c>
      <c r="L227">
        <v>0.68024349212646484</v>
      </c>
      <c r="M227">
        <v>0.31975650787353516</v>
      </c>
      <c r="N227">
        <v>0</v>
      </c>
      <c r="O227">
        <v>0</v>
      </c>
      <c r="P227">
        <v>0</v>
      </c>
      <c r="Q227">
        <v>27357.873046875</v>
      </c>
      <c r="R227">
        <v>12859.892578125</v>
      </c>
      <c r="S227">
        <v>0</v>
      </c>
      <c r="T227">
        <v>0</v>
      </c>
      <c r="U227">
        <v>0</v>
      </c>
    </row>
    <row r="228" spans="1:21" x14ac:dyDescent="0.25">
      <c r="A228">
        <v>6372014</v>
      </c>
      <c r="B228">
        <v>637</v>
      </c>
      <c r="C228" t="s">
        <v>23</v>
      </c>
      <c r="D228" t="s">
        <v>135</v>
      </c>
      <c r="E228">
        <v>1</v>
      </c>
      <c r="F228">
        <v>0</v>
      </c>
      <c r="G228">
        <v>0.74691092967987061</v>
      </c>
      <c r="H228">
        <v>0.18071599304676056</v>
      </c>
      <c r="I228">
        <v>0</v>
      </c>
      <c r="J228">
        <v>0</v>
      </c>
      <c r="K228">
        <v>0</v>
      </c>
      <c r="L228">
        <v>0.68127000331878662</v>
      </c>
      <c r="M228">
        <v>0.31873005628585815</v>
      </c>
      <c r="N228">
        <v>0</v>
      </c>
      <c r="O228">
        <v>0</v>
      </c>
      <c r="P228">
        <v>0</v>
      </c>
      <c r="Q228">
        <v>28747.107421875</v>
      </c>
      <c r="R228">
        <v>13449.24609375</v>
      </c>
      <c r="S228">
        <v>0</v>
      </c>
      <c r="T228">
        <v>0</v>
      </c>
      <c r="U228">
        <v>0</v>
      </c>
    </row>
    <row r="229" spans="1:21" hidden="1" x14ac:dyDescent="0.25">
      <c r="A229">
        <v>6592013</v>
      </c>
      <c r="B229">
        <v>659</v>
      </c>
      <c r="C229" t="s">
        <v>21</v>
      </c>
      <c r="D229" t="s">
        <v>136</v>
      </c>
      <c r="E229">
        <v>1</v>
      </c>
      <c r="F229">
        <v>1</v>
      </c>
      <c r="G229">
        <v>0.39001896977424622</v>
      </c>
      <c r="H229">
        <v>9.4314172863960266E-2</v>
      </c>
      <c r="I229">
        <v>0</v>
      </c>
      <c r="J229">
        <v>0</v>
      </c>
      <c r="K229">
        <v>4.9649689346551895E-2</v>
      </c>
      <c r="L229">
        <v>0.34191113710403442</v>
      </c>
      <c r="M229">
        <v>0.15987496078014374</v>
      </c>
      <c r="N229">
        <v>0</v>
      </c>
      <c r="O229">
        <v>0</v>
      </c>
      <c r="P229">
        <v>0.49821394681930542</v>
      </c>
      <c r="Q229">
        <v>15011.0498046875</v>
      </c>
      <c r="R229">
        <v>7019.04931640625</v>
      </c>
      <c r="S229">
        <v>0</v>
      </c>
      <c r="T229">
        <v>0</v>
      </c>
      <c r="U229">
        <v>21873.26953125</v>
      </c>
    </row>
    <row r="230" spans="1:21" x14ac:dyDescent="0.25">
      <c r="A230">
        <v>6592014</v>
      </c>
      <c r="B230">
        <v>659</v>
      </c>
      <c r="C230" t="s">
        <v>23</v>
      </c>
      <c r="D230" t="s">
        <v>136</v>
      </c>
      <c r="E230">
        <v>1</v>
      </c>
      <c r="F230">
        <v>0</v>
      </c>
      <c r="G230">
        <v>0.39576339721679688</v>
      </c>
      <c r="H230">
        <v>0.1360485702753067</v>
      </c>
      <c r="I230">
        <v>0</v>
      </c>
      <c r="J230">
        <v>0</v>
      </c>
      <c r="K230">
        <v>4.3054603040218353E-2</v>
      </c>
      <c r="L230">
        <v>0.34364721179008484</v>
      </c>
      <c r="M230">
        <v>0.22842687368392944</v>
      </c>
      <c r="N230">
        <v>0</v>
      </c>
      <c r="O230">
        <v>0</v>
      </c>
      <c r="P230">
        <v>0.42792594432830811</v>
      </c>
      <c r="Q230">
        <v>15232.1416015625</v>
      </c>
      <c r="R230">
        <v>10125.0068359375</v>
      </c>
      <c r="S230">
        <v>0</v>
      </c>
      <c r="T230">
        <v>0</v>
      </c>
      <c r="U230">
        <v>18967.791015625</v>
      </c>
    </row>
    <row r="231" spans="1:21" hidden="1" x14ac:dyDescent="0.25">
      <c r="A231">
        <v>6692013</v>
      </c>
      <c r="B231">
        <v>669</v>
      </c>
      <c r="C231" t="s">
        <v>21</v>
      </c>
      <c r="D231" t="s">
        <v>137</v>
      </c>
      <c r="E231">
        <v>1</v>
      </c>
      <c r="F231">
        <v>1</v>
      </c>
      <c r="G231">
        <v>0.33744111657142639</v>
      </c>
      <c r="H231">
        <v>0</v>
      </c>
      <c r="I231">
        <v>0</v>
      </c>
      <c r="J231">
        <v>1.6135362386703491</v>
      </c>
      <c r="K231">
        <v>1.2115044519305229E-2</v>
      </c>
      <c r="L231">
        <v>0.27434751391410828</v>
      </c>
      <c r="M231">
        <v>0</v>
      </c>
      <c r="N231">
        <v>0</v>
      </c>
      <c r="O231">
        <v>0.61290675401687622</v>
      </c>
      <c r="P231">
        <v>0.11274567246437073</v>
      </c>
      <c r="Q231">
        <v>12987.43359375</v>
      </c>
      <c r="R231">
        <v>0</v>
      </c>
      <c r="S231">
        <v>0</v>
      </c>
      <c r="T231">
        <v>29014.609375</v>
      </c>
      <c r="U231">
        <v>5337.30712890625</v>
      </c>
    </row>
    <row r="232" spans="1:21" x14ac:dyDescent="0.25">
      <c r="A232">
        <v>6692014</v>
      </c>
      <c r="B232">
        <v>669</v>
      </c>
      <c r="C232" t="s">
        <v>23</v>
      </c>
      <c r="D232" t="s">
        <v>137</v>
      </c>
      <c r="E232">
        <v>1</v>
      </c>
      <c r="F232">
        <v>0</v>
      </c>
      <c r="G232">
        <v>0.3516046404838562</v>
      </c>
      <c r="H232">
        <v>0</v>
      </c>
      <c r="I232">
        <v>0</v>
      </c>
      <c r="J232">
        <v>1.5906786918640137</v>
      </c>
      <c r="K232">
        <v>1.368973683565855E-2</v>
      </c>
      <c r="L232">
        <v>0.28094974160194397</v>
      </c>
      <c r="M232">
        <v>0</v>
      </c>
      <c r="N232">
        <v>0</v>
      </c>
      <c r="O232">
        <v>0.59383958578109741</v>
      </c>
      <c r="P232">
        <v>0.12521056830883026</v>
      </c>
      <c r="Q232">
        <v>13532.5595703125</v>
      </c>
      <c r="R232">
        <v>0</v>
      </c>
      <c r="S232">
        <v>0</v>
      </c>
      <c r="T232">
        <v>28603.583984375</v>
      </c>
      <c r="U232">
        <v>6031.041015625</v>
      </c>
    </row>
    <row r="233" spans="1:21" hidden="1" x14ac:dyDescent="0.25">
      <c r="A233">
        <v>6752013</v>
      </c>
      <c r="B233">
        <v>675</v>
      </c>
      <c r="C233" t="s">
        <v>21</v>
      </c>
      <c r="D233" t="s">
        <v>138</v>
      </c>
      <c r="E233">
        <v>1</v>
      </c>
      <c r="F233">
        <v>1</v>
      </c>
      <c r="G233">
        <v>51.701789855957031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1989898.5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6752014</v>
      </c>
      <c r="B234">
        <v>675</v>
      </c>
      <c r="C234" t="s">
        <v>23</v>
      </c>
      <c r="D234" t="s">
        <v>138</v>
      </c>
      <c r="E234">
        <v>1</v>
      </c>
      <c r="F234">
        <v>0</v>
      </c>
      <c r="G234">
        <v>53.134967803955078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2045058.625</v>
      </c>
      <c r="R234">
        <v>0</v>
      </c>
      <c r="S234">
        <v>0</v>
      </c>
      <c r="T234">
        <v>0</v>
      </c>
      <c r="U234">
        <v>0</v>
      </c>
    </row>
    <row r="235" spans="1:21" hidden="1" x14ac:dyDescent="0.25">
      <c r="A235">
        <v>6932013</v>
      </c>
      <c r="B235">
        <v>693</v>
      </c>
      <c r="C235" t="s">
        <v>21</v>
      </c>
      <c r="D235" t="s">
        <v>139</v>
      </c>
      <c r="E235">
        <v>1</v>
      </c>
      <c r="F235">
        <v>1</v>
      </c>
      <c r="G235">
        <v>0.74437767267227173</v>
      </c>
      <c r="H235">
        <v>0</v>
      </c>
      <c r="I235">
        <v>0</v>
      </c>
      <c r="J235">
        <v>3.2473108768463135</v>
      </c>
      <c r="K235">
        <v>0</v>
      </c>
      <c r="L235">
        <v>0.32914409041404724</v>
      </c>
      <c r="M235">
        <v>0</v>
      </c>
      <c r="N235">
        <v>0</v>
      </c>
      <c r="O235">
        <v>0.67085593938827515</v>
      </c>
      <c r="P235">
        <v>0</v>
      </c>
      <c r="Q235">
        <v>28649.607421875</v>
      </c>
      <c r="R235">
        <v>0</v>
      </c>
      <c r="S235">
        <v>0</v>
      </c>
      <c r="T235">
        <v>58393.14453125</v>
      </c>
      <c r="U235">
        <v>0</v>
      </c>
    </row>
    <row r="236" spans="1:21" x14ac:dyDescent="0.25">
      <c r="A236">
        <v>6932014</v>
      </c>
      <c r="B236">
        <v>693</v>
      </c>
      <c r="C236" t="s">
        <v>23</v>
      </c>
      <c r="D236" t="s">
        <v>139</v>
      </c>
      <c r="E236">
        <v>1</v>
      </c>
      <c r="F236">
        <v>0</v>
      </c>
      <c r="G236">
        <v>0.82790601253509521</v>
      </c>
      <c r="H236">
        <v>0</v>
      </c>
      <c r="I236">
        <v>0</v>
      </c>
      <c r="J236">
        <v>3.2223331928253174</v>
      </c>
      <c r="K236">
        <v>0</v>
      </c>
      <c r="L236">
        <v>0.35480457544326782</v>
      </c>
      <c r="M236">
        <v>0</v>
      </c>
      <c r="N236">
        <v>0</v>
      </c>
      <c r="O236">
        <v>0.64519542455673218</v>
      </c>
      <c r="P236">
        <v>0</v>
      </c>
      <c r="Q236">
        <v>31864.447265625</v>
      </c>
      <c r="R236">
        <v>0</v>
      </c>
      <c r="S236">
        <v>0</v>
      </c>
      <c r="T236">
        <v>57943.99609375</v>
      </c>
      <c r="U236">
        <v>0</v>
      </c>
    </row>
    <row r="237" spans="1:21" hidden="1" x14ac:dyDescent="0.25">
      <c r="A237">
        <v>6992013</v>
      </c>
      <c r="B237">
        <v>699</v>
      </c>
      <c r="C237" t="s">
        <v>21</v>
      </c>
      <c r="D237" t="s">
        <v>140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440552</v>
      </c>
    </row>
    <row r="238" spans="1:21" x14ac:dyDescent="0.25">
      <c r="A238">
        <v>6992014</v>
      </c>
      <c r="B238">
        <v>699</v>
      </c>
      <c r="C238" t="s">
        <v>23</v>
      </c>
      <c r="D238" t="s">
        <v>140</v>
      </c>
      <c r="E238">
        <v>1</v>
      </c>
      <c r="F238">
        <v>0</v>
      </c>
      <c r="G238">
        <v>0.16582831740379333</v>
      </c>
      <c r="H238">
        <v>0</v>
      </c>
      <c r="I238">
        <v>0</v>
      </c>
      <c r="J238">
        <v>0.98763209581375122</v>
      </c>
      <c r="K238">
        <v>0.95569318532943726</v>
      </c>
      <c r="L238">
        <v>1.4336849562823772E-2</v>
      </c>
      <c r="M238">
        <v>0</v>
      </c>
      <c r="N238">
        <v>0</v>
      </c>
      <c r="O238">
        <v>3.9893567562103271E-2</v>
      </c>
      <c r="P238">
        <v>0.94576960802078247</v>
      </c>
      <c r="Q238">
        <v>6382.400390625</v>
      </c>
      <c r="R238">
        <v>0</v>
      </c>
      <c r="S238">
        <v>0</v>
      </c>
      <c r="T238">
        <v>17759.599609375</v>
      </c>
      <c r="U238">
        <v>421032.53125</v>
      </c>
    </row>
    <row r="239" spans="1:21" hidden="1" x14ac:dyDescent="0.25">
      <c r="A239">
        <v>7262013</v>
      </c>
      <c r="B239">
        <v>726</v>
      </c>
      <c r="C239" t="s">
        <v>21</v>
      </c>
      <c r="D239" t="s">
        <v>141</v>
      </c>
      <c r="E239">
        <v>1</v>
      </c>
      <c r="F239">
        <v>1</v>
      </c>
      <c r="G239">
        <v>1.7409734725952148</v>
      </c>
      <c r="H239">
        <v>0.81151688098907471</v>
      </c>
      <c r="I239">
        <v>0</v>
      </c>
      <c r="J239">
        <v>0</v>
      </c>
      <c r="K239">
        <v>0</v>
      </c>
      <c r="L239">
        <v>0.52594900131225586</v>
      </c>
      <c r="M239">
        <v>0.47405099868774414</v>
      </c>
      <c r="N239">
        <v>0</v>
      </c>
      <c r="O239">
        <v>0</v>
      </c>
      <c r="P239">
        <v>0</v>
      </c>
      <c r="Q239">
        <v>67006.5859375</v>
      </c>
      <c r="R239">
        <v>60394.7109375</v>
      </c>
      <c r="S239">
        <v>0</v>
      </c>
      <c r="T239">
        <v>0</v>
      </c>
      <c r="U239">
        <v>0</v>
      </c>
    </row>
    <row r="240" spans="1:21" x14ac:dyDescent="0.25">
      <c r="A240">
        <v>7262014</v>
      </c>
      <c r="B240">
        <v>726</v>
      </c>
      <c r="C240" t="s">
        <v>23</v>
      </c>
      <c r="D240" t="s">
        <v>141</v>
      </c>
      <c r="E240">
        <v>1</v>
      </c>
      <c r="F240">
        <v>0</v>
      </c>
      <c r="G240">
        <v>1.7431817054748535</v>
      </c>
      <c r="H240">
        <v>0.82696264982223511</v>
      </c>
      <c r="I240">
        <v>0</v>
      </c>
      <c r="J240">
        <v>0</v>
      </c>
      <c r="K240">
        <v>0</v>
      </c>
      <c r="L240">
        <v>0.52156227827072144</v>
      </c>
      <c r="M240">
        <v>0.47843769192695618</v>
      </c>
      <c r="N240">
        <v>0</v>
      </c>
      <c r="O240">
        <v>0</v>
      </c>
      <c r="P240">
        <v>0</v>
      </c>
      <c r="Q240">
        <v>67091.578125</v>
      </c>
      <c r="R240">
        <v>61544.21484375</v>
      </c>
      <c r="S240">
        <v>0</v>
      </c>
      <c r="T240">
        <v>0</v>
      </c>
      <c r="U24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2"/>
  <sheetViews>
    <sheetView tabSelected="1" topLeftCell="Z1" zoomScale="70" zoomScaleNormal="70" workbookViewId="0">
      <selection activeCell="AX24" sqref="AX24"/>
    </sheetView>
  </sheetViews>
  <sheetFormatPr baseColWidth="10" defaultRowHeight="15" x14ac:dyDescent="0.25"/>
  <cols>
    <col min="3" max="4" width="16.140625" customWidth="1"/>
    <col min="5" max="7" width="17.140625" customWidth="1"/>
    <col min="8" max="9" width="25.7109375" customWidth="1"/>
    <col min="10" max="12" width="26.7109375" customWidth="1"/>
    <col min="13" max="14" width="21.5703125" customWidth="1"/>
    <col min="15" max="17" width="22.5703125" customWidth="1"/>
    <col min="18" max="18" width="11.5703125" customWidth="1"/>
    <col min="19" max="20" width="12.140625" customWidth="1"/>
    <col min="21" max="23" width="13.140625" customWidth="1"/>
    <col min="24" max="25" width="21.85546875" customWidth="1"/>
    <col min="26" max="28" width="22.85546875" customWidth="1"/>
    <col min="29" max="30" width="18.7109375" customWidth="1"/>
    <col min="31" max="33" width="19.7109375" customWidth="1"/>
  </cols>
  <sheetData>
    <row r="1" spans="1:49" x14ac:dyDescent="0.25">
      <c r="A1" s="1" t="s">
        <v>142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159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49" x14ac:dyDescent="0.25">
      <c r="A2" t="s">
        <v>3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143</v>
      </c>
      <c r="S2" t="s">
        <v>144</v>
      </c>
      <c r="T2" t="s">
        <v>145</v>
      </c>
      <c r="U2" t="s">
        <v>146</v>
      </c>
      <c r="V2" t="s">
        <v>147</v>
      </c>
      <c r="W2" t="s">
        <v>148</v>
      </c>
      <c r="X2" t="s">
        <v>149</v>
      </c>
      <c r="Y2" t="s">
        <v>150</v>
      </c>
      <c r="Z2" t="s">
        <v>151</v>
      </c>
      <c r="AA2" t="s">
        <v>152</v>
      </c>
      <c r="AB2" t="s">
        <v>153</v>
      </c>
      <c r="AC2" t="s">
        <v>154</v>
      </c>
      <c r="AD2" t="s">
        <v>155</v>
      </c>
      <c r="AE2" t="s">
        <v>156</v>
      </c>
      <c r="AF2" t="s">
        <v>157</v>
      </c>
      <c r="AG2" t="s">
        <v>158</v>
      </c>
      <c r="AH2" t="s">
        <v>160</v>
      </c>
      <c r="AI2" t="s">
        <v>161</v>
      </c>
      <c r="AJ2" t="s">
        <v>162</v>
      </c>
      <c r="AK2" t="s">
        <v>163</v>
      </c>
      <c r="AL2" t="s">
        <v>164</v>
      </c>
      <c r="AM2" t="s">
        <v>165</v>
      </c>
      <c r="AN2" t="s">
        <v>166</v>
      </c>
      <c r="AO2" t="s">
        <v>167</v>
      </c>
      <c r="AP2" t="s">
        <v>168</v>
      </c>
      <c r="AQ2" t="s">
        <v>169</v>
      </c>
      <c r="AR2" t="s">
        <v>170</v>
      </c>
      <c r="AS2" t="s">
        <v>171</v>
      </c>
      <c r="AT2" t="s">
        <v>172</v>
      </c>
      <c r="AU2" t="s">
        <v>173</v>
      </c>
      <c r="AV2" t="s">
        <v>174</v>
      </c>
      <c r="AW2" t="s">
        <v>175</v>
      </c>
    </row>
    <row r="3" spans="1:49" x14ac:dyDescent="0.25">
      <c r="A3" t="s">
        <v>22</v>
      </c>
      <c r="B3">
        <v>7</v>
      </c>
      <c r="C3">
        <v>4.3177690356969833E-2</v>
      </c>
      <c r="D3">
        <v>0.83303922414779663</v>
      </c>
      <c r="E3">
        <v>0</v>
      </c>
      <c r="F3">
        <v>0</v>
      </c>
      <c r="G3">
        <v>0</v>
      </c>
      <c r="H3">
        <v>2.61053740978241E-2</v>
      </c>
      <c r="I3">
        <v>0.97389459609985352</v>
      </c>
      <c r="J3">
        <v>0</v>
      </c>
      <c r="K3">
        <v>0</v>
      </c>
      <c r="L3">
        <v>0</v>
      </c>
      <c r="M3">
        <v>1661.82299804687</v>
      </c>
      <c r="N3">
        <v>61996.4453125</v>
      </c>
      <c r="O3">
        <v>0</v>
      </c>
      <c r="P3">
        <v>0</v>
      </c>
      <c r="Q3">
        <v>0</v>
      </c>
      <c r="R3">
        <v>7</v>
      </c>
      <c r="S3">
        <v>4.3177689331434503E-2</v>
      </c>
      <c r="T3">
        <v>0.83303921840546202</v>
      </c>
      <c r="U3">
        <v>0</v>
      </c>
      <c r="V3">
        <v>0</v>
      </c>
      <c r="W3">
        <v>0</v>
      </c>
      <c r="X3">
        <v>2.6105374354989299E-2</v>
      </c>
      <c r="Y3">
        <v>0.97389462564501095</v>
      </c>
      <c r="Z3">
        <v>0</v>
      </c>
      <c r="AA3">
        <v>0</v>
      </c>
      <c r="AB3">
        <v>0</v>
      </c>
      <c r="AC3">
        <v>1661.82290698825</v>
      </c>
      <c r="AD3">
        <v>61996.444712171302</v>
      </c>
      <c r="AE3">
        <v>0</v>
      </c>
      <c r="AF3">
        <v>0</v>
      </c>
      <c r="AG3">
        <v>0</v>
      </c>
      <c r="AH3">
        <f>Tabell2[[#This Row],[d_DEA_id]]-Tabell2[[#This Row],[id]]</f>
        <v>0</v>
      </c>
      <c r="AI3">
        <f>Tabell2[[#This Row],[d_vekt_14]]-Tabell2[[#This Row],[d_vekt_142013]]</f>
        <v>-1.025535330267946E-9</v>
      </c>
      <c r="AJ3">
        <f>Tabell2[[#This Row],[d_vekt_37]]-Tabell2[[#This Row],[d_vekt_372013]]</f>
        <v>-5.7423346078167015E-9</v>
      </c>
      <c r="AK3">
        <f>Tabell2[[#This Row],[d_vekt_132]]-Tabell2[[#This Row],[d_vekt_1322013]]</f>
        <v>0</v>
      </c>
      <c r="AL3">
        <f>Tabell2[[#This Row],[d_vekt_231]]-Tabell2[[#This Row],[d_vekt_2312013]]</f>
        <v>0</v>
      </c>
      <c r="AM3">
        <f>Tabell2[[#This Row],[d_vekt_699]]-Tabell2[[#This Row],[d_vekt_6992013]]</f>
        <v>0</v>
      </c>
      <c r="AN3">
        <f>Tabell2[[#This Row],[d_normkostandelX14]]-Tabell2[[#This Row],[d_normkostandel_142013]]</f>
        <v>2.571651988581003E-10</v>
      </c>
      <c r="AO3">
        <f>Tabell2[[#This Row],[d_normkostandelX37]]-Tabell2[[#This Row],[d_normkostandel_372013]]</f>
        <v>2.9545157431698499E-8</v>
      </c>
      <c r="AP3">
        <f>Tabell2[[#This Row],[d_normkostandelX132]]-Tabell2[[#This Row],[d_normkostandel_1322013]]</f>
        <v>0</v>
      </c>
      <c r="AQ3">
        <f>Tabell2[[#This Row],[d_normkostandelX231]]-Tabell2[[#This Row],[d_normkostandel_2312013]]</f>
        <v>0</v>
      </c>
      <c r="AR3">
        <f>Tabell2[[#This Row],[d_normkostandelX699]]-Tabell2[[#This Row],[d_normkostandel_6992013]]</f>
        <v>0</v>
      </c>
      <c r="AS3">
        <f>Tabell2[[#This Row],[d_kostbidrag_X14]]-Tabell2[[#This Row],[d_kostbidrag_142013]]</f>
        <v>-9.1058620000694646E-5</v>
      </c>
      <c r="AT3">
        <f>Tabell2[[#This Row],[d_kostbidrag_X37]]-Tabell2[[#This Row],[d_kostbidrag_372013]]</f>
        <v>-6.0032869805581868E-4</v>
      </c>
      <c r="AU3">
        <f>Tabell2[[#This Row],[d_kostbidrag_X132]]-Tabell2[[#This Row],[d_kostbidrag_1322013]]</f>
        <v>0</v>
      </c>
      <c r="AV3">
        <f>Tabell2[[#This Row],[d_kostbidrag_X231]]-Tabell2[[#This Row],[d_kostbidrag_2312013]]</f>
        <v>0</v>
      </c>
      <c r="AW3">
        <f>Tabell2[[#This Row],[d_kostbidrag_X699]]-Tabell2[[#This Row],[d_kostbidrag_6992013]]</f>
        <v>0</v>
      </c>
    </row>
    <row r="4" spans="1:49" x14ac:dyDescent="0.25">
      <c r="A4" t="s">
        <v>24</v>
      </c>
      <c r="B4">
        <v>9</v>
      </c>
      <c r="C4">
        <v>0</v>
      </c>
      <c r="D4">
        <v>0.22598773241043091</v>
      </c>
      <c r="E4">
        <v>6.7783907055854797E-2</v>
      </c>
      <c r="F4">
        <v>0</v>
      </c>
      <c r="G4">
        <v>0</v>
      </c>
      <c r="H4">
        <v>0</v>
      </c>
      <c r="I4">
        <v>0.82999306917190552</v>
      </c>
      <c r="J4">
        <v>0.17000693082809448</v>
      </c>
      <c r="K4">
        <v>0</v>
      </c>
      <c r="L4">
        <v>0</v>
      </c>
      <c r="M4">
        <v>0</v>
      </c>
      <c r="N4">
        <v>16818.458984375</v>
      </c>
      <c r="O4">
        <v>3444.913818359375</v>
      </c>
      <c r="P4">
        <v>0</v>
      </c>
      <c r="Q4">
        <v>0</v>
      </c>
      <c r="R4">
        <v>9</v>
      </c>
      <c r="S4">
        <v>0</v>
      </c>
      <c r="T4">
        <v>0.22598773523872701</v>
      </c>
      <c r="U4">
        <v>6.7783903838022394E-2</v>
      </c>
      <c r="V4">
        <v>0</v>
      </c>
      <c r="W4">
        <v>0</v>
      </c>
      <c r="X4">
        <v>0</v>
      </c>
      <c r="Y4">
        <v>0.82999308179923104</v>
      </c>
      <c r="Z4">
        <v>0.17000691820076899</v>
      </c>
      <c r="AA4">
        <v>0</v>
      </c>
      <c r="AB4">
        <v>0</v>
      </c>
      <c r="AC4">
        <v>0</v>
      </c>
      <c r="AD4">
        <v>16818.459231936598</v>
      </c>
      <c r="AE4">
        <v>3444.91356085598</v>
      </c>
      <c r="AF4">
        <v>0</v>
      </c>
      <c r="AG4">
        <v>0</v>
      </c>
      <c r="AH4">
        <f>Tabell2[[#This Row],[d_DEA_id]]-Tabell2[[#This Row],[id]]</f>
        <v>0</v>
      </c>
      <c r="AI4">
        <f>Tabell2[[#This Row],[d_vekt_14]]-Tabell2[[#This Row],[d_vekt_142013]]</f>
        <v>0</v>
      </c>
      <c r="AJ4">
        <f>Tabell2[[#This Row],[d_vekt_37]]-Tabell2[[#This Row],[d_vekt_372013]]</f>
        <v>2.8282960973236015E-9</v>
      </c>
      <c r="AK4">
        <f>Tabell2[[#This Row],[d_vekt_132]]-Tabell2[[#This Row],[d_vekt_1322013]]</f>
        <v>-3.2178324033127481E-9</v>
      </c>
      <c r="AL4">
        <f>Tabell2[[#This Row],[d_vekt_231]]-Tabell2[[#This Row],[d_vekt_2312013]]</f>
        <v>0</v>
      </c>
      <c r="AM4">
        <f>Tabell2[[#This Row],[d_vekt_699]]-Tabell2[[#This Row],[d_vekt_6992013]]</f>
        <v>0</v>
      </c>
      <c r="AN4">
        <f>Tabell2[[#This Row],[d_normkostandelX14]]-Tabell2[[#This Row],[d_normkostandel_142013]]</f>
        <v>0</v>
      </c>
      <c r="AO4">
        <f>Tabell2[[#This Row],[d_normkostandelX37]]-Tabell2[[#This Row],[d_normkostandel_372013]]</f>
        <v>1.2627325518543842E-8</v>
      </c>
      <c r="AP4">
        <f>Tabell2[[#This Row],[d_normkostandelX132]]-Tabell2[[#This Row],[d_normkostandel_1322013]]</f>
        <v>-1.2627325490788266E-8</v>
      </c>
      <c r="AQ4">
        <f>Tabell2[[#This Row],[d_normkostandelX231]]-Tabell2[[#This Row],[d_normkostandel_2312013]]</f>
        <v>0</v>
      </c>
      <c r="AR4">
        <f>Tabell2[[#This Row],[d_normkostandelX699]]-Tabell2[[#This Row],[d_normkostandel_6992013]]</f>
        <v>0</v>
      </c>
      <c r="AS4">
        <f>Tabell2[[#This Row],[d_kostbidrag_X14]]-Tabell2[[#This Row],[d_kostbidrag_142013]]</f>
        <v>0</v>
      </c>
      <c r="AT4">
        <f>Tabell2[[#This Row],[d_kostbidrag_X37]]-Tabell2[[#This Row],[d_kostbidrag_372013]]</f>
        <v>2.4756159837124869E-4</v>
      </c>
      <c r="AU4">
        <f>Tabell2[[#This Row],[d_kostbidrag_X132]]-Tabell2[[#This Row],[d_kostbidrag_1322013]]</f>
        <v>-2.5750339500518749E-4</v>
      </c>
      <c r="AV4">
        <f>Tabell2[[#This Row],[d_kostbidrag_X231]]-Tabell2[[#This Row],[d_kostbidrag_2312013]]</f>
        <v>0</v>
      </c>
      <c r="AW4">
        <f>Tabell2[[#This Row],[d_kostbidrag_X699]]-Tabell2[[#This Row],[d_kostbidrag_6992013]]</f>
        <v>0</v>
      </c>
    </row>
    <row r="5" spans="1:49" x14ac:dyDescent="0.25">
      <c r="A5" t="s">
        <v>25</v>
      </c>
      <c r="B5">
        <v>14</v>
      </c>
      <c r="C5">
        <v>1.0352019071578979</v>
      </c>
      <c r="D5">
        <v>0</v>
      </c>
      <c r="E5">
        <v>0</v>
      </c>
      <c r="F5">
        <v>2.5764193385839462E-2</v>
      </c>
      <c r="G5">
        <v>0</v>
      </c>
      <c r="H5">
        <v>0.98850566148757935</v>
      </c>
      <c r="I5">
        <v>0</v>
      </c>
      <c r="J5">
        <v>0</v>
      </c>
      <c r="K5">
        <v>1.1494319885969162E-2</v>
      </c>
      <c r="L5">
        <v>0</v>
      </c>
      <c r="M5">
        <v>39842.8515625</v>
      </c>
      <c r="N5">
        <v>0</v>
      </c>
      <c r="O5">
        <v>0</v>
      </c>
      <c r="P5">
        <v>463.29171752929687</v>
      </c>
      <c r="Q5">
        <v>0</v>
      </c>
      <c r="R5">
        <v>14</v>
      </c>
      <c r="S5">
        <v>1.0352019135158099</v>
      </c>
      <c r="T5">
        <v>0</v>
      </c>
      <c r="U5">
        <v>0</v>
      </c>
      <c r="V5">
        <v>2.5764194300017799E-2</v>
      </c>
      <c r="W5">
        <v>0</v>
      </c>
      <c r="X5">
        <v>0.98850567909646103</v>
      </c>
      <c r="Y5">
        <v>0</v>
      </c>
      <c r="Z5">
        <v>0</v>
      </c>
      <c r="AA5">
        <v>1.14943209035386E-2</v>
      </c>
      <c r="AB5">
        <v>0</v>
      </c>
      <c r="AC5">
        <v>39842.851247396597</v>
      </c>
      <c r="AD5">
        <v>0</v>
      </c>
      <c r="AE5">
        <v>0</v>
      </c>
      <c r="AF5">
        <v>463.29174190292002</v>
      </c>
      <c r="AG5">
        <v>0</v>
      </c>
      <c r="AH5">
        <f>Tabell2[[#This Row],[d_DEA_id]]-Tabell2[[#This Row],[id]]</f>
        <v>0</v>
      </c>
      <c r="AI5">
        <f>Tabell2[[#This Row],[d_vekt_14]]-Tabell2[[#This Row],[d_vekt_142013]]</f>
        <v>6.3579119746748347E-9</v>
      </c>
      <c r="AJ5">
        <f>Tabell2[[#This Row],[d_vekt_37]]-Tabell2[[#This Row],[d_vekt_372013]]</f>
        <v>0</v>
      </c>
      <c r="AK5">
        <f>Tabell2[[#This Row],[d_vekt_132]]-Tabell2[[#This Row],[d_vekt_1322013]]</f>
        <v>0</v>
      </c>
      <c r="AL5">
        <f>Tabell2[[#This Row],[d_vekt_231]]-Tabell2[[#This Row],[d_vekt_2312013]]</f>
        <v>9.1417833719686925E-10</v>
      </c>
      <c r="AM5">
        <f>Tabell2[[#This Row],[d_vekt_699]]-Tabell2[[#This Row],[d_vekt_6992013]]</f>
        <v>0</v>
      </c>
      <c r="AN5">
        <f>Tabell2[[#This Row],[d_normkostandelX14]]-Tabell2[[#This Row],[d_normkostandel_142013]]</f>
        <v>1.7608881686115296E-8</v>
      </c>
      <c r="AO5">
        <f>Tabell2[[#This Row],[d_normkostandelX37]]-Tabell2[[#This Row],[d_normkostandel_372013]]</f>
        <v>0</v>
      </c>
      <c r="AP5">
        <f>Tabell2[[#This Row],[d_normkostandelX132]]-Tabell2[[#This Row],[d_normkostandel_1322013]]</f>
        <v>0</v>
      </c>
      <c r="AQ5">
        <f>Tabell2[[#This Row],[d_normkostandelX231]]-Tabell2[[#This Row],[d_normkostandel_2312013]]</f>
        <v>1.017569438432897E-9</v>
      </c>
      <c r="AR5">
        <f>Tabell2[[#This Row],[d_normkostandelX699]]-Tabell2[[#This Row],[d_normkostandel_6992013]]</f>
        <v>0</v>
      </c>
      <c r="AS5">
        <f>Tabell2[[#This Row],[d_kostbidrag_X14]]-Tabell2[[#This Row],[d_kostbidrag_142013]]</f>
        <v>-3.1510340340901166E-4</v>
      </c>
      <c r="AT5">
        <f>Tabell2[[#This Row],[d_kostbidrag_X37]]-Tabell2[[#This Row],[d_kostbidrag_372013]]</f>
        <v>0</v>
      </c>
      <c r="AU5">
        <f>Tabell2[[#This Row],[d_kostbidrag_X132]]-Tabell2[[#This Row],[d_kostbidrag_1322013]]</f>
        <v>0</v>
      </c>
      <c r="AV5">
        <f>Tabell2[[#This Row],[d_kostbidrag_X231]]-Tabell2[[#This Row],[d_kostbidrag_2312013]]</f>
        <v>2.4373623148221668E-5</v>
      </c>
      <c r="AW5">
        <f>Tabell2[[#This Row],[d_kostbidrag_X699]]-Tabell2[[#This Row],[d_kostbidrag_6992013]]</f>
        <v>0</v>
      </c>
    </row>
    <row r="6" spans="1:49" x14ac:dyDescent="0.25">
      <c r="A6" t="s">
        <v>26</v>
      </c>
      <c r="B6">
        <v>16</v>
      </c>
      <c r="C6">
        <v>0.21653003990650177</v>
      </c>
      <c r="D6">
        <v>9.0352393686771393E-2</v>
      </c>
      <c r="E6">
        <v>0</v>
      </c>
      <c r="F6">
        <v>0</v>
      </c>
      <c r="G6">
        <v>0</v>
      </c>
      <c r="H6">
        <v>0.55344671010971069</v>
      </c>
      <c r="I6">
        <v>0.44655328989028931</v>
      </c>
      <c r="J6">
        <v>0</v>
      </c>
      <c r="K6">
        <v>0</v>
      </c>
      <c r="L6">
        <v>0</v>
      </c>
      <c r="M6">
        <v>8333.80859375</v>
      </c>
      <c r="N6">
        <v>6724.2060546875</v>
      </c>
      <c r="O6">
        <v>0</v>
      </c>
      <c r="P6">
        <v>0</v>
      </c>
      <c r="Q6">
        <v>0</v>
      </c>
      <c r="R6">
        <v>16</v>
      </c>
      <c r="S6">
        <v>0.21653004071450699</v>
      </c>
      <c r="T6">
        <v>9.0352391355244102E-2</v>
      </c>
      <c r="U6">
        <v>0</v>
      </c>
      <c r="V6">
        <v>0</v>
      </c>
      <c r="W6">
        <v>0</v>
      </c>
      <c r="X6">
        <v>0.553446707872153</v>
      </c>
      <c r="Y6">
        <v>0.446553292127847</v>
      </c>
      <c r="Z6">
        <v>0</v>
      </c>
      <c r="AA6">
        <v>0</v>
      </c>
      <c r="AB6">
        <v>0</v>
      </c>
      <c r="AC6">
        <v>8333.8082070199307</v>
      </c>
      <c r="AD6">
        <v>6724.2056694399698</v>
      </c>
      <c r="AE6">
        <v>0</v>
      </c>
      <c r="AF6">
        <v>0</v>
      </c>
      <c r="AG6">
        <v>0</v>
      </c>
      <c r="AH6">
        <f>Tabell2[[#This Row],[d_DEA_id]]-Tabell2[[#This Row],[id]]</f>
        <v>0</v>
      </c>
      <c r="AI6">
        <f>Tabell2[[#This Row],[d_vekt_14]]-Tabell2[[#This Row],[d_vekt_142013]]</f>
        <v>8.0800521828905403E-10</v>
      </c>
      <c r="AJ6">
        <f>Tabell2[[#This Row],[d_vekt_37]]-Tabell2[[#This Row],[d_vekt_372013]]</f>
        <v>-2.3315272906776485E-9</v>
      </c>
      <c r="AK6">
        <f>Tabell2[[#This Row],[d_vekt_132]]-Tabell2[[#This Row],[d_vekt_1322013]]</f>
        <v>0</v>
      </c>
      <c r="AL6">
        <f>Tabell2[[#This Row],[d_vekt_231]]-Tabell2[[#This Row],[d_vekt_2312013]]</f>
        <v>0</v>
      </c>
      <c r="AM6">
        <f>Tabell2[[#This Row],[d_vekt_699]]-Tabell2[[#This Row],[d_vekt_6992013]]</f>
        <v>0</v>
      </c>
      <c r="AN6">
        <f>Tabell2[[#This Row],[d_normkostandelX14]]-Tabell2[[#This Row],[d_normkostandel_142013]]</f>
        <v>-2.2375576946842557E-9</v>
      </c>
      <c r="AO6">
        <f>Tabell2[[#This Row],[d_normkostandelX37]]-Tabell2[[#This Row],[d_normkostandel_372013]]</f>
        <v>2.2375576946842557E-9</v>
      </c>
      <c r="AP6">
        <f>Tabell2[[#This Row],[d_normkostandelX132]]-Tabell2[[#This Row],[d_normkostandel_1322013]]</f>
        <v>0</v>
      </c>
      <c r="AQ6">
        <f>Tabell2[[#This Row],[d_normkostandelX231]]-Tabell2[[#This Row],[d_normkostandel_2312013]]</f>
        <v>0</v>
      </c>
      <c r="AR6">
        <f>Tabell2[[#This Row],[d_normkostandelX699]]-Tabell2[[#This Row],[d_normkostandel_6992013]]</f>
        <v>0</v>
      </c>
      <c r="AS6">
        <f>Tabell2[[#This Row],[d_kostbidrag_X14]]-Tabell2[[#This Row],[d_kostbidrag_142013]]</f>
        <v>-3.8673006929457188E-4</v>
      </c>
      <c r="AT6">
        <f>Tabell2[[#This Row],[d_kostbidrag_X37]]-Tabell2[[#This Row],[d_kostbidrag_372013]]</f>
        <v>-3.8524753017554758E-4</v>
      </c>
      <c r="AU6">
        <f>Tabell2[[#This Row],[d_kostbidrag_X132]]-Tabell2[[#This Row],[d_kostbidrag_1322013]]</f>
        <v>0</v>
      </c>
      <c r="AV6">
        <f>Tabell2[[#This Row],[d_kostbidrag_X231]]-Tabell2[[#This Row],[d_kostbidrag_2312013]]</f>
        <v>0</v>
      </c>
      <c r="AW6">
        <f>Tabell2[[#This Row],[d_kostbidrag_X699]]-Tabell2[[#This Row],[d_kostbidrag_6992013]]</f>
        <v>0</v>
      </c>
    </row>
    <row r="7" spans="1:49" x14ac:dyDescent="0.25">
      <c r="A7" t="s">
        <v>27</v>
      </c>
      <c r="B7">
        <v>18</v>
      </c>
      <c r="C7">
        <v>0</v>
      </c>
      <c r="D7">
        <v>0.10883099585771561</v>
      </c>
      <c r="E7">
        <v>0.22107464075088501</v>
      </c>
      <c r="F7">
        <v>0</v>
      </c>
      <c r="G7">
        <v>0</v>
      </c>
      <c r="H7">
        <v>0</v>
      </c>
      <c r="I7">
        <v>0.41890212893486023</v>
      </c>
      <c r="J7">
        <v>0.58109790086746216</v>
      </c>
      <c r="K7">
        <v>0</v>
      </c>
      <c r="L7">
        <v>0</v>
      </c>
      <c r="M7">
        <v>0</v>
      </c>
      <c r="N7">
        <v>8099.42041015625</v>
      </c>
      <c r="O7">
        <v>11235.455078125</v>
      </c>
      <c r="P7">
        <v>0</v>
      </c>
      <c r="Q7">
        <v>0</v>
      </c>
      <c r="R7">
        <v>18</v>
      </c>
      <c r="S7">
        <v>0</v>
      </c>
      <c r="T7">
        <v>0.108830997496996</v>
      </c>
      <c r="U7">
        <v>0.22107463531736299</v>
      </c>
      <c r="V7">
        <v>0</v>
      </c>
      <c r="W7">
        <v>0</v>
      </c>
      <c r="X7">
        <v>0</v>
      </c>
      <c r="Y7">
        <v>0.41890212579230601</v>
      </c>
      <c r="Z7">
        <v>0.58109787420769399</v>
      </c>
      <c r="AA7">
        <v>0</v>
      </c>
      <c r="AB7">
        <v>0</v>
      </c>
      <c r="AC7">
        <v>0</v>
      </c>
      <c r="AD7">
        <v>8099.4204957213997</v>
      </c>
      <c r="AE7">
        <v>11235.455116098999</v>
      </c>
      <c r="AF7">
        <v>0</v>
      </c>
      <c r="AG7">
        <v>0</v>
      </c>
      <c r="AH7">
        <f>Tabell2[[#This Row],[d_DEA_id]]-Tabell2[[#This Row],[id]]</f>
        <v>0</v>
      </c>
      <c r="AI7">
        <f>Tabell2[[#This Row],[d_vekt_14]]-Tabell2[[#This Row],[d_vekt_142013]]</f>
        <v>0</v>
      </c>
      <c r="AJ7">
        <f>Tabell2[[#This Row],[d_vekt_37]]-Tabell2[[#This Row],[d_vekt_372013]]</f>
        <v>1.6392803919851318E-9</v>
      </c>
      <c r="AK7">
        <f>Tabell2[[#This Row],[d_vekt_132]]-Tabell2[[#This Row],[d_vekt_1322013]]</f>
        <v>-5.4335220212031743E-9</v>
      </c>
      <c r="AL7">
        <f>Tabell2[[#This Row],[d_vekt_231]]-Tabell2[[#This Row],[d_vekt_2312013]]</f>
        <v>0</v>
      </c>
      <c r="AM7">
        <f>Tabell2[[#This Row],[d_vekt_699]]-Tabell2[[#This Row],[d_vekt_6992013]]</f>
        <v>0</v>
      </c>
      <c r="AN7">
        <f>Tabell2[[#This Row],[d_normkostandelX14]]-Tabell2[[#This Row],[d_normkostandel_142013]]</f>
        <v>0</v>
      </c>
      <c r="AO7">
        <f>Tabell2[[#This Row],[d_normkostandelX37]]-Tabell2[[#This Row],[d_normkostandel_372013]]</f>
        <v>-3.1425542168506126E-9</v>
      </c>
      <c r="AP7">
        <f>Tabell2[[#This Row],[d_normkostandelX132]]-Tabell2[[#This Row],[d_normkostandel_1322013]]</f>
        <v>-2.66597681708447E-8</v>
      </c>
      <c r="AQ7">
        <f>Tabell2[[#This Row],[d_normkostandelX231]]-Tabell2[[#This Row],[d_normkostandel_2312013]]</f>
        <v>0</v>
      </c>
      <c r="AR7">
        <f>Tabell2[[#This Row],[d_normkostandelX699]]-Tabell2[[#This Row],[d_normkostandel_6992013]]</f>
        <v>0</v>
      </c>
      <c r="AS7">
        <f>Tabell2[[#This Row],[d_kostbidrag_X14]]-Tabell2[[#This Row],[d_kostbidrag_142013]]</f>
        <v>0</v>
      </c>
      <c r="AT7">
        <f>Tabell2[[#This Row],[d_kostbidrag_X37]]-Tabell2[[#This Row],[d_kostbidrag_372013]]</f>
        <v>8.5565149674948771E-5</v>
      </c>
      <c r="AU7">
        <f>Tabell2[[#This Row],[d_kostbidrag_X132]]-Tabell2[[#This Row],[d_kostbidrag_1322013]]</f>
        <v>3.7973999496898614E-5</v>
      </c>
      <c r="AV7">
        <f>Tabell2[[#This Row],[d_kostbidrag_X231]]-Tabell2[[#This Row],[d_kostbidrag_2312013]]</f>
        <v>0</v>
      </c>
      <c r="AW7">
        <f>Tabell2[[#This Row],[d_kostbidrag_X699]]-Tabell2[[#This Row],[d_kostbidrag_6992013]]</f>
        <v>0</v>
      </c>
    </row>
    <row r="8" spans="1:49" x14ac:dyDescent="0.25">
      <c r="A8" t="s">
        <v>28</v>
      </c>
      <c r="B8">
        <v>22</v>
      </c>
      <c r="C8">
        <v>0</v>
      </c>
      <c r="D8">
        <v>4.5225765556097031E-2</v>
      </c>
      <c r="E8">
        <v>0.11758097261190414</v>
      </c>
      <c r="F8">
        <v>0</v>
      </c>
      <c r="G8">
        <v>0</v>
      </c>
      <c r="H8">
        <v>0</v>
      </c>
      <c r="I8">
        <v>0.36030560731887817</v>
      </c>
      <c r="J8">
        <v>0.63969439268112183</v>
      </c>
      <c r="K8">
        <v>0</v>
      </c>
      <c r="L8">
        <v>0</v>
      </c>
      <c r="M8">
        <v>0</v>
      </c>
      <c r="N8">
        <v>3365.7919921875</v>
      </c>
      <c r="O8">
        <v>5975.7001953125</v>
      </c>
      <c r="P8">
        <v>0</v>
      </c>
      <c r="Q8">
        <v>0</v>
      </c>
      <c r="R8">
        <v>22</v>
      </c>
      <c r="S8">
        <v>0</v>
      </c>
      <c r="T8">
        <v>4.52257673922669E-2</v>
      </c>
      <c r="U8">
        <v>0.117580971141653</v>
      </c>
      <c r="V8">
        <v>0</v>
      </c>
      <c r="W8">
        <v>0</v>
      </c>
      <c r="X8">
        <v>0</v>
      </c>
      <c r="Y8">
        <v>0.36030561256929999</v>
      </c>
      <c r="Z8">
        <v>0.63969438743069995</v>
      </c>
      <c r="AA8">
        <v>0</v>
      </c>
      <c r="AB8">
        <v>0</v>
      </c>
      <c r="AC8">
        <v>0</v>
      </c>
      <c r="AD8">
        <v>3365.7920608672898</v>
      </c>
      <c r="AE8">
        <v>5975.70011536109</v>
      </c>
      <c r="AF8">
        <v>0</v>
      </c>
      <c r="AG8">
        <v>0</v>
      </c>
      <c r="AH8">
        <f>Tabell2[[#This Row],[d_DEA_id]]-Tabell2[[#This Row],[id]]</f>
        <v>0</v>
      </c>
      <c r="AI8">
        <f>Tabell2[[#This Row],[d_vekt_14]]-Tabell2[[#This Row],[d_vekt_142013]]</f>
        <v>0</v>
      </c>
      <c r="AJ8">
        <f>Tabell2[[#This Row],[d_vekt_37]]-Tabell2[[#This Row],[d_vekt_372013]]</f>
        <v>1.836169868929538E-9</v>
      </c>
      <c r="AK8">
        <f>Tabell2[[#This Row],[d_vekt_132]]-Tabell2[[#This Row],[d_vekt_1322013]]</f>
        <v>-1.4702511430542131E-9</v>
      </c>
      <c r="AL8">
        <f>Tabell2[[#This Row],[d_vekt_231]]-Tabell2[[#This Row],[d_vekt_2312013]]</f>
        <v>0</v>
      </c>
      <c r="AM8">
        <f>Tabell2[[#This Row],[d_vekt_699]]-Tabell2[[#This Row],[d_vekt_6992013]]</f>
        <v>0</v>
      </c>
      <c r="AN8">
        <f>Tabell2[[#This Row],[d_normkostandelX14]]-Tabell2[[#This Row],[d_normkostandel_142013]]</f>
        <v>0</v>
      </c>
      <c r="AO8">
        <f>Tabell2[[#This Row],[d_normkostandelX37]]-Tabell2[[#This Row],[d_normkostandel_372013]]</f>
        <v>5.2504218195359442E-9</v>
      </c>
      <c r="AP8">
        <f>Tabell2[[#This Row],[d_normkostandelX132]]-Tabell2[[#This Row],[d_normkostandel_1322013]]</f>
        <v>-5.2504218750470955E-9</v>
      </c>
      <c r="AQ8">
        <f>Tabell2[[#This Row],[d_normkostandelX231]]-Tabell2[[#This Row],[d_normkostandel_2312013]]</f>
        <v>0</v>
      </c>
      <c r="AR8">
        <f>Tabell2[[#This Row],[d_normkostandelX699]]-Tabell2[[#This Row],[d_normkostandel_6992013]]</f>
        <v>0</v>
      </c>
      <c r="AS8">
        <f>Tabell2[[#This Row],[d_kostbidrag_X14]]-Tabell2[[#This Row],[d_kostbidrag_142013]]</f>
        <v>0</v>
      </c>
      <c r="AT8">
        <f>Tabell2[[#This Row],[d_kostbidrag_X37]]-Tabell2[[#This Row],[d_kostbidrag_372013]]</f>
        <v>6.8679789819725556E-5</v>
      </c>
      <c r="AU8">
        <f>Tabell2[[#This Row],[d_kostbidrag_X132]]-Tabell2[[#This Row],[d_kostbidrag_1322013]]</f>
        <v>-7.9951410043577198E-5</v>
      </c>
      <c r="AV8">
        <f>Tabell2[[#This Row],[d_kostbidrag_X231]]-Tabell2[[#This Row],[d_kostbidrag_2312013]]</f>
        <v>0</v>
      </c>
      <c r="AW8">
        <f>Tabell2[[#This Row],[d_kostbidrag_X699]]-Tabell2[[#This Row],[d_kostbidrag_6992013]]</f>
        <v>0</v>
      </c>
    </row>
    <row r="9" spans="1:49" x14ac:dyDescent="0.25">
      <c r="A9" t="s">
        <v>29</v>
      </c>
      <c r="B9">
        <v>32</v>
      </c>
      <c r="C9">
        <v>3.1298286914825439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120460.84375</v>
      </c>
      <c r="N9">
        <v>0</v>
      </c>
      <c r="O9">
        <v>0</v>
      </c>
      <c r="P9">
        <v>0</v>
      </c>
      <c r="Q9">
        <v>0</v>
      </c>
      <c r="R9">
        <v>32</v>
      </c>
      <c r="S9">
        <v>3.1298286604361398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120460.845482866</v>
      </c>
      <c r="AD9">
        <v>0</v>
      </c>
      <c r="AE9">
        <v>0</v>
      </c>
      <c r="AF9">
        <v>0</v>
      </c>
      <c r="AG9">
        <v>0</v>
      </c>
      <c r="AH9">
        <f>Tabell2[[#This Row],[d_DEA_id]]-Tabell2[[#This Row],[id]]</f>
        <v>0</v>
      </c>
      <c r="AI9">
        <f>Tabell2[[#This Row],[d_vekt_14]]-Tabell2[[#This Row],[d_vekt_142013]]</f>
        <v>-3.1046404114221104E-8</v>
      </c>
      <c r="AJ9">
        <f>Tabell2[[#This Row],[d_vekt_37]]-Tabell2[[#This Row],[d_vekt_372013]]</f>
        <v>0</v>
      </c>
      <c r="AK9">
        <f>Tabell2[[#This Row],[d_vekt_132]]-Tabell2[[#This Row],[d_vekt_1322013]]</f>
        <v>0</v>
      </c>
      <c r="AL9">
        <f>Tabell2[[#This Row],[d_vekt_231]]-Tabell2[[#This Row],[d_vekt_2312013]]</f>
        <v>0</v>
      </c>
      <c r="AM9">
        <f>Tabell2[[#This Row],[d_vekt_699]]-Tabell2[[#This Row],[d_vekt_6992013]]</f>
        <v>0</v>
      </c>
      <c r="AN9">
        <f>Tabell2[[#This Row],[d_normkostandelX14]]-Tabell2[[#This Row],[d_normkostandel_142013]]</f>
        <v>0</v>
      </c>
      <c r="AO9">
        <f>Tabell2[[#This Row],[d_normkostandelX37]]-Tabell2[[#This Row],[d_normkostandel_372013]]</f>
        <v>0</v>
      </c>
      <c r="AP9">
        <f>Tabell2[[#This Row],[d_normkostandelX132]]-Tabell2[[#This Row],[d_normkostandel_1322013]]</f>
        <v>0</v>
      </c>
      <c r="AQ9">
        <f>Tabell2[[#This Row],[d_normkostandelX231]]-Tabell2[[#This Row],[d_normkostandel_2312013]]</f>
        <v>0</v>
      </c>
      <c r="AR9">
        <f>Tabell2[[#This Row],[d_normkostandelX699]]-Tabell2[[#This Row],[d_normkostandel_6992013]]</f>
        <v>0</v>
      </c>
      <c r="AS9">
        <f>Tabell2[[#This Row],[d_kostbidrag_X14]]-Tabell2[[#This Row],[d_kostbidrag_142013]]</f>
        <v>1.7328660032944754E-3</v>
      </c>
      <c r="AT9">
        <f>Tabell2[[#This Row],[d_kostbidrag_X37]]-Tabell2[[#This Row],[d_kostbidrag_372013]]</f>
        <v>0</v>
      </c>
      <c r="AU9">
        <f>Tabell2[[#This Row],[d_kostbidrag_X132]]-Tabell2[[#This Row],[d_kostbidrag_1322013]]</f>
        <v>0</v>
      </c>
      <c r="AV9">
        <f>Tabell2[[#This Row],[d_kostbidrag_X231]]-Tabell2[[#This Row],[d_kostbidrag_2312013]]</f>
        <v>0</v>
      </c>
      <c r="AW9">
        <f>Tabell2[[#This Row],[d_kostbidrag_X699]]-Tabell2[[#This Row],[d_kostbidrag_6992013]]</f>
        <v>0</v>
      </c>
    </row>
    <row r="10" spans="1:49" x14ac:dyDescent="0.25">
      <c r="A10" t="s">
        <v>30</v>
      </c>
      <c r="B10">
        <v>35</v>
      </c>
      <c r="C10">
        <v>0</v>
      </c>
      <c r="D10">
        <v>0.25851428508758545</v>
      </c>
      <c r="E10">
        <v>9.1656353324651718E-3</v>
      </c>
      <c r="F10">
        <v>0</v>
      </c>
      <c r="G10">
        <v>0</v>
      </c>
      <c r="H10">
        <v>0</v>
      </c>
      <c r="I10">
        <v>0.97636044025421143</v>
      </c>
      <c r="J10">
        <v>2.3639518767595291E-2</v>
      </c>
      <c r="K10">
        <v>0</v>
      </c>
      <c r="L10">
        <v>0</v>
      </c>
      <c r="M10">
        <v>0</v>
      </c>
      <c r="N10">
        <v>19239.150390625</v>
      </c>
      <c r="O10">
        <v>465.81591796875</v>
      </c>
      <c r="P10">
        <v>0</v>
      </c>
      <c r="Q10">
        <v>0</v>
      </c>
      <c r="R10">
        <v>35</v>
      </c>
      <c r="S10">
        <v>0</v>
      </c>
      <c r="T10">
        <v>0.25851428158348999</v>
      </c>
      <c r="U10">
        <v>9.1656350432691297E-3</v>
      </c>
      <c r="V10">
        <v>0</v>
      </c>
      <c r="W10">
        <v>0</v>
      </c>
      <c r="X10">
        <v>0</v>
      </c>
      <c r="Y10">
        <v>0.97636048143147003</v>
      </c>
      <c r="Z10">
        <v>2.36395185685295E-2</v>
      </c>
      <c r="AA10">
        <v>0</v>
      </c>
      <c r="AB10">
        <v>0</v>
      </c>
      <c r="AC10">
        <v>0</v>
      </c>
      <c r="AD10">
        <v>19239.1498640065</v>
      </c>
      <c r="AE10">
        <v>465.81590416902401</v>
      </c>
      <c r="AF10">
        <v>0</v>
      </c>
      <c r="AG10">
        <v>0</v>
      </c>
      <c r="AH10">
        <f>Tabell2[[#This Row],[d_DEA_id]]-Tabell2[[#This Row],[id]]</f>
        <v>0</v>
      </c>
      <c r="AI10">
        <f>Tabell2[[#This Row],[d_vekt_14]]-Tabell2[[#This Row],[d_vekt_142013]]</f>
        <v>0</v>
      </c>
      <c r="AJ10">
        <f>Tabell2[[#This Row],[d_vekt_37]]-Tabell2[[#This Row],[d_vekt_372013]]</f>
        <v>-3.5040954582399308E-9</v>
      </c>
      <c r="AK10">
        <f>Tabell2[[#This Row],[d_vekt_132]]-Tabell2[[#This Row],[d_vekt_1322013]]</f>
        <v>-2.8919604211363747E-10</v>
      </c>
      <c r="AL10">
        <f>Tabell2[[#This Row],[d_vekt_231]]-Tabell2[[#This Row],[d_vekt_2312013]]</f>
        <v>0</v>
      </c>
      <c r="AM10">
        <f>Tabell2[[#This Row],[d_vekt_699]]-Tabell2[[#This Row],[d_vekt_6992013]]</f>
        <v>0</v>
      </c>
      <c r="AN10">
        <f>Tabell2[[#This Row],[d_normkostandelX14]]-Tabell2[[#This Row],[d_normkostandel_142013]]</f>
        <v>0</v>
      </c>
      <c r="AO10">
        <f>Tabell2[[#This Row],[d_normkostandelX37]]-Tabell2[[#This Row],[d_normkostandel_372013]]</f>
        <v>4.1177258602864697E-8</v>
      </c>
      <c r="AP10">
        <f>Tabell2[[#This Row],[d_normkostandelX132]]-Tabell2[[#This Row],[d_normkostandel_1322013]]</f>
        <v>-1.9906579162842775E-10</v>
      </c>
      <c r="AQ10">
        <f>Tabell2[[#This Row],[d_normkostandelX231]]-Tabell2[[#This Row],[d_normkostandel_2312013]]</f>
        <v>0</v>
      </c>
      <c r="AR10">
        <f>Tabell2[[#This Row],[d_normkostandelX699]]-Tabell2[[#This Row],[d_normkostandel_6992013]]</f>
        <v>0</v>
      </c>
      <c r="AS10">
        <f>Tabell2[[#This Row],[d_kostbidrag_X14]]-Tabell2[[#This Row],[d_kostbidrag_142013]]</f>
        <v>0</v>
      </c>
      <c r="AT10">
        <f>Tabell2[[#This Row],[d_kostbidrag_X37]]-Tabell2[[#This Row],[d_kostbidrag_372013]]</f>
        <v>-5.2661849986179732E-4</v>
      </c>
      <c r="AU10">
        <f>Tabell2[[#This Row],[d_kostbidrag_X132]]-Tabell2[[#This Row],[d_kostbidrag_1322013]]</f>
        <v>-1.3799725991248124E-5</v>
      </c>
      <c r="AV10">
        <f>Tabell2[[#This Row],[d_kostbidrag_X231]]-Tabell2[[#This Row],[d_kostbidrag_2312013]]</f>
        <v>0</v>
      </c>
      <c r="AW10">
        <f>Tabell2[[#This Row],[d_kostbidrag_X699]]-Tabell2[[#This Row],[d_kostbidrag_6992013]]</f>
        <v>0</v>
      </c>
    </row>
    <row r="11" spans="1:49" x14ac:dyDescent="0.25">
      <c r="A11" t="s">
        <v>31</v>
      </c>
      <c r="B11">
        <v>37</v>
      </c>
      <c r="C11">
        <v>0</v>
      </c>
      <c r="D11">
        <v>1.0091338157653809</v>
      </c>
      <c r="E11">
        <v>5.9405048377811909E-3</v>
      </c>
      <c r="F11">
        <v>0</v>
      </c>
      <c r="G11">
        <v>0</v>
      </c>
      <c r="H11">
        <v>0</v>
      </c>
      <c r="I11">
        <v>0.99599611759185791</v>
      </c>
      <c r="J11">
        <v>4.0038945153355598E-3</v>
      </c>
      <c r="K11">
        <v>0</v>
      </c>
      <c r="L11">
        <v>0</v>
      </c>
      <c r="M11">
        <v>0</v>
      </c>
      <c r="N11">
        <v>75101.7578125</v>
      </c>
      <c r="O11">
        <v>301.9083251953125</v>
      </c>
      <c r="P11">
        <v>0</v>
      </c>
      <c r="Q11">
        <v>0</v>
      </c>
      <c r="R11">
        <v>37</v>
      </c>
      <c r="S11">
        <v>0</v>
      </c>
      <c r="T11">
        <v>1.00913383413452</v>
      </c>
      <c r="U11">
        <v>5.9405049556521599E-3</v>
      </c>
      <c r="V11">
        <v>0</v>
      </c>
      <c r="W11">
        <v>0</v>
      </c>
      <c r="X11">
        <v>0</v>
      </c>
      <c r="Y11">
        <v>0.99599610527335902</v>
      </c>
      <c r="Z11">
        <v>4.0038947266405099E-3</v>
      </c>
      <c r="AA11">
        <v>0</v>
      </c>
      <c r="AB11">
        <v>0</v>
      </c>
      <c r="AC11">
        <v>0</v>
      </c>
      <c r="AD11">
        <v>75101.758203959296</v>
      </c>
      <c r="AE11">
        <v>301.90834285615398</v>
      </c>
      <c r="AF11">
        <v>0</v>
      </c>
      <c r="AG11">
        <v>0</v>
      </c>
      <c r="AH11">
        <f>Tabell2[[#This Row],[d_DEA_id]]-Tabell2[[#This Row],[id]]</f>
        <v>0</v>
      </c>
      <c r="AI11">
        <f>Tabell2[[#This Row],[d_vekt_14]]-Tabell2[[#This Row],[d_vekt_142013]]</f>
        <v>0</v>
      </c>
      <c r="AJ11">
        <f>Tabell2[[#This Row],[d_vekt_37]]-Tabell2[[#This Row],[d_vekt_372013]]</f>
        <v>1.8369139098695086E-8</v>
      </c>
      <c r="AK11">
        <f>Tabell2[[#This Row],[d_vekt_132]]-Tabell2[[#This Row],[d_vekt_1322013]]</f>
        <v>1.1787096906162864E-10</v>
      </c>
      <c r="AL11">
        <f>Tabell2[[#This Row],[d_vekt_231]]-Tabell2[[#This Row],[d_vekt_2312013]]</f>
        <v>0</v>
      </c>
      <c r="AM11">
        <f>Tabell2[[#This Row],[d_vekt_699]]-Tabell2[[#This Row],[d_vekt_6992013]]</f>
        <v>0</v>
      </c>
      <c r="AN11">
        <f>Tabell2[[#This Row],[d_normkostandelX14]]-Tabell2[[#This Row],[d_normkostandel_142013]]</f>
        <v>0</v>
      </c>
      <c r="AO11">
        <f>Tabell2[[#This Row],[d_normkostandelX37]]-Tabell2[[#This Row],[d_normkostandel_372013]]</f>
        <v>-1.2318498887609053E-8</v>
      </c>
      <c r="AP11">
        <f>Tabell2[[#This Row],[d_normkostandelX132]]-Tabell2[[#This Row],[d_normkostandel_1322013]]</f>
        <v>2.1130495009985539E-10</v>
      </c>
      <c r="AQ11">
        <f>Tabell2[[#This Row],[d_normkostandelX231]]-Tabell2[[#This Row],[d_normkostandel_2312013]]</f>
        <v>0</v>
      </c>
      <c r="AR11">
        <f>Tabell2[[#This Row],[d_normkostandelX699]]-Tabell2[[#This Row],[d_normkostandel_6992013]]</f>
        <v>0</v>
      </c>
      <c r="AS11">
        <f>Tabell2[[#This Row],[d_kostbidrag_X14]]-Tabell2[[#This Row],[d_kostbidrag_142013]]</f>
        <v>0</v>
      </c>
      <c r="AT11">
        <f>Tabell2[[#This Row],[d_kostbidrag_X37]]-Tabell2[[#This Row],[d_kostbidrag_372013]]</f>
        <v>3.9145929622463882E-4</v>
      </c>
      <c r="AU11">
        <f>Tabell2[[#This Row],[d_kostbidrag_X132]]-Tabell2[[#This Row],[d_kostbidrag_1322013]]</f>
        <v>1.7660841479028022E-5</v>
      </c>
      <c r="AV11">
        <f>Tabell2[[#This Row],[d_kostbidrag_X231]]-Tabell2[[#This Row],[d_kostbidrag_2312013]]</f>
        <v>0</v>
      </c>
      <c r="AW11">
        <f>Tabell2[[#This Row],[d_kostbidrag_X699]]-Tabell2[[#This Row],[d_kostbidrag_6992013]]</f>
        <v>0</v>
      </c>
    </row>
    <row r="12" spans="1:49" x14ac:dyDescent="0.25">
      <c r="A12" t="s">
        <v>32</v>
      </c>
      <c r="B12">
        <v>41</v>
      </c>
      <c r="C12">
        <v>3.9975717663764954E-2</v>
      </c>
      <c r="D12">
        <v>1.5349379740655422E-2</v>
      </c>
      <c r="E12">
        <v>0</v>
      </c>
      <c r="F12">
        <v>0</v>
      </c>
      <c r="G12">
        <v>1.4600547961890697E-2</v>
      </c>
      <c r="H12">
        <v>0.16883009672164917</v>
      </c>
      <c r="I12">
        <v>0.12534886598587036</v>
      </c>
      <c r="J12">
        <v>0</v>
      </c>
      <c r="K12">
        <v>0</v>
      </c>
      <c r="L12">
        <v>0.70582103729248047</v>
      </c>
      <c r="M12">
        <v>1538.58544921875</v>
      </c>
      <c r="N12">
        <v>1142.33154296875</v>
      </c>
      <c r="O12">
        <v>0</v>
      </c>
      <c r="P12">
        <v>0</v>
      </c>
      <c r="Q12">
        <v>6432.30078125</v>
      </c>
      <c r="R12">
        <v>41</v>
      </c>
      <c r="S12">
        <v>3.9975717739801103E-2</v>
      </c>
      <c r="T12">
        <v>1.53493795068468E-2</v>
      </c>
      <c r="U12">
        <v>0</v>
      </c>
      <c r="V12">
        <v>0</v>
      </c>
      <c r="W12">
        <v>1.4600547543729501E-2</v>
      </c>
      <c r="X12">
        <v>0.16883010273125101</v>
      </c>
      <c r="Y12">
        <v>0.12534887247732501</v>
      </c>
      <c r="Z12">
        <v>0</v>
      </c>
      <c r="AA12">
        <v>0</v>
      </c>
      <c r="AB12">
        <v>0.70582102479142395</v>
      </c>
      <c r="AC12">
        <v>1538.58542436946</v>
      </c>
      <c r="AD12">
        <v>1142.3315216585499</v>
      </c>
      <c r="AE12">
        <v>0</v>
      </c>
      <c r="AF12">
        <v>0</v>
      </c>
      <c r="AG12">
        <v>6432.3004214851399</v>
      </c>
      <c r="AH12">
        <f>Tabell2[[#This Row],[d_DEA_id]]-Tabell2[[#This Row],[id]]</f>
        <v>0</v>
      </c>
      <c r="AI12">
        <f>Tabell2[[#This Row],[d_vekt_14]]-Tabell2[[#This Row],[d_vekt_142013]]</f>
        <v>7.6036149598834868E-11</v>
      </c>
      <c r="AJ12">
        <f>Tabell2[[#This Row],[d_vekt_37]]-Tabell2[[#This Row],[d_vekt_372013]]</f>
        <v>-2.3380862176902717E-10</v>
      </c>
      <c r="AK12">
        <f>Tabell2[[#This Row],[d_vekt_132]]-Tabell2[[#This Row],[d_vekt_1322013]]</f>
        <v>0</v>
      </c>
      <c r="AL12">
        <f>Tabell2[[#This Row],[d_vekt_231]]-Tabell2[[#This Row],[d_vekt_2312013]]</f>
        <v>0</v>
      </c>
      <c r="AM12">
        <f>Tabell2[[#This Row],[d_vekt_699]]-Tabell2[[#This Row],[d_vekt_6992013]]</f>
        <v>-4.1816119664139784E-10</v>
      </c>
      <c r="AN12">
        <f>Tabell2[[#This Row],[d_normkostandelX14]]-Tabell2[[#This Row],[d_normkostandel_142013]]</f>
        <v>6.0096018439370624E-9</v>
      </c>
      <c r="AO12">
        <f>Tabell2[[#This Row],[d_normkostandelX37]]-Tabell2[[#This Row],[d_normkostandel_372013]]</f>
        <v>6.4914546515915106E-9</v>
      </c>
      <c r="AP12">
        <f>Tabell2[[#This Row],[d_normkostandelX132]]-Tabell2[[#This Row],[d_normkostandel_1322013]]</f>
        <v>0</v>
      </c>
      <c r="AQ12">
        <f>Tabell2[[#This Row],[d_normkostandelX231]]-Tabell2[[#This Row],[d_normkostandel_2312013]]</f>
        <v>0</v>
      </c>
      <c r="AR12">
        <f>Tabell2[[#This Row],[d_normkostandelX699]]-Tabell2[[#This Row],[d_normkostandel_6992013]]</f>
        <v>-1.2501056523284149E-8</v>
      </c>
      <c r="AS12">
        <f>Tabell2[[#This Row],[d_kostbidrag_X14]]-Tabell2[[#This Row],[d_kostbidrag_142013]]</f>
        <v>-2.4849289957273868E-5</v>
      </c>
      <c r="AT12">
        <f>Tabell2[[#This Row],[d_kostbidrag_X37]]-Tabell2[[#This Row],[d_kostbidrag_372013]]</f>
        <v>-2.1310200054358575E-5</v>
      </c>
      <c r="AU12">
        <f>Tabell2[[#This Row],[d_kostbidrag_X132]]-Tabell2[[#This Row],[d_kostbidrag_1322013]]</f>
        <v>0</v>
      </c>
      <c r="AV12">
        <f>Tabell2[[#This Row],[d_kostbidrag_X231]]-Tabell2[[#This Row],[d_kostbidrag_2312013]]</f>
        <v>0</v>
      </c>
      <c r="AW12">
        <f>Tabell2[[#This Row],[d_kostbidrag_X699]]-Tabell2[[#This Row],[d_kostbidrag_6992013]]</f>
        <v>-3.5976486014988041E-4</v>
      </c>
    </row>
    <row r="13" spans="1:49" x14ac:dyDescent="0.25">
      <c r="A13" t="s">
        <v>33</v>
      </c>
      <c r="B13">
        <v>42</v>
      </c>
      <c r="C13">
        <v>0.29183474183082581</v>
      </c>
      <c r="D13">
        <v>0.20111638307571411</v>
      </c>
      <c r="E13">
        <v>0</v>
      </c>
      <c r="F13">
        <v>0</v>
      </c>
      <c r="G13">
        <v>0</v>
      </c>
      <c r="H13">
        <v>0.42871370911598206</v>
      </c>
      <c r="I13">
        <v>0.57128632068634033</v>
      </c>
      <c r="J13">
        <v>0</v>
      </c>
      <c r="K13">
        <v>0</v>
      </c>
      <c r="L13">
        <v>0</v>
      </c>
      <c r="M13">
        <v>11232.1357421875</v>
      </c>
      <c r="N13">
        <v>14967.4833984375</v>
      </c>
      <c r="O13">
        <v>0</v>
      </c>
      <c r="P13">
        <v>0</v>
      </c>
      <c r="Q13">
        <v>0</v>
      </c>
      <c r="R13">
        <v>42</v>
      </c>
      <c r="S13">
        <v>0.29183474690684802</v>
      </c>
      <c r="T13">
        <v>0.20111638589618799</v>
      </c>
      <c r="U13">
        <v>0</v>
      </c>
      <c r="V13">
        <v>0</v>
      </c>
      <c r="W13">
        <v>0</v>
      </c>
      <c r="X13">
        <v>0.42871369858958802</v>
      </c>
      <c r="Y13">
        <v>0.57128630141041203</v>
      </c>
      <c r="Z13">
        <v>0</v>
      </c>
      <c r="AA13">
        <v>0</v>
      </c>
      <c r="AB13">
        <v>0</v>
      </c>
      <c r="AC13">
        <v>11232.135738950799</v>
      </c>
      <c r="AD13">
        <v>14967.483671166099</v>
      </c>
      <c r="AE13">
        <v>0</v>
      </c>
      <c r="AF13">
        <v>0</v>
      </c>
      <c r="AG13">
        <v>0</v>
      </c>
      <c r="AH13">
        <f>Tabell2[[#This Row],[d_DEA_id]]-Tabell2[[#This Row],[id]]</f>
        <v>0</v>
      </c>
      <c r="AI13">
        <f>Tabell2[[#This Row],[d_vekt_14]]-Tabell2[[#This Row],[d_vekt_142013]]</f>
        <v>5.0760222136680966E-9</v>
      </c>
      <c r="AJ13">
        <f>Tabell2[[#This Row],[d_vekt_37]]-Tabell2[[#This Row],[d_vekt_372013]]</f>
        <v>2.8204738822257269E-9</v>
      </c>
      <c r="AK13">
        <f>Tabell2[[#This Row],[d_vekt_132]]-Tabell2[[#This Row],[d_vekt_1322013]]</f>
        <v>0</v>
      </c>
      <c r="AL13">
        <f>Tabell2[[#This Row],[d_vekt_231]]-Tabell2[[#This Row],[d_vekt_2312013]]</f>
        <v>0</v>
      </c>
      <c r="AM13">
        <f>Tabell2[[#This Row],[d_vekt_699]]-Tabell2[[#This Row],[d_vekt_6992013]]</f>
        <v>0</v>
      </c>
      <c r="AN13">
        <f>Tabell2[[#This Row],[d_normkostandelX14]]-Tabell2[[#This Row],[d_normkostandel_142013]]</f>
        <v>-1.0526394034204856E-8</v>
      </c>
      <c r="AO13">
        <f>Tabell2[[#This Row],[d_normkostandelX37]]-Tabell2[[#This Row],[d_normkostandel_372013]]</f>
        <v>-1.9275928297979306E-8</v>
      </c>
      <c r="AP13">
        <f>Tabell2[[#This Row],[d_normkostandelX132]]-Tabell2[[#This Row],[d_normkostandel_1322013]]</f>
        <v>0</v>
      </c>
      <c r="AQ13">
        <f>Tabell2[[#This Row],[d_normkostandelX231]]-Tabell2[[#This Row],[d_normkostandel_2312013]]</f>
        <v>0</v>
      </c>
      <c r="AR13">
        <f>Tabell2[[#This Row],[d_normkostandelX699]]-Tabell2[[#This Row],[d_normkostandel_6992013]]</f>
        <v>0</v>
      </c>
      <c r="AS13">
        <f>Tabell2[[#This Row],[d_kostbidrag_X14]]-Tabell2[[#This Row],[d_kostbidrag_142013]]</f>
        <v>-3.2367006497224793E-6</v>
      </c>
      <c r="AT13">
        <f>Tabell2[[#This Row],[d_kostbidrag_X37]]-Tabell2[[#This Row],[d_kostbidrag_372013]]</f>
        <v>2.7272859915683512E-4</v>
      </c>
      <c r="AU13">
        <f>Tabell2[[#This Row],[d_kostbidrag_X132]]-Tabell2[[#This Row],[d_kostbidrag_1322013]]</f>
        <v>0</v>
      </c>
      <c r="AV13">
        <f>Tabell2[[#This Row],[d_kostbidrag_X231]]-Tabell2[[#This Row],[d_kostbidrag_2312013]]</f>
        <v>0</v>
      </c>
      <c r="AW13">
        <f>Tabell2[[#This Row],[d_kostbidrag_X699]]-Tabell2[[#This Row],[d_kostbidrag_6992013]]</f>
        <v>0</v>
      </c>
    </row>
    <row r="14" spans="1:49" x14ac:dyDescent="0.25">
      <c r="A14" t="s">
        <v>34</v>
      </c>
      <c r="B14">
        <v>43</v>
      </c>
      <c r="C14">
        <v>0.45519325137138367</v>
      </c>
      <c r="D14">
        <v>0.14092819392681122</v>
      </c>
      <c r="E14">
        <v>0</v>
      </c>
      <c r="F14">
        <v>0</v>
      </c>
      <c r="G14">
        <v>0</v>
      </c>
      <c r="H14">
        <v>0.62552505731582642</v>
      </c>
      <c r="I14">
        <v>0.37447494268417358</v>
      </c>
      <c r="J14">
        <v>0</v>
      </c>
      <c r="K14">
        <v>0</v>
      </c>
      <c r="L14">
        <v>0</v>
      </c>
      <c r="M14">
        <v>17519.478515625</v>
      </c>
      <c r="N14">
        <v>10488.158203125</v>
      </c>
      <c r="O14">
        <v>0</v>
      </c>
      <c r="P14">
        <v>0</v>
      </c>
      <c r="Q14">
        <v>0</v>
      </c>
      <c r="R14">
        <v>43</v>
      </c>
      <c r="S14">
        <v>0.45519324095140301</v>
      </c>
      <c r="T14">
        <v>0.14092819448987801</v>
      </c>
      <c r="U14">
        <v>0</v>
      </c>
      <c r="V14">
        <v>0</v>
      </c>
      <c r="W14">
        <v>0</v>
      </c>
      <c r="X14">
        <v>0.62552504397141295</v>
      </c>
      <c r="Y14">
        <v>0.37447495602858699</v>
      </c>
      <c r="Z14">
        <v>0</v>
      </c>
      <c r="AA14">
        <v>0</v>
      </c>
      <c r="AB14">
        <v>0</v>
      </c>
      <c r="AC14">
        <v>17519.477457737601</v>
      </c>
      <c r="AD14">
        <v>10488.1580903257</v>
      </c>
      <c r="AE14">
        <v>0</v>
      </c>
      <c r="AF14">
        <v>0</v>
      </c>
      <c r="AG14">
        <v>0</v>
      </c>
      <c r="AH14">
        <f>Tabell2[[#This Row],[d_DEA_id]]-Tabell2[[#This Row],[id]]</f>
        <v>0</v>
      </c>
      <c r="AI14">
        <f>Tabell2[[#This Row],[d_vekt_14]]-Tabell2[[#This Row],[d_vekt_142013]]</f>
        <v>-1.0419980656095618E-8</v>
      </c>
      <c r="AJ14">
        <f>Tabell2[[#This Row],[d_vekt_37]]-Tabell2[[#This Row],[d_vekt_372013]]</f>
        <v>5.6306678763995421E-10</v>
      </c>
      <c r="AK14">
        <f>Tabell2[[#This Row],[d_vekt_132]]-Tabell2[[#This Row],[d_vekt_1322013]]</f>
        <v>0</v>
      </c>
      <c r="AL14">
        <f>Tabell2[[#This Row],[d_vekt_231]]-Tabell2[[#This Row],[d_vekt_2312013]]</f>
        <v>0</v>
      </c>
      <c r="AM14">
        <f>Tabell2[[#This Row],[d_vekt_699]]-Tabell2[[#This Row],[d_vekt_6992013]]</f>
        <v>0</v>
      </c>
      <c r="AN14">
        <f>Tabell2[[#This Row],[d_normkostandelX14]]-Tabell2[[#This Row],[d_normkostandel_142013]]</f>
        <v>-1.3344413463123317E-8</v>
      </c>
      <c r="AO14">
        <f>Tabell2[[#This Row],[d_normkostandelX37]]-Tabell2[[#This Row],[d_normkostandel_372013]]</f>
        <v>1.3344413407612166E-8</v>
      </c>
      <c r="AP14">
        <f>Tabell2[[#This Row],[d_normkostandelX132]]-Tabell2[[#This Row],[d_normkostandel_1322013]]</f>
        <v>0</v>
      </c>
      <c r="AQ14">
        <f>Tabell2[[#This Row],[d_normkostandelX231]]-Tabell2[[#This Row],[d_normkostandel_2312013]]</f>
        <v>0</v>
      </c>
      <c r="AR14">
        <f>Tabell2[[#This Row],[d_normkostandelX699]]-Tabell2[[#This Row],[d_normkostandel_6992013]]</f>
        <v>0</v>
      </c>
      <c r="AS14">
        <f>Tabell2[[#This Row],[d_kostbidrag_X14]]-Tabell2[[#This Row],[d_kostbidrag_142013]]</f>
        <v>-1.0578873989288695E-3</v>
      </c>
      <c r="AT14">
        <f>Tabell2[[#This Row],[d_kostbidrag_X37]]-Tabell2[[#This Row],[d_kostbidrag_372013]]</f>
        <v>-1.127993000409333E-4</v>
      </c>
      <c r="AU14">
        <f>Tabell2[[#This Row],[d_kostbidrag_X132]]-Tabell2[[#This Row],[d_kostbidrag_1322013]]</f>
        <v>0</v>
      </c>
      <c r="AV14">
        <f>Tabell2[[#This Row],[d_kostbidrag_X231]]-Tabell2[[#This Row],[d_kostbidrag_2312013]]</f>
        <v>0</v>
      </c>
      <c r="AW14">
        <f>Tabell2[[#This Row],[d_kostbidrag_X699]]-Tabell2[[#This Row],[d_kostbidrag_6992013]]</f>
        <v>0</v>
      </c>
    </row>
    <row r="15" spans="1:49" x14ac:dyDescent="0.25">
      <c r="A15" t="s">
        <v>35</v>
      </c>
      <c r="B15">
        <v>45</v>
      </c>
      <c r="C15">
        <v>4.2101297527551651E-2</v>
      </c>
      <c r="D15">
        <v>0.13009104132652283</v>
      </c>
      <c r="E15">
        <v>0</v>
      </c>
      <c r="F15">
        <v>0</v>
      </c>
      <c r="G15">
        <v>0</v>
      </c>
      <c r="H15">
        <v>0.14337201416492462</v>
      </c>
      <c r="I15">
        <v>0.85662800073623657</v>
      </c>
      <c r="J15">
        <v>0</v>
      </c>
      <c r="K15">
        <v>0</v>
      </c>
      <c r="L15">
        <v>0</v>
      </c>
      <c r="M15">
        <v>1620.394775390625</v>
      </c>
      <c r="N15">
        <v>9681.6357421875</v>
      </c>
      <c r="O15">
        <v>0</v>
      </c>
      <c r="P15">
        <v>0</v>
      </c>
      <c r="Q15">
        <v>0</v>
      </c>
      <c r="R15">
        <v>45</v>
      </c>
      <c r="S15">
        <v>4.2101295995522897E-2</v>
      </c>
      <c r="T15">
        <v>0.13009104680577599</v>
      </c>
      <c r="U15">
        <v>0</v>
      </c>
      <c r="V15">
        <v>0</v>
      </c>
      <c r="W15">
        <v>0</v>
      </c>
      <c r="X15">
        <v>0.14337199593140099</v>
      </c>
      <c r="Y15">
        <v>0.85662800406859896</v>
      </c>
      <c r="Z15">
        <v>0</v>
      </c>
      <c r="AA15">
        <v>0</v>
      </c>
      <c r="AB15">
        <v>0</v>
      </c>
      <c r="AC15">
        <v>1620.39468027569</v>
      </c>
      <c r="AD15">
        <v>9681.6358853795009</v>
      </c>
      <c r="AE15">
        <v>0</v>
      </c>
      <c r="AF15">
        <v>0</v>
      </c>
      <c r="AG15">
        <v>0</v>
      </c>
      <c r="AH15">
        <f>Tabell2[[#This Row],[d_DEA_id]]-Tabell2[[#This Row],[id]]</f>
        <v>0</v>
      </c>
      <c r="AI15">
        <f>Tabell2[[#This Row],[d_vekt_14]]-Tabell2[[#This Row],[d_vekt_142013]]</f>
        <v>-1.5320287538589383E-9</v>
      </c>
      <c r="AJ15">
        <f>Tabell2[[#This Row],[d_vekt_37]]-Tabell2[[#This Row],[d_vekt_372013]]</f>
        <v>5.4792531622993579E-9</v>
      </c>
      <c r="AK15">
        <f>Tabell2[[#This Row],[d_vekt_132]]-Tabell2[[#This Row],[d_vekt_1322013]]</f>
        <v>0</v>
      </c>
      <c r="AL15">
        <f>Tabell2[[#This Row],[d_vekt_231]]-Tabell2[[#This Row],[d_vekt_2312013]]</f>
        <v>0</v>
      </c>
      <c r="AM15">
        <f>Tabell2[[#This Row],[d_vekt_699]]-Tabell2[[#This Row],[d_vekt_6992013]]</f>
        <v>0</v>
      </c>
      <c r="AN15">
        <f>Tabell2[[#This Row],[d_normkostandelX14]]-Tabell2[[#This Row],[d_normkostandel_142013]]</f>
        <v>-1.8233523635391435E-8</v>
      </c>
      <c r="AO15">
        <f>Tabell2[[#This Row],[d_normkostandelX37]]-Tabell2[[#This Row],[d_normkostandel_372013]]</f>
        <v>3.3323623860326279E-9</v>
      </c>
      <c r="AP15">
        <f>Tabell2[[#This Row],[d_normkostandelX132]]-Tabell2[[#This Row],[d_normkostandel_1322013]]</f>
        <v>0</v>
      </c>
      <c r="AQ15">
        <f>Tabell2[[#This Row],[d_normkostandelX231]]-Tabell2[[#This Row],[d_normkostandel_2312013]]</f>
        <v>0</v>
      </c>
      <c r="AR15">
        <f>Tabell2[[#This Row],[d_normkostandelX699]]-Tabell2[[#This Row],[d_normkostandel_6992013]]</f>
        <v>0</v>
      </c>
      <c r="AS15">
        <f>Tabell2[[#This Row],[d_kostbidrag_X14]]-Tabell2[[#This Row],[d_kostbidrag_142013]]</f>
        <v>-9.5114934993034694E-5</v>
      </c>
      <c r="AT15">
        <f>Tabell2[[#This Row],[d_kostbidrag_X37]]-Tabell2[[#This Row],[d_kostbidrag_372013]]</f>
        <v>1.4319200090540107E-4</v>
      </c>
      <c r="AU15">
        <f>Tabell2[[#This Row],[d_kostbidrag_X132]]-Tabell2[[#This Row],[d_kostbidrag_1322013]]</f>
        <v>0</v>
      </c>
      <c r="AV15">
        <f>Tabell2[[#This Row],[d_kostbidrag_X231]]-Tabell2[[#This Row],[d_kostbidrag_2312013]]</f>
        <v>0</v>
      </c>
      <c r="AW15">
        <f>Tabell2[[#This Row],[d_kostbidrag_X699]]-Tabell2[[#This Row],[d_kostbidrag_6992013]]</f>
        <v>0</v>
      </c>
    </row>
    <row r="16" spans="1:49" x14ac:dyDescent="0.25">
      <c r="A16" t="s">
        <v>36</v>
      </c>
      <c r="B16">
        <v>46</v>
      </c>
      <c r="C16">
        <v>9.2050433158874512E-2</v>
      </c>
      <c r="D16">
        <v>3.6701485514640808E-2</v>
      </c>
      <c r="E16">
        <v>0</v>
      </c>
      <c r="F16">
        <v>0</v>
      </c>
      <c r="G16">
        <v>3.5933752078562975E-3</v>
      </c>
      <c r="H16">
        <v>0.45089730620384216</v>
      </c>
      <c r="I16">
        <v>0.34762534499168396</v>
      </c>
      <c r="J16">
        <v>0</v>
      </c>
      <c r="K16">
        <v>0</v>
      </c>
      <c r="L16">
        <v>0.20147733390331268</v>
      </c>
      <c r="M16">
        <v>3542.837158203125</v>
      </c>
      <c r="N16">
        <v>2731.39794921875</v>
      </c>
      <c r="O16">
        <v>0</v>
      </c>
      <c r="P16">
        <v>0</v>
      </c>
      <c r="Q16">
        <v>1583.068603515625</v>
      </c>
      <c r="R16">
        <v>46</v>
      </c>
      <c r="S16">
        <v>9.2050432571837995E-2</v>
      </c>
      <c r="T16">
        <v>3.6701484086461997E-2</v>
      </c>
      <c r="U16">
        <v>0</v>
      </c>
      <c r="V16">
        <v>0</v>
      </c>
      <c r="W16">
        <v>3.5933751714590902E-3</v>
      </c>
      <c r="X16">
        <v>0.45089731376554398</v>
      </c>
      <c r="Y16">
        <v>0.34762534540065798</v>
      </c>
      <c r="Z16">
        <v>0</v>
      </c>
      <c r="AA16">
        <v>0</v>
      </c>
      <c r="AB16">
        <v>0.20147734083379901</v>
      </c>
      <c r="AC16">
        <v>3542.8370488249002</v>
      </c>
      <c r="AD16">
        <v>2731.39784868267</v>
      </c>
      <c r="AE16">
        <v>0</v>
      </c>
      <c r="AF16">
        <v>0</v>
      </c>
      <c r="AG16">
        <v>1583.0686185366401</v>
      </c>
      <c r="AH16">
        <f>Tabell2[[#This Row],[d_DEA_id]]-Tabell2[[#This Row],[id]]</f>
        <v>0</v>
      </c>
      <c r="AI16">
        <f>Tabell2[[#This Row],[d_vekt_14]]-Tabell2[[#This Row],[d_vekt_142013]]</f>
        <v>-5.8703651661939915E-10</v>
      </c>
      <c r="AJ16">
        <f>Tabell2[[#This Row],[d_vekt_37]]-Tabell2[[#This Row],[d_vekt_372013]]</f>
        <v>-1.4281788113246208E-9</v>
      </c>
      <c r="AK16">
        <f>Tabell2[[#This Row],[d_vekt_132]]-Tabell2[[#This Row],[d_vekt_1322013]]</f>
        <v>0</v>
      </c>
      <c r="AL16">
        <f>Tabell2[[#This Row],[d_vekt_231]]-Tabell2[[#This Row],[d_vekt_2312013]]</f>
        <v>0</v>
      </c>
      <c r="AM16">
        <f>Tabell2[[#This Row],[d_vekt_699]]-Tabell2[[#This Row],[d_vekt_6992013]]</f>
        <v>-3.6397207296701151E-11</v>
      </c>
      <c r="AN16">
        <f>Tabell2[[#This Row],[d_normkostandelX14]]-Tabell2[[#This Row],[d_normkostandel_142013]]</f>
        <v>7.5617018202578379E-9</v>
      </c>
      <c r="AO16">
        <f>Tabell2[[#This Row],[d_normkostandelX37]]-Tabell2[[#This Row],[d_normkostandel_372013]]</f>
        <v>4.0897402131534477E-10</v>
      </c>
      <c r="AP16">
        <f>Tabell2[[#This Row],[d_normkostandelX132]]-Tabell2[[#This Row],[d_normkostandel_1322013]]</f>
        <v>0</v>
      </c>
      <c r="AQ16">
        <f>Tabell2[[#This Row],[d_normkostandelX231]]-Tabell2[[#This Row],[d_normkostandel_2312013]]</f>
        <v>0</v>
      </c>
      <c r="AR16">
        <f>Tabell2[[#This Row],[d_normkostandelX699]]-Tabell2[[#This Row],[d_normkostandel_6992013]]</f>
        <v>6.9304863237196201E-9</v>
      </c>
      <c r="AS16">
        <f>Tabell2[[#This Row],[d_kostbidrag_X14]]-Tabell2[[#This Row],[d_kostbidrag_142013]]</f>
        <v>-1.0937822480627801E-4</v>
      </c>
      <c r="AT16">
        <f>Tabell2[[#This Row],[d_kostbidrag_X37]]-Tabell2[[#This Row],[d_kostbidrag_372013]]</f>
        <v>-1.0053608002635883E-4</v>
      </c>
      <c r="AU16">
        <f>Tabell2[[#This Row],[d_kostbidrag_X132]]-Tabell2[[#This Row],[d_kostbidrag_1322013]]</f>
        <v>0</v>
      </c>
      <c r="AV16">
        <f>Tabell2[[#This Row],[d_kostbidrag_X231]]-Tabell2[[#This Row],[d_kostbidrag_2312013]]</f>
        <v>0</v>
      </c>
      <c r="AW16">
        <f>Tabell2[[#This Row],[d_kostbidrag_X699]]-Tabell2[[#This Row],[d_kostbidrag_6992013]]</f>
        <v>1.5021015087768319E-5</v>
      </c>
    </row>
    <row r="17" spans="1:49" x14ac:dyDescent="0.25">
      <c r="A17" t="s">
        <v>37</v>
      </c>
      <c r="B17">
        <v>52</v>
      </c>
      <c r="C17">
        <v>0</v>
      </c>
      <c r="D17">
        <v>6.5096192061901093E-2</v>
      </c>
      <c r="E17">
        <v>4.8761900514364243E-2</v>
      </c>
      <c r="F17">
        <v>0</v>
      </c>
      <c r="G17">
        <v>0</v>
      </c>
      <c r="H17">
        <v>0</v>
      </c>
      <c r="I17">
        <v>0.66157907247543335</v>
      </c>
      <c r="J17">
        <v>0.33842092752456665</v>
      </c>
      <c r="K17">
        <v>0</v>
      </c>
      <c r="L17">
        <v>0</v>
      </c>
      <c r="M17">
        <v>0</v>
      </c>
      <c r="N17">
        <v>4844.5888671875</v>
      </c>
      <c r="O17">
        <v>2478.17724609375</v>
      </c>
      <c r="P17">
        <v>0</v>
      </c>
      <c r="Q17">
        <v>0</v>
      </c>
      <c r="R17">
        <v>52</v>
      </c>
      <c r="S17">
        <v>0</v>
      </c>
      <c r="T17">
        <v>6.5096189469308799E-2</v>
      </c>
      <c r="U17">
        <v>4.8761901319574301E-2</v>
      </c>
      <c r="V17">
        <v>0</v>
      </c>
      <c r="W17">
        <v>0</v>
      </c>
      <c r="X17">
        <v>0</v>
      </c>
      <c r="Y17">
        <v>0.66157905880424706</v>
      </c>
      <c r="Z17">
        <v>0.338420941195753</v>
      </c>
      <c r="AA17">
        <v>0</v>
      </c>
      <c r="AB17">
        <v>0</v>
      </c>
      <c r="AC17">
        <v>0</v>
      </c>
      <c r="AD17">
        <v>4844.5886126849</v>
      </c>
      <c r="AE17">
        <v>2478.1773488633999</v>
      </c>
      <c r="AF17">
        <v>0</v>
      </c>
      <c r="AG17">
        <v>0</v>
      </c>
      <c r="AH17">
        <f>Tabell2[[#This Row],[d_DEA_id]]-Tabell2[[#This Row],[id]]</f>
        <v>0</v>
      </c>
      <c r="AI17">
        <f>Tabell2[[#This Row],[d_vekt_14]]-Tabell2[[#This Row],[d_vekt_142013]]</f>
        <v>0</v>
      </c>
      <c r="AJ17">
        <f>Tabell2[[#This Row],[d_vekt_37]]-Tabell2[[#This Row],[d_vekt_372013]]</f>
        <v>-2.5925922936265167E-9</v>
      </c>
      <c r="AK17">
        <f>Tabell2[[#This Row],[d_vekt_132]]-Tabell2[[#This Row],[d_vekt_1322013]]</f>
        <v>8.052100583522126E-10</v>
      </c>
      <c r="AL17">
        <f>Tabell2[[#This Row],[d_vekt_231]]-Tabell2[[#This Row],[d_vekt_2312013]]</f>
        <v>0</v>
      </c>
      <c r="AM17">
        <f>Tabell2[[#This Row],[d_vekt_699]]-Tabell2[[#This Row],[d_vekt_6992013]]</f>
        <v>0</v>
      </c>
      <c r="AN17">
        <f>Tabell2[[#This Row],[d_normkostandelX14]]-Tabell2[[#This Row],[d_normkostandel_142013]]</f>
        <v>0</v>
      </c>
      <c r="AO17">
        <f>Tabell2[[#This Row],[d_normkostandelX37]]-Tabell2[[#This Row],[d_normkostandel_372013]]</f>
        <v>-1.3671186294139659E-8</v>
      </c>
      <c r="AP17">
        <f>Tabell2[[#This Row],[d_normkostandelX132]]-Tabell2[[#This Row],[d_normkostandel_1322013]]</f>
        <v>1.367118634965081E-8</v>
      </c>
      <c r="AQ17">
        <f>Tabell2[[#This Row],[d_normkostandelX231]]-Tabell2[[#This Row],[d_normkostandel_2312013]]</f>
        <v>0</v>
      </c>
      <c r="AR17">
        <f>Tabell2[[#This Row],[d_normkostandelX699]]-Tabell2[[#This Row],[d_normkostandel_6992013]]</f>
        <v>0</v>
      </c>
      <c r="AS17">
        <f>Tabell2[[#This Row],[d_kostbidrag_X14]]-Tabell2[[#This Row],[d_kostbidrag_142013]]</f>
        <v>0</v>
      </c>
      <c r="AT17">
        <f>Tabell2[[#This Row],[d_kostbidrag_X37]]-Tabell2[[#This Row],[d_kostbidrag_372013]]</f>
        <v>-2.5450260000070557E-4</v>
      </c>
      <c r="AU17">
        <f>Tabell2[[#This Row],[d_kostbidrag_X132]]-Tabell2[[#This Row],[d_kostbidrag_1322013]]</f>
        <v>1.0276964985678205E-4</v>
      </c>
      <c r="AV17">
        <f>Tabell2[[#This Row],[d_kostbidrag_X231]]-Tabell2[[#This Row],[d_kostbidrag_2312013]]</f>
        <v>0</v>
      </c>
      <c r="AW17">
        <f>Tabell2[[#This Row],[d_kostbidrag_X699]]-Tabell2[[#This Row],[d_kostbidrag_6992013]]</f>
        <v>0</v>
      </c>
    </row>
    <row r="18" spans="1:49" x14ac:dyDescent="0.25">
      <c r="A18" t="s">
        <v>38</v>
      </c>
      <c r="B18">
        <v>53</v>
      </c>
      <c r="C18">
        <v>0.18334327638149261</v>
      </c>
      <c r="D18">
        <v>0.28956359624862671</v>
      </c>
      <c r="E18">
        <v>0</v>
      </c>
      <c r="F18">
        <v>0</v>
      </c>
      <c r="G18">
        <v>1.9755469635128975E-2</v>
      </c>
      <c r="H18">
        <v>0.1891334056854248</v>
      </c>
      <c r="I18">
        <v>0.57759469747543335</v>
      </c>
      <c r="J18">
        <v>0</v>
      </c>
      <c r="K18">
        <v>0</v>
      </c>
      <c r="L18">
        <v>0.23327189683914185</v>
      </c>
      <c r="M18">
        <v>7056.51611328125</v>
      </c>
      <c r="N18">
        <v>21549.90234375</v>
      </c>
      <c r="O18">
        <v>0</v>
      </c>
      <c r="P18">
        <v>0</v>
      </c>
      <c r="Q18">
        <v>8703.3115234375</v>
      </c>
      <c r="R18">
        <v>53</v>
      </c>
      <c r="S18">
        <v>0.18334327458184199</v>
      </c>
      <c r="T18">
        <v>0.28956359596655201</v>
      </c>
      <c r="U18">
        <v>0</v>
      </c>
      <c r="V18">
        <v>0</v>
      </c>
      <c r="W18">
        <v>1.97554696928098E-2</v>
      </c>
      <c r="X18">
        <v>0.18913339851141001</v>
      </c>
      <c r="Y18">
        <v>0.577594696728293</v>
      </c>
      <c r="Z18">
        <v>0</v>
      </c>
      <c r="AA18">
        <v>0</v>
      </c>
      <c r="AB18">
        <v>0.23327190476029699</v>
      </c>
      <c r="AC18">
        <v>7056.5159521059504</v>
      </c>
      <c r="AD18">
        <v>21549.9019390227</v>
      </c>
      <c r="AE18">
        <v>0</v>
      </c>
      <c r="AF18">
        <v>0</v>
      </c>
      <c r="AG18">
        <v>8703.3116841067404</v>
      </c>
      <c r="AH18">
        <f>Tabell2[[#This Row],[d_DEA_id]]-Tabell2[[#This Row],[id]]</f>
        <v>0</v>
      </c>
      <c r="AI18">
        <f>Tabell2[[#This Row],[d_vekt_14]]-Tabell2[[#This Row],[d_vekt_142013]]</f>
        <v>-1.7996506229689402E-9</v>
      </c>
      <c r="AJ18">
        <f>Tabell2[[#This Row],[d_vekt_37]]-Tabell2[[#This Row],[d_vekt_372013]]</f>
        <v>-2.8207469693342091E-10</v>
      </c>
      <c r="AK18">
        <f>Tabell2[[#This Row],[d_vekt_132]]-Tabell2[[#This Row],[d_vekt_1322013]]</f>
        <v>0</v>
      </c>
      <c r="AL18">
        <f>Tabell2[[#This Row],[d_vekt_231]]-Tabell2[[#This Row],[d_vekt_2312013]]</f>
        <v>0</v>
      </c>
      <c r="AM18">
        <f>Tabell2[[#This Row],[d_vekt_699]]-Tabell2[[#This Row],[d_vekt_6992013]]</f>
        <v>5.7680825393813251E-11</v>
      </c>
      <c r="AN18">
        <f>Tabell2[[#This Row],[d_normkostandelX14]]-Tabell2[[#This Row],[d_normkostandel_142013]]</f>
        <v>-7.1740147988830216E-9</v>
      </c>
      <c r="AO18">
        <f>Tabell2[[#This Row],[d_normkostandelX37]]-Tabell2[[#This Row],[d_normkostandel_372013]]</f>
        <v>-7.4714034958844877E-10</v>
      </c>
      <c r="AP18">
        <f>Tabell2[[#This Row],[d_normkostandelX132]]-Tabell2[[#This Row],[d_normkostandel_1322013]]</f>
        <v>0</v>
      </c>
      <c r="AQ18">
        <f>Tabell2[[#This Row],[d_normkostandelX231]]-Tabell2[[#This Row],[d_normkostandel_2312013]]</f>
        <v>0</v>
      </c>
      <c r="AR18">
        <f>Tabell2[[#This Row],[d_normkostandelX699]]-Tabell2[[#This Row],[d_normkostandel_6992013]]</f>
        <v>7.9211551484714704E-9</v>
      </c>
      <c r="AS18">
        <f>Tabell2[[#This Row],[d_kostbidrag_X14]]-Tabell2[[#This Row],[d_kostbidrag_142013]]</f>
        <v>-1.6117529958137311E-4</v>
      </c>
      <c r="AT18">
        <f>Tabell2[[#This Row],[d_kostbidrag_X37]]-Tabell2[[#This Row],[d_kostbidrag_372013]]</f>
        <v>-4.0472729961038567E-4</v>
      </c>
      <c r="AU18">
        <f>Tabell2[[#This Row],[d_kostbidrag_X132]]-Tabell2[[#This Row],[d_kostbidrag_1322013]]</f>
        <v>0</v>
      </c>
      <c r="AV18">
        <f>Tabell2[[#This Row],[d_kostbidrag_X231]]-Tabell2[[#This Row],[d_kostbidrag_2312013]]</f>
        <v>0</v>
      </c>
      <c r="AW18">
        <f>Tabell2[[#This Row],[d_kostbidrag_X699]]-Tabell2[[#This Row],[d_kostbidrag_6992013]]</f>
        <v>1.6066924035840202E-4</v>
      </c>
    </row>
    <row r="19" spans="1:49" x14ac:dyDescent="0.25">
      <c r="A19" t="s">
        <v>39</v>
      </c>
      <c r="B19">
        <v>55</v>
      </c>
      <c r="C19">
        <v>2.1821606904268265E-2</v>
      </c>
      <c r="D19">
        <v>4.3789505958557129E-2</v>
      </c>
      <c r="E19">
        <v>0</v>
      </c>
      <c r="F19">
        <v>0</v>
      </c>
      <c r="G19">
        <v>2.6465198025107384E-2</v>
      </c>
      <c r="H19">
        <v>5.3297776728868484E-2</v>
      </c>
      <c r="I19">
        <v>0.20680850744247437</v>
      </c>
      <c r="J19">
        <v>0</v>
      </c>
      <c r="K19">
        <v>0</v>
      </c>
      <c r="L19">
        <v>0.73989373445510864</v>
      </c>
      <c r="M19">
        <v>839.8699951171875</v>
      </c>
      <c r="N19">
        <v>3258.902587890625</v>
      </c>
      <c r="O19">
        <v>0</v>
      </c>
      <c r="P19">
        <v>0</v>
      </c>
      <c r="Q19">
        <v>11659.2958984375</v>
      </c>
      <c r="R19">
        <v>55</v>
      </c>
      <c r="S19">
        <v>2.18216065178434E-2</v>
      </c>
      <c r="T19">
        <v>4.3789506844926197E-2</v>
      </c>
      <c r="U19">
        <v>0</v>
      </c>
      <c r="V19">
        <v>0</v>
      </c>
      <c r="W19">
        <v>2.6465197158829799E-2</v>
      </c>
      <c r="X19">
        <v>5.3297776131616202E-2</v>
      </c>
      <c r="Y19">
        <v>0.20680851454847299</v>
      </c>
      <c r="Z19">
        <v>0</v>
      </c>
      <c r="AA19">
        <v>0</v>
      </c>
      <c r="AB19">
        <v>0.73989370931991105</v>
      </c>
      <c r="AC19">
        <v>839.869991658755</v>
      </c>
      <c r="AD19">
        <v>3258.9026784131001</v>
      </c>
      <c r="AE19">
        <v>0</v>
      </c>
      <c r="AF19">
        <v>0</v>
      </c>
      <c r="AG19">
        <v>11659.2955387168</v>
      </c>
      <c r="AH19">
        <f>Tabell2[[#This Row],[d_DEA_id]]-Tabell2[[#This Row],[id]]</f>
        <v>0</v>
      </c>
      <c r="AI19">
        <f>Tabell2[[#This Row],[d_vekt_14]]-Tabell2[[#This Row],[d_vekt_142013]]</f>
        <v>-3.8642486432927114E-10</v>
      </c>
      <c r="AJ19">
        <f>Tabell2[[#This Row],[d_vekt_37]]-Tabell2[[#This Row],[d_vekt_372013]]</f>
        <v>8.863690684202119E-10</v>
      </c>
      <c r="AK19">
        <f>Tabell2[[#This Row],[d_vekt_132]]-Tabell2[[#This Row],[d_vekt_1322013]]</f>
        <v>0</v>
      </c>
      <c r="AL19">
        <f>Tabell2[[#This Row],[d_vekt_231]]-Tabell2[[#This Row],[d_vekt_2312013]]</f>
        <v>0</v>
      </c>
      <c r="AM19">
        <f>Tabell2[[#This Row],[d_vekt_699]]-Tabell2[[#This Row],[d_vekt_6992013]]</f>
        <v>-8.6627758438817537E-10</v>
      </c>
      <c r="AN19">
        <f>Tabell2[[#This Row],[d_normkostandelX14]]-Tabell2[[#This Row],[d_normkostandel_142013]]</f>
        <v>-5.9725228235274486E-10</v>
      </c>
      <c r="AO19">
        <f>Tabell2[[#This Row],[d_normkostandelX37]]-Tabell2[[#This Row],[d_normkostandel_372013]]</f>
        <v>7.1059986228583227E-9</v>
      </c>
      <c r="AP19">
        <f>Tabell2[[#This Row],[d_normkostandelX132]]-Tabell2[[#This Row],[d_normkostandel_1322013]]</f>
        <v>0</v>
      </c>
      <c r="AQ19">
        <f>Tabell2[[#This Row],[d_normkostandelX231]]-Tabell2[[#This Row],[d_normkostandel_2312013]]</f>
        <v>0</v>
      </c>
      <c r="AR19">
        <f>Tabell2[[#This Row],[d_normkostandelX699]]-Tabell2[[#This Row],[d_normkostandel_6992013]]</f>
        <v>-2.5135197589953862E-8</v>
      </c>
      <c r="AS19">
        <f>Tabell2[[#This Row],[d_kostbidrag_X14]]-Tabell2[[#This Row],[d_kostbidrag_142013]]</f>
        <v>-3.4584325021569384E-6</v>
      </c>
      <c r="AT19">
        <f>Tabell2[[#This Row],[d_kostbidrag_X37]]-Tabell2[[#This Row],[d_kostbidrag_372013]]</f>
        <v>9.0522475147736259E-5</v>
      </c>
      <c r="AU19">
        <f>Tabell2[[#This Row],[d_kostbidrag_X132]]-Tabell2[[#This Row],[d_kostbidrag_1322013]]</f>
        <v>0</v>
      </c>
      <c r="AV19">
        <f>Tabell2[[#This Row],[d_kostbidrag_X231]]-Tabell2[[#This Row],[d_kostbidrag_2312013]]</f>
        <v>0</v>
      </c>
      <c r="AW19">
        <f>Tabell2[[#This Row],[d_kostbidrag_X699]]-Tabell2[[#This Row],[d_kostbidrag_6992013]]</f>
        <v>-3.5972069963463582E-4</v>
      </c>
    </row>
    <row r="20" spans="1:49" x14ac:dyDescent="0.25">
      <c r="A20" t="s">
        <v>40</v>
      </c>
      <c r="B20">
        <v>56</v>
      </c>
      <c r="C20">
        <v>0</v>
      </c>
      <c r="D20">
        <v>1.0551056861877441</v>
      </c>
      <c r="E20">
        <v>9.6769869327545166E-2</v>
      </c>
      <c r="F20">
        <v>0</v>
      </c>
      <c r="G20">
        <v>0</v>
      </c>
      <c r="H20">
        <v>0</v>
      </c>
      <c r="I20">
        <v>0.94105976819992065</v>
      </c>
      <c r="J20">
        <v>5.8940224349498749E-2</v>
      </c>
      <c r="K20">
        <v>0</v>
      </c>
      <c r="L20">
        <v>0</v>
      </c>
      <c r="M20">
        <v>0</v>
      </c>
      <c r="N20">
        <v>78523.078125</v>
      </c>
      <c r="O20">
        <v>4918.0380859375</v>
      </c>
      <c r="P20">
        <v>0</v>
      </c>
      <c r="Q20">
        <v>0</v>
      </c>
      <c r="R20">
        <v>56</v>
      </c>
      <c r="S20">
        <v>0</v>
      </c>
      <c r="T20">
        <v>1.0551056759542301</v>
      </c>
      <c r="U20">
        <v>9.6769866349255301E-2</v>
      </c>
      <c r="V20">
        <v>0</v>
      </c>
      <c r="W20">
        <v>0</v>
      </c>
      <c r="X20">
        <v>0</v>
      </c>
      <c r="Y20">
        <v>0.94105977275802699</v>
      </c>
      <c r="Z20">
        <v>5.8940227241973002E-2</v>
      </c>
      <c r="AA20">
        <v>0</v>
      </c>
      <c r="AB20">
        <v>0</v>
      </c>
      <c r="AC20">
        <v>0</v>
      </c>
      <c r="AD20">
        <v>78523.074615865393</v>
      </c>
      <c r="AE20">
        <v>4918.0381476018501</v>
      </c>
      <c r="AF20">
        <v>0</v>
      </c>
      <c r="AG20">
        <v>0</v>
      </c>
      <c r="AH20">
        <f>Tabell2[[#This Row],[d_DEA_id]]-Tabell2[[#This Row],[id]]</f>
        <v>0</v>
      </c>
      <c r="AI20">
        <f>Tabell2[[#This Row],[d_vekt_14]]-Tabell2[[#This Row],[d_vekt_142013]]</f>
        <v>0</v>
      </c>
      <c r="AJ20">
        <f>Tabell2[[#This Row],[d_vekt_37]]-Tabell2[[#This Row],[d_vekt_372013]]</f>
        <v>-1.0233514036173119E-8</v>
      </c>
      <c r="AK20">
        <f>Tabell2[[#This Row],[d_vekt_132]]-Tabell2[[#This Row],[d_vekt_1322013]]</f>
        <v>-2.9782898647301437E-9</v>
      </c>
      <c r="AL20">
        <f>Tabell2[[#This Row],[d_vekt_231]]-Tabell2[[#This Row],[d_vekt_2312013]]</f>
        <v>0</v>
      </c>
      <c r="AM20">
        <f>Tabell2[[#This Row],[d_vekt_699]]-Tabell2[[#This Row],[d_vekt_6992013]]</f>
        <v>0</v>
      </c>
      <c r="AN20">
        <f>Tabell2[[#This Row],[d_normkostandelX14]]-Tabell2[[#This Row],[d_normkostandel_142013]]</f>
        <v>0</v>
      </c>
      <c r="AO20">
        <f>Tabell2[[#This Row],[d_normkostandelX37]]-Tabell2[[#This Row],[d_normkostandel_372013]]</f>
        <v>4.5581063368160812E-9</v>
      </c>
      <c r="AP20">
        <f>Tabell2[[#This Row],[d_normkostandelX132]]-Tabell2[[#This Row],[d_normkostandel_1322013]]</f>
        <v>2.892474253168853E-9</v>
      </c>
      <c r="AQ20">
        <f>Tabell2[[#This Row],[d_normkostandelX231]]-Tabell2[[#This Row],[d_normkostandel_2312013]]</f>
        <v>0</v>
      </c>
      <c r="AR20">
        <f>Tabell2[[#This Row],[d_normkostandelX699]]-Tabell2[[#This Row],[d_normkostandel_6992013]]</f>
        <v>0</v>
      </c>
      <c r="AS20">
        <f>Tabell2[[#This Row],[d_kostbidrag_X14]]-Tabell2[[#This Row],[d_kostbidrag_142013]]</f>
        <v>0</v>
      </c>
      <c r="AT20">
        <f>Tabell2[[#This Row],[d_kostbidrag_X37]]-Tabell2[[#This Row],[d_kostbidrag_372013]]</f>
        <v>-3.5091346071567386E-3</v>
      </c>
      <c r="AU20">
        <f>Tabell2[[#This Row],[d_kostbidrag_X132]]-Tabell2[[#This Row],[d_kostbidrag_1322013]]</f>
        <v>6.1664350141654722E-5</v>
      </c>
      <c r="AV20">
        <f>Tabell2[[#This Row],[d_kostbidrag_X231]]-Tabell2[[#This Row],[d_kostbidrag_2312013]]</f>
        <v>0</v>
      </c>
      <c r="AW20">
        <f>Tabell2[[#This Row],[d_kostbidrag_X699]]-Tabell2[[#This Row],[d_kostbidrag_6992013]]</f>
        <v>0</v>
      </c>
    </row>
    <row r="21" spans="1:49" x14ac:dyDescent="0.25">
      <c r="A21" t="s">
        <v>41</v>
      </c>
      <c r="B21">
        <v>62</v>
      </c>
      <c r="C21">
        <v>0.44016057252883911</v>
      </c>
      <c r="D21">
        <v>0</v>
      </c>
      <c r="E21">
        <v>0</v>
      </c>
      <c r="F21">
        <v>3.2696633338928223</v>
      </c>
      <c r="G21">
        <v>0</v>
      </c>
      <c r="H21">
        <v>0.22368364036083221</v>
      </c>
      <c r="I21">
        <v>0</v>
      </c>
      <c r="J21">
        <v>0</v>
      </c>
      <c r="K21">
        <v>0.77631640434265137</v>
      </c>
      <c r="L21">
        <v>0</v>
      </c>
      <c r="M21">
        <v>16940.900390625</v>
      </c>
      <c r="N21">
        <v>0</v>
      </c>
      <c r="O21">
        <v>0</v>
      </c>
      <c r="P21">
        <v>58795.0859375</v>
      </c>
      <c r="Q21">
        <v>0</v>
      </c>
      <c r="R21">
        <v>62</v>
      </c>
      <c r="S21">
        <v>0.44016058098060301</v>
      </c>
      <c r="T21">
        <v>0</v>
      </c>
      <c r="U21">
        <v>0</v>
      </c>
      <c r="V21">
        <v>3.2696632548567601</v>
      </c>
      <c r="W21">
        <v>0</v>
      </c>
      <c r="X21">
        <v>0.223683634942305</v>
      </c>
      <c r="Y21">
        <v>0</v>
      </c>
      <c r="Z21">
        <v>0</v>
      </c>
      <c r="AA21">
        <v>0.77631636505769497</v>
      </c>
      <c r="AB21">
        <v>0</v>
      </c>
      <c r="AC21">
        <v>16940.900440781399</v>
      </c>
      <c r="AD21">
        <v>0</v>
      </c>
      <c r="AE21">
        <v>0</v>
      </c>
      <c r="AF21">
        <v>58795.084648834199</v>
      </c>
      <c r="AG21">
        <v>0</v>
      </c>
      <c r="AH21">
        <f>Tabell2[[#This Row],[d_DEA_id]]-Tabell2[[#This Row],[id]]</f>
        <v>0</v>
      </c>
      <c r="AI21">
        <f>Tabell2[[#This Row],[d_vekt_14]]-Tabell2[[#This Row],[d_vekt_142013]]</f>
        <v>8.4517638998526934E-9</v>
      </c>
      <c r="AJ21">
        <f>Tabell2[[#This Row],[d_vekt_37]]-Tabell2[[#This Row],[d_vekt_372013]]</f>
        <v>0</v>
      </c>
      <c r="AK21">
        <f>Tabell2[[#This Row],[d_vekt_132]]-Tabell2[[#This Row],[d_vekt_1322013]]</f>
        <v>0</v>
      </c>
      <c r="AL21">
        <f>Tabell2[[#This Row],[d_vekt_231]]-Tabell2[[#This Row],[d_vekt_2312013]]</f>
        <v>-7.9036062139437036E-8</v>
      </c>
      <c r="AM21">
        <f>Tabell2[[#This Row],[d_vekt_699]]-Tabell2[[#This Row],[d_vekt_6992013]]</f>
        <v>0</v>
      </c>
      <c r="AN21">
        <f>Tabell2[[#This Row],[d_normkostandelX14]]-Tabell2[[#This Row],[d_normkostandel_142013]]</f>
        <v>-5.4185272102547088E-9</v>
      </c>
      <c r="AO21">
        <f>Tabell2[[#This Row],[d_normkostandelX37]]-Tabell2[[#This Row],[d_normkostandel_372013]]</f>
        <v>0</v>
      </c>
      <c r="AP21">
        <f>Tabell2[[#This Row],[d_normkostandelX132]]-Tabell2[[#This Row],[d_normkostandel_1322013]]</f>
        <v>0</v>
      </c>
      <c r="AQ21">
        <f>Tabell2[[#This Row],[d_normkostandelX231]]-Tabell2[[#This Row],[d_normkostandel_2312013]]</f>
        <v>-3.9284956399043836E-8</v>
      </c>
      <c r="AR21">
        <f>Tabell2[[#This Row],[d_normkostandelX699]]-Tabell2[[#This Row],[d_normkostandel_6992013]]</f>
        <v>0</v>
      </c>
      <c r="AS21">
        <f>Tabell2[[#This Row],[d_kostbidrag_X14]]-Tabell2[[#This Row],[d_kostbidrag_142013]]</f>
        <v>5.0156399083789438E-5</v>
      </c>
      <c r="AT21">
        <f>Tabell2[[#This Row],[d_kostbidrag_X37]]-Tabell2[[#This Row],[d_kostbidrag_372013]]</f>
        <v>0</v>
      </c>
      <c r="AU21">
        <f>Tabell2[[#This Row],[d_kostbidrag_X132]]-Tabell2[[#This Row],[d_kostbidrag_1322013]]</f>
        <v>0</v>
      </c>
      <c r="AV21">
        <f>Tabell2[[#This Row],[d_kostbidrag_X231]]-Tabell2[[#This Row],[d_kostbidrag_2312013]]</f>
        <v>-1.2886658005299978E-3</v>
      </c>
      <c r="AW21">
        <f>Tabell2[[#This Row],[d_kostbidrag_X699]]-Tabell2[[#This Row],[d_kostbidrag_6992013]]</f>
        <v>0</v>
      </c>
    </row>
    <row r="22" spans="1:49" x14ac:dyDescent="0.25">
      <c r="A22" t="s">
        <v>42</v>
      </c>
      <c r="B22">
        <v>63</v>
      </c>
      <c r="C22">
        <v>4.595453292131424E-2</v>
      </c>
      <c r="D22">
        <v>0.34636667370796204</v>
      </c>
      <c r="E22">
        <v>0</v>
      </c>
      <c r="F22">
        <v>0</v>
      </c>
      <c r="G22">
        <v>0</v>
      </c>
      <c r="H22">
        <v>6.4208894968032837E-2</v>
      </c>
      <c r="I22">
        <v>0.93579113483428955</v>
      </c>
      <c r="J22">
        <v>0</v>
      </c>
      <c r="K22">
        <v>0</v>
      </c>
      <c r="L22">
        <v>0</v>
      </c>
      <c r="M22">
        <v>1768.6981201171875</v>
      </c>
      <c r="N22">
        <v>25777.30078125</v>
      </c>
      <c r="O22">
        <v>0</v>
      </c>
      <c r="P22">
        <v>0</v>
      </c>
      <c r="Q22">
        <v>0</v>
      </c>
      <c r="R22">
        <v>63</v>
      </c>
      <c r="S22">
        <v>4.5954531252930801E-2</v>
      </c>
      <c r="T22">
        <v>0.34636667283924</v>
      </c>
      <c r="U22">
        <v>0</v>
      </c>
      <c r="V22">
        <v>0</v>
      </c>
      <c r="W22">
        <v>0</v>
      </c>
      <c r="X22">
        <v>6.4208890349852304E-2</v>
      </c>
      <c r="Y22">
        <v>0.935791109650148</v>
      </c>
      <c r="Z22">
        <v>0</v>
      </c>
      <c r="AA22">
        <v>0</v>
      </c>
      <c r="AB22">
        <v>0</v>
      </c>
      <c r="AC22">
        <v>1768.6979988628</v>
      </c>
      <c r="AD22">
        <v>25777.300526041901</v>
      </c>
      <c r="AE22">
        <v>0</v>
      </c>
      <c r="AF22">
        <v>0</v>
      </c>
      <c r="AG22">
        <v>0</v>
      </c>
      <c r="AH22">
        <f>Tabell2[[#This Row],[d_DEA_id]]-Tabell2[[#This Row],[id]]</f>
        <v>0</v>
      </c>
      <c r="AI22">
        <f>Tabell2[[#This Row],[d_vekt_14]]-Tabell2[[#This Row],[d_vekt_142013]]</f>
        <v>-1.6683834383468543E-9</v>
      </c>
      <c r="AJ22">
        <f>Tabell2[[#This Row],[d_vekt_37]]-Tabell2[[#This Row],[d_vekt_372013]]</f>
        <v>-8.6872203874932552E-10</v>
      </c>
      <c r="AK22">
        <f>Tabell2[[#This Row],[d_vekt_132]]-Tabell2[[#This Row],[d_vekt_1322013]]</f>
        <v>0</v>
      </c>
      <c r="AL22">
        <f>Tabell2[[#This Row],[d_vekt_231]]-Tabell2[[#This Row],[d_vekt_2312013]]</f>
        <v>0</v>
      </c>
      <c r="AM22">
        <f>Tabell2[[#This Row],[d_vekt_699]]-Tabell2[[#This Row],[d_vekt_6992013]]</f>
        <v>0</v>
      </c>
      <c r="AN22">
        <f>Tabell2[[#This Row],[d_normkostandelX14]]-Tabell2[[#This Row],[d_normkostandel_142013]]</f>
        <v>-4.6181805324341241E-9</v>
      </c>
      <c r="AO22">
        <f>Tabell2[[#This Row],[d_normkostandelX37]]-Tabell2[[#This Row],[d_normkostandel_372013]]</f>
        <v>-2.5184141549949857E-8</v>
      </c>
      <c r="AP22">
        <f>Tabell2[[#This Row],[d_normkostandelX132]]-Tabell2[[#This Row],[d_normkostandel_1322013]]</f>
        <v>0</v>
      </c>
      <c r="AQ22">
        <f>Tabell2[[#This Row],[d_normkostandelX231]]-Tabell2[[#This Row],[d_normkostandel_2312013]]</f>
        <v>0</v>
      </c>
      <c r="AR22">
        <f>Tabell2[[#This Row],[d_normkostandelX699]]-Tabell2[[#This Row],[d_normkostandel_6992013]]</f>
        <v>0</v>
      </c>
      <c r="AS22">
        <f>Tabell2[[#This Row],[d_kostbidrag_X14]]-Tabell2[[#This Row],[d_kostbidrag_142013]]</f>
        <v>-1.2125438752264017E-4</v>
      </c>
      <c r="AT22">
        <f>Tabell2[[#This Row],[d_kostbidrag_X37]]-Tabell2[[#This Row],[d_kostbidrag_372013]]</f>
        <v>-2.5520809867884964E-4</v>
      </c>
      <c r="AU22">
        <f>Tabell2[[#This Row],[d_kostbidrag_X132]]-Tabell2[[#This Row],[d_kostbidrag_1322013]]</f>
        <v>0</v>
      </c>
      <c r="AV22">
        <f>Tabell2[[#This Row],[d_kostbidrag_X231]]-Tabell2[[#This Row],[d_kostbidrag_2312013]]</f>
        <v>0</v>
      </c>
      <c r="AW22">
        <f>Tabell2[[#This Row],[d_kostbidrag_X699]]-Tabell2[[#This Row],[d_kostbidrag_6992013]]</f>
        <v>0</v>
      </c>
    </row>
    <row r="23" spans="1:49" x14ac:dyDescent="0.25">
      <c r="A23" t="s">
        <v>43</v>
      </c>
      <c r="B23">
        <v>65</v>
      </c>
      <c r="C23">
        <v>7.1699053049087524E-2</v>
      </c>
      <c r="D23">
        <v>0.49005091190338135</v>
      </c>
      <c r="E23">
        <v>0</v>
      </c>
      <c r="F23">
        <v>0</v>
      </c>
      <c r="G23">
        <v>0</v>
      </c>
      <c r="H23">
        <v>7.0342704653739929E-2</v>
      </c>
      <c r="I23">
        <v>0.92965728044509888</v>
      </c>
      <c r="J23">
        <v>0</v>
      </c>
      <c r="K23">
        <v>0</v>
      </c>
      <c r="L23">
        <v>0</v>
      </c>
      <c r="M23">
        <v>2759.55322265625</v>
      </c>
      <c r="N23">
        <v>36470.5703125</v>
      </c>
      <c r="O23">
        <v>0</v>
      </c>
      <c r="P23">
        <v>0</v>
      </c>
      <c r="Q23">
        <v>0</v>
      </c>
      <c r="R23">
        <v>65</v>
      </c>
      <c r="S23">
        <v>7.1699053638571694E-2</v>
      </c>
      <c r="T23">
        <v>0.49005090740895502</v>
      </c>
      <c r="U23">
        <v>0</v>
      </c>
      <c r="V23">
        <v>0</v>
      </c>
      <c r="W23">
        <v>0</v>
      </c>
      <c r="X23">
        <v>7.0342712418103998E-2</v>
      </c>
      <c r="Y23">
        <v>0.92965728758189603</v>
      </c>
      <c r="Z23">
        <v>0</v>
      </c>
      <c r="AA23">
        <v>0</v>
      </c>
      <c r="AB23">
        <v>0</v>
      </c>
      <c r="AC23">
        <v>2759.5531764413499</v>
      </c>
      <c r="AD23">
        <v>36470.568631189199</v>
      </c>
      <c r="AE23">
        <v>0</v>
      </c>
      <c r="AF23">
        <v>0</v>
      </c>
      <c r="AG23">
        <v>0</v>
      </c>
      <c r="AH23">
        <f>Tabell2[[#This Row],[d_DEA_id]]-Tabell2[[#This Row],[id]]</f>
        <v>0</v>
      </c>
      <c r="AI23">
        <f>Tabell2[[#This Row],[d_vekt_14]]-Tabell2[[#This Row],[d_vekt_142013]]</f>
        <v>5.89484169810639E-10</v>
      </c>
      <c r="AJ23">
        <f>Tabell2[[#This Row],[d_vekt_37]]-Tabell2[[#This Row],[d_vekt_372013]]</f>
        <v>-4.4944263311030852E-9</v>
      </c>
      <c r="AK23">
        <f>Tabell2[[#This Row],[d_vekt_132]]-Tabell2[[#This Row],[d_vekt_1322013]]</f>
        <v>0</v>
      </c>
      <c r="AL23">
        <f>Tabell2[[#This Row],[d_vekt_231]]-Tabell2[[#This Row],[d_vekt_2312013]]</f>
        <v>0</v>
      </c>
      <c r="AM23">
        <f>Tabell2[[#This Row],[d_vekt_699]]-Tabell2[[#This Row],[d_vekt_6992013]]</f>
        <v>0</v>
      </c>
      <c r="AN23">
        <f>Tabell2[[#This Row],[d_normkostandelX14]]-Tabell2[[#This Row],[d_normkostandel_142013]]</f>
        <v>7.7643640683522364E-9</v>
      </c>
      <c r="AO23">
        <f>Tabell2[[#This Row],[d_normkostandelX37]]-Tabell2[[#This Row],[d_normkostandel_372013]]</f>
        <v>7.1367971532509955E-9</v>
      </c>
      <c r="AP23">
        <f>Tabell2[[#This Row],[d_normkostandelX132]]-Tabell2[[#This Row],[d_normkostandel_1322013]]</f>
        <v>0</v>
      </c>
      <c r="AQ23">
        <f>Tabell2[[#This Row],[d_normkostandelX231]]-Tabell2[[#This Row],[d_normkostandel_2312013]]</f>
        <v>0</v>
      </c>
      <c r="AR23">
        <f>Tabell2[[#This Row],[d_normkostandelX699]]-Tabell2[[#This Row],[d_normkostandel_6992013]]</f>
        <v>0</v>
      </c>
      <c r="AS23">
        <f>Tabell2[[#This Row],[d_kostbidrag_X14]]-Tabell2[[#This Row],[d_kostbidrag_142013]]</f>
        <v>-4.6214900066843256E-5</v>
      </c>
      <c r="AT23">
        <f>Tabell2[[#This Row],[d_kostbidrag_X37]]-Tabell2[[#This Row],[d_kostbidrag_372013]]</f>
        <v>-1.6813108013593592E-3</v>
      </c>
      <c r="AU23">
        <f>Tabell2[[#This Row],[d_kostbidrag_X132]]-Tabell2[[#This Row],[d_kostbidrag_1322013]]</f>
        <v>0</v>
      </c>
      <c r="AV23">
        <f>Tabell2[[#This Row],[d_kostbidrag_X231]]-Tabell2[[#This Row],[d_kostbidrag_2312013]]</f>
        <v>0</v>
      </c>
      <c r="AW23">
        <f>Tabell2[[#This Row],[d_kostbidrag_X699]]-Tabell2[[#This Row],[d_kostbidrag_6992013]]</f>
        <v>0</v>
      </c>
    </row>
    <row r="24" spans="1:49" x14ac:dyDescent="0.25">
      <c r="A24" t="s">
        <v>44</v>
      </c>
      <c r="B24">
        <v>71</v>
      </c>
      <c r="C24">
        <v>0.26820915937423706</v>
      </c>
      <c r="D24">
        <v>2.9663240909576416</v>
      </c>
      <c r="E24">
        <v>0</v>
      </c>
      <c r="F24">
        <v>0</v>
      </c>
      <c r="G24">
        <v>0</v>
      </c>
      <c r="H24">
        <v>4.4671621173620224E-2</v>
      </c>
      <c r="I24">
        <v>0.95532840490341187</v>
      </c>
      <c r="J24">
        <v>0</v>
      </c>
      <c r="K24">
        <v>0</v>
      </c>
      <c r="L24">
        <v>0</v>
      </c>
      <c r="M24">
        <v>10322.833984375</v>
      </c>
      <c r="N24">
        <v>220759.765625</v>
      </c>
      <c r="O24">
        <v>0</v>
      </c>
      <c r="P24">
        <v>0</v>
      </c>
      <c r="Q24">
        <v>0</v>
      </c>
      <c r="R24">
        <v>71</v>
      </c>
      <c r="S24">
        <v>0.26820915721542699</v>
      </c>
      <c r="T24">
        <v>2.9663240616942002</v>
      </c>
      <c r="U24">
        <v>0</v>
      </c>
      <c r="V24">
        <v>0</v>
      </c>
      <c r="W24">
        <v>0</v>
      </c>
      <c r="X24">
        <v>4.4671619121073397E-2</v>
      </c>
      <c r="Y24">
        <v>0.95532838087892702</v>
      </c>
      <c r="Z24">
        <v>0</v>
      </c>
      <c r="AA24">
        <v>0</v>
      </c>
      <c r="AB24">
        <v>0</v>
      </c>
      <c r="AC24">
        <v>10322.8340429073</v>
      </c>
      <c r="AD24">
        <v>220759.76931940601</v>
      </c>
      <c r="AE24">
        <v>0</v>
      </c>
      <c r="AF24">
        <v>0</v>
      </c>
      <c r="AG24">
        <v>0</v>
      </c>
      <c r="AH24">
        <f>Tabell2[[#This Row],[d_DEA_id]]-Tabell2[[#This Row],[id]]</f>
        <v>0</v>
      </c>
      <c r="AI24">
        <f>Tabell2[[#This Row],[d_vekt_14]]-Tabell2[[#This Row],[d_vekt_142013]]</f>
        <v>-2.1588100751479544E-9</v>
      </c>
      <c r="AJ24">
        <f>Tabell2[[#This Row],[d_vekt_37]]-Tabell2[[#This Row],[d_vekt_372013]]</f>
        <v>-2.9263441447824334E-8</v>
      </c>
      <c r="AK24">
        <f>Tabell2[[#This Row],[d_vekt_132]]-Tabell2[[#This Row],[d_vekt_1322013]]</f>
        <v>0</v>
      </c>
      <c r="AL24">
        <f>Tabell2[[#This Row],[d_vekt_231]]-Tabell2[[#This Row],[d_vekt_2312013]]</f>
        <v>0</v>
      </c>
      <c r="AM24">
        <f>Tabell2[[#This Row],[d_vekt_699]]-Tabell2[[#This Row],[d_vekt_6992013]]</f>
        <v>0</v>
      </c>
      <c r="AN24">
        <f>Tabell2[[#This Row],[d_normkostandelX14]]-Tabell2[[#This Row],[d_normkostandel_142013]]</f>
        <v>-2.0525468269472213E-9</v>
      </c>
      <c r="AO24">
        <f>Tabell2[[#This Row],[d_normkostandelX37]]-Tabell2[[#This Row],[d_normkostandel_372013]]</f>
        <v>-2.4024484845952543E-8</v>
      </c>
      <c r="AP24">
        <f>Tabell2[[#This Row],[d_normkostandelX132]]-Tabell2[[#This Row],[d_normkostandel_1322013]]</f>
        <v>0</v>
      </c>
      <c r="AQ24">
        <f>Tabell2[[#This Row],[d_normkostandelX231]]-Tabell2[[#This Row],[d_normkostandel_2312013]]</f>
        <v>0</v>
      </c>
      <c r="AR24">
        <f>Tabell2[[#This Row],[d_normkostandelX699]]-Tabell2[[#This Row],[d_normkostandel_6992013]]</f>
        <v>0</v>
      </c>
      <c r="AS24">
        <f>Tabell2[[#This Row],[d_kostbidrag_X14]]-Tabell2[[#This Row],[d_kostbidrag_142013]]</f>
        <v>5.8532299590297043E-5</v>
      </c>
      <c r="AT24">
        <f>Tabell2[[#This Row],[d_kostbidrag_X37]]-Tabell2[[#This Row],[d_kostbidrag_372013]]</f>
        <v>3.6944060120731592E-3</v>
      </c>
      <c r="AU24">
        <f>Tabell2[[#This Row],[d_kostbidrag_X132]]-Tabell2[[#This Row],[d_kostbidrag_1322013]]</f>
        <v>0</v>
      </c>
      <c r="AV24">
        <f>Tabell2[[#This Row],[d_kostbidrag_X231]]-Tabell2[[#This Row],[d_kostbidrag_2312013]]</f>
        <v>0</v>
      </c>
      <c r="AW24">
        <f>Tabell2[[#This Row],[d_kostbidrag_X699]]-Tabell2[[#This Row],[d_kostbidrag_6992013]]</f>
        <v>0</v>
      </c>
    </row>
    <row r="25" spans="1:49" x14ac:dyDescent="0.25">
      <c r="A25" t="s">
        <v>45</v>
      </c>
      <c r="B25">
        <v>72</v>
      </c>
      <c r="C25">
        <v>1.0474314913153648E-2</v>
      </c>
      <c r="D25">
        <v>0.3082125186920166</v>
      </c>
      <c r="E25">
        <v>0</v>
      </c>
      <c r="F25">
        <v>0</v>
      </c>
      <c r="G25">
        <v>4.2810390004888177E-4</v>
      </c>
      <c r="H25">
        <v>1.7133170738816261E-2</v>
      </c>
      <c r="I25">
        <v>0.97485131025314331</v>
      </c>
      <c r="J25">
        <v>0</v>
      </c>
      <c r="K25">
        <v>0</v>
      </c>
      <c r="L25">
        <v>8.015546016395092E-3</v>
      </c>
      <c r="M25">
        <v>403.13543701171875</v>
      </c>
      <c r="N25">
        <v>22937.79296875</v>
      </c>
      <c r="O25">
        <v>0</v>
      </c>
      <c r="P25">
        <v>0</v>
      </c>
      <c r="Q25">
        <v>188.60203552246094</v>
      </c>
      <c r="R25">
        <v>72</v>
      </c>
      <c r="S25">
        <v>1.04743144603586E-2</v>
      </c>
      <c r="T25">
        <v>0.308212515308667</v>
      </c>
      <c r="U25">
        <v>0</v>
      </c>
      <c r="V25">
        <v>0</v>
      </c>
      <c r="W25">
        <v>4.2810389840639397E-4</v>
      </c>
      <c r="X25">
        <v>1.7133169581575299E-2</v>
      </c>
      <c r="Y25">
        <v>0.97485128422608502</v>
      </c>
      <c r="Z25">
        <v>0</v>
      </c>
      <c r="AA25">
        <v>0</v>
      </c>
      <c r="AB25">
        <v>8.0155461923399791E-3</v>
      </c>
      <c r="AC25">
        <v>403.13541495028397</v>
      </c>
      <c r="AD25">
        <v>22937.7918143016</v>
      </c>
      <c r="AE25">
        <v>0</v>
      </c>
      <c r="AF25">
        <v>0</v>
      </c>
      <c r="AG25">
        <v>188.60202865073401</v>
      </c>
      <c r="AH25">
        <f>Tabell2[[#This Row],[d_DEA_id]]-Tabell2[[#This Row],[id]]</f>
        <v>0</v>
      </c>
      <c r="AI25">
        <f>Tabell2[[#This Row],[d_vekt_14]]-Tabell2[[#This Row],[d_vekt_142013]]</f>
        <v>-4.5279504798378944E-10</v>
      </c>
      <c r="AJ25">
        <f>Tabell2[[#This Row],[d_vekt_37]]-Tabell2[[#This Row],[d_vekt_372013]]</f>
        <v>-3.3833496004831431E-9</v>
      </c>
      <c r="AK25">
        <f>Tabell2[[#This Row],[d_vekt_132]]-Tabell2[[#This Row],[d_vekt_1322013]]</f>
        <v>0</v>
      </c>
      <c r="AL25">
        <f>Tabell2[[#This Row],[d_vekt_231]]-Tabell2[[#This Row],[d_vekt_2312013]]</f>
        <v>0</v>
      </c>
      <c r="AM25">
        <f>Tabell2[[#This Row],[d_vekt_699]]-Tabell2[[#This Row],[d_vekt_6992013]]</f>
        <v>-1.6424877950782513E-12</v>
      </c>
      <c r="AN25">
        <f>Tabell2[[#This Row],[d_normkostandelX14]]-Tabell2[[#This Row],[d_normkostandel_142013]]</f>
        <v>-1.157240962779138E-9</v>
      </c>
      <c r="AO25">
        <f>Tabell2[[#This Row],[d_normkostandelX37]]-Tabell2[[#This Row],[d_normkostandel_372013]]</f>
        <v>-2.6027058286359761E-8</v>
      </c>
      <c r="AP25">
        <f>Tabell2[[#This Row],[d_normkostandelX132]]-Tabell2[[#This Row],[d_normkostandel_1322013]]</f>
        <v>0</v>
      </c>
      <c r="AQ25">
        <f>Tabell2[[#This Row],[d_normkostandelX231]]-Tabell2[[#This Row],[d_normkostandel_2312013]]</f>
        <v>0</v>
      </c>
      <c r="AR25">
        <f>Tabell2[[#This Row],[d_normkostandelX699]]-Tabell2[[#This Row],[d_normkostandel_6992013]]</f>
        <v>1.7594488713190692E-10</v>
      </c>
      <c r="AS25">
        <f>Tabell2[[#This Row],[d_kostbidrag_X14]]-Tabell2[[#This Row],[d_kostbidrag_142013]]</f>
        <v>-2.2061434776787792E-5</v>
      </c>
      <c r="AT25">
        <f>Tabell2[[#This Row],[d_kostbidrag_X37]]-Tabell2[[#This Row],[d_kostbidrag_372013]]</f>
        <v>-1.154448400484398E-3</v>
      </c>
      <c r="AU25">
        <f>Tabell2[[#This Row],[d_kostbidrag_X132]]-Tabell2[[#This Row],[d_kostbidrag_1322013]]</f>
        <v>0</v>
      </c>
      <c r="AV25">
        <f>Tabell2[[#This Row],[d_kostbidrag_X231]]-Tabell2[[#This Row],[d_kostbidrag_2312013]]</f>
        <v>0</v>
      </c>
      <c r="AW25">
        <f>Tabell2[[#This Row],[d_kostbidrag_X699]]-Tabell2[[#This Row],[d_kostbidrag_6992013]]</f>
        <v>-6.8717269243734336E-6</v>
      </c>
    </row>
    <row r="26" spans="1:49" x14ac:dyDescent="0.25">
      <c r="A26" t="s">
        <v>46</v>
      </c>
      <c r="B26">
        <v>82</v>
      </c>
      <c r="C26">
        <v>0.47392785549163818</v>
      </c>
      <c r="D26">
        <v>0</v>
      </c>
      <c r="E26">
        <v>0</v>
      </c>
      <c r="F26">
        <v>0.30090051889419556</v>
      </c>
      <c r="G26">
        <v>0</v>
      </c>
      <c r="H26">
        <v>0.77122670412063599</v>
      </c>
      <c r="I26">
        <v>0</v>
      </c>
      <c r="J26">
        <v>0</v>
      </c>
      <c r="K26">
        <v>0.2287733256816864</v>
      </c>
      <c r="L26">
        <v>0</v>
      </c>
      <c r="M26">
        <v>18240.53515625</v>
      </c>
      <c r="N26">
        <v>0</v>
      </c>
      <c r="O26">
        <v>0</v>
      </c>
      <c r="P26">
        <v>5410.79296875</v>
      </c>
      <c r="Q26">
        <v>0</v>
      </c>
      <c r="R26">
        <v>82</v>
      </c>
      <c r="S26">
        <v>0.47392785234069301</v>
      </c>
      <c r="T26">
        <v>0</v>
      </c>
      <c r="U26">
        <v>0</v>
      </c>
      <c r="V26">
        <v>0.30090052653016103</v>
      </c>
      <c r="W26">
        <v>0</v>
      </c>
      <c r="X26">
        <v>0.77122666577721699</v>
      </c>
      <c r="Y26">
        <v>0</v>
      </c>
      <c r="Z26">
        <v>0</v>
      </c>
      <c r="AA26">
        <v>0.22877333422278301</v>
      </c>
      <c r="AB26">
        <v>0</v>
      </c>
      <c r="AC26">
        <v>18240.535180888601</v>
      </c>
      <c r="AD26">
        <v>0</v>
      </c>
      <c r="AE26">
        <v>0</v>
      </c>
      <c r="AF26">
        <v>5410.7932680653603</v>
      </c>
      <c r="AG26">
        <v>0</v>
      </c>
      <c r="AH26">
        <f>Tabell2[[#This Row],[d_DEA_id]]-Tabell2[[#This Row],[id]]</f>
        <v>0</v>
      </c>
      <c r="AI26">
        <f>Tabell2[[#This Row],[d_vekt_14]]-Tabell2[[#This Row],[d_vekt_142013]]</f>
        <v>-3.1509451714484271E-9</v>
      </c>
      <c r="AJ26">
        <f>Tabell2[[#This Row],[d_vekt_37]]-Tabell2[[#This Row],[d_vekt_372013]]</f>
        <v>0</v>
      </c>
      <c r="AK26">
        <f>Tabell2[[#This Row],[d_vekt_132]]-Tabell2[[#This Row],[d_vekt_1322013]]</f>
        <v>0</v>
      </c>
      <c r="AL26">
        <f>Tabell2[[#This Row],[d_vekt_231]]-Tabell2[[#This Row],[d_vekt_2312013]]</f>
        <v>7.6359654710422831E-9</v>
      </c>
      <c r="AM26">
        <f>Tabell2[[#This Row],[d_vekt_699]]-Tabell2[[#This Row],[d_vekt_6992013]]</f>
        <v>0</v>
      </c>
      <c r="AN26">
        <f>Tabell2[[#This Row],[d_normkostandelX14]]-Tabell2[[#This Row],[d_normkostandel_142013]]</f>
        <v>-3.8343418995445688E-8</v>
      </c>
      <c r="AO26">
        <f>Tabell2[[#This Row],[d_normkostandelX37]]-Tabell2[[#This Row],[d_normkostandel_372013]]</f>
        <v>0</v>
      </c>
      <c r="AP26">
        <f>Tabell2[[#This Row],[d_normkostandelX132]]-Tabell2[[#This Row],[d_normkostandel_1322013]]</f>
        <v>0</v>
      </c>
      <c r="AQ26">
        <f>Tabell2[[#This Row],[d_normkostandelX231]]-Tabell2[[#This Row],[d_normkostandel_2312013]]</f>
        <v>8.5410966077503758E-9</v>
      </c>
      <c r="AR26">
        <f>Tabell2[[#This Row],[d_normkostandelX699]]-Tabell2[[#This Row],[d_normkostandel_6992013]]</f>
        <v>0</v>
      </c>
      <c r="AS26">
        <f>Tabell2[[#This Row],[d_kostbidrag_X14]]-Tabell2[[#This Row],[d_kostbidrag_142013]]</f>
        <v>2.4638600734760985E-5</v>
      </c>
      <c r="AT26">
        <f>Tabell2[[#This Row],[d_kostbidrag_X37]]-Tabell2[[#This Row],[d_kostbidrag_372013]]</f>
        <v>0</v>
      </c>
      <c r="AU26">
        <f>Tabell2[[#This Row],[d_kostbidrag_X132]]-Tabell2[[#This Row],[d_kostbidrag_1322013]]</f>
        <v>0</v>
      </c>
      <c r="AV26">
        <f>Tabell2[[#This Row],[d_kostbidrag_X231]]-Tabell2[[#This Row],[d_kostbidrag_2312013]]</f>
        <v>2.9931536028016126E-4</v>
      </c>
      <c r="AW26">
        <f>Tabell2[[#This Row],[d_kostbidrag_X699]]-Tabell2[[#This Row],[d_kostbidrag_6992013]]</f>
        <v>0</v>
      </c>
    </row>
    <row r="27" spans="1:49" x14ac:dyDescent="0.25">
      <c r="A27" t="s">
        <v>47</v>
      </c>
      <c r="B27">
        <v>84</v>
      </c>
      <c r="C27">
        <v>0.25449994206428528</v>
      </c>
      <c r="D27">
        <v>0.19745668768882751</v>
      </c>
      <c r="E27">
        <v>0</v>
      </c>
      <c r="F27">
        <v>0</v>
      </c>
      <c r="G27">
        <v>0</v>
      </c>
      <c r="H27">
        <v>0.39996188879013062</v>
      </c>
      <c r="I27">
        <v>0.60003805160522461</v>
      </c>
      <c r="J27">
        <v>0</v>
      </c>
      <c r="K27">
        <v>0</v>
      </c>
      <c r="L27">
        <v>0</v>
      </c>
      <c r="M27">
        <v>9795.193359375</v>
      </c>
      <c r="N27">
        <v>14695.1220703125</v>
      </c>
      <c r="O27">
        <v>0</v>
      </c>
      <c r="P27">
        <v>0</v>
      </c>
      <c r="Q27">
        <v>0</v>
      </c>
      <c r="R27">
        <v>84</v>
      </c>
      <c r="S27">
        <v>0.254499927805374</v>
      </c>
      <c r="T27">
        <v>0.197456689342034</v>
      </c>
      <c r="U27">
        <v>0</v>
      </c>
      <c r="V27">
        <v>0</v>
      </c>
      <c r="W27">
        <v>0</v>
      </c>
      <c r="X27">
        <v>0.39996191307204898</v>
      </c>
      <c r="Y27">
        <v>0.60003808692795102</v>
      </c>
      <c r="Z27">
        <v>0</v>
      </c>
      <c r="AA27">
        <v>0</v>
      </c>
      <c r="AB27">
        <v>0</v>
      </c>
      <c r="AC27">
        <v>9795.1932213732198</v>
      </c>
      <c r="AD27">
        <v>14695.1217342129</v>
      </c>
      <c r="AE27">
        <v>0</v>
      </c>
      <c r="AF27">
        <v>0</v>
      </c>
      <c r="AG27">
        <v>0</v>
      </c>
      <c r="AH27">
        <f>Tabell2[[#This Row],[d_DEA_id]]-Tabell2[[#This Row],[id]]</f>
        <v>0</v>
      </c>
      <c r="AI27">
        <f>Tabell2[[#This Row],[d_vekt_14]]-Tabell2[[#This Row],[d_vekt_142013]]</f>
        <v>-1.4258911273934416E-8</v>
      </c>
      <c r="AJ27">
        <f>Tabell2[[#This Row],[d_vekt_37]]-Tabell2[[#This Row],[d_vekt_372013]]</f>
        <v>1.6532064883723052E-9</v>
      </c>
      <c r="AK27">
        <f>Tabell2[[#This Row],[d_vekt_132]]-Tabell2[[#This Row],[d_vekt_1322013]]</f>
        <v>0</v>
      </c>
      <c r="AL27">
        <f>Tabell2[[#This Row],[d_vekt_231]]-Tabell2[[#This Row],[d_vekt_2312013]]</f>
        <v>0</v>
      </c>
      <c r="AM27">
        <f>Tabell2[[#This Row],[d_vekt_699]]-Tabell2[[#This Row],[d_vekt_6992013]]</f>
        <v>0</v>
      </c>
      <c r="AN27">
        <f>Tabell2[[#This Row],[d_normkostandelX14]]-Tabell2[[#This Row],[d_normkostandel_142013]]</f>
        <v>2.4281918364899013E-8</v>
      </c>
      <c r="AO27">
        <f>Tabell2[[#This Row],[d_normkostandelX37]]-Tabell2[[#This Row],[d_normkostandel_372013]]</f>
        <v>3.5322726410491612E-8</v>
      </c>
      <c r="AP27">
        <f>Tabell2[[#This Row],[d_normkostandelX132]]-Tabell2[[#This Row],[d_normkostandel_1322013]]</f>
        <v>0</v>
      </c>
      <c r="AQ27">
        <f>Tabell2[[#This Row],[d_normkostandelX231]]-Tabell2[[#This Row],[d_normkostandel_2312013]]</f>
        <v>0</v>
      </c>
      <c r="AR27">
        <f>Tabell2[[#This Row],[d_normkostandelX699]]-Tabell2[[#This Row],[d_normkostandel_6992013]]</f>
        <v>0</v>
      </c>
      <c r="AS27">
        <f>Tabell2[[#This Row],[d_kostbidrag_X14]]-Tabell2[[#This Row],[d_kostbidrag_142013]]</f>
        <v>-1.3800178021483589E-4</v>
      </c>
      <c r="AT27">
        <f>Tabell2[[#This Row],[d_kostbidrag_X37]]-Tabell2[[#This Row],[d_kostbidrag_372013]]</f>
        <v>-3.3609959973546211E-4</v>
      </c>
      <c r="AU27">
        <f>Tabell2[[#This Row],[d_kostbidrag_X132]]-Tabell2[[#This Row],[d_kostbidrag_1322013]]</f>
        <v>0</v>
      </c>
      <c r="AV27">
        <f>Tabell2[[#This Row],[d_kostbidrag_X231]]-Tabell2[[#This Row],[d_kostbidrag_2312013]]</f>
        <v>0</v>
      </c>
      <c r="AW27">
        <f>Tabell2[[#This Row],[d_kostbidrag_X699]]-Tabell2[[#This Row],[d_kostbidrag_6992013]]</f>
        <v>0</v>
      </c>
    </row>
    <row r="28" spans="1:49" x14ac:dyDescent="0.25">
      <c r="A28" t="s">
        <v>48</v>
      </c>
      <c r="B28">
        <v>86</v>
      </c>
      <c r="C28">
        <v>1.0938984155654907</v>
      </c>
      <c r="D28">
        <v>0.83200246095657349</v>
      </c>
      <c r="E28">
        <v>0</v>
      </c>
      <c r="F28">
        <v>0</v>
      </c>
      <c r="G28">
        <v>5.9290383942425251E-3</v>
      </c>
      <c r="H28">
        <v>0.3948293924331665</v>
      </c>
      <c r="I28">
        <v>0.58067500591278076</v>
      </c>
      <c r="J28">
        <v>0</v>
      </c>
      <c r="K28">
        <v>0</v>
      </c>
      <c r="L28">
        <v>2.4495629593729973E-2</v>
      </c>
      <c r="M28">
        <v>42101.9609375</v>
      </c>
      <c r="N28">
        <v>61919.2890625</v>
      </c>
      <c r="O28">
        <v>0</v>
      </c>
      <c r="P28">
        <v>0</v>
      </c>
      <c r="Q28">
        <v>2612.0498046875</v>
      </c>
      <c r="R28">
        <v>86</v>
      </c>
      <c r="S28">
        <v>1.09389844111124</v>
      </c>
      <c r="T28">
        <v>0.83200243151126796</v>
      </c>
      <c r="U28">
        <v>0</v>
      </c>
      <c r="V28">
        <v>0</v>
      </c>
      <c r="W28">
        <v>5.9290384709401898E-3</v>
      </c>
      <c r="X28">
        <v>0.39482942030646201</v>
      </c>
      <c r="Y28">
        <v>0.58067495020911197</v>
      </c>
      <c r="Z28">
        <v>0</v>
      </c>
      <c r="AA28">
        <v>0</v>
      </c>
      <c r="AB28">
        <v>2.4495629484426601E-2</v>
      </c>
      <c r="AC28">
        <v>42101.963201489401</v>
      </c>
      <c r="AD28">
        <v>61919.284957931603</v>
      </c>
      <c r="AE28">
        <v>0</v>
      </c>
      <c r="AF28">
        <v>0</v>
      </c>
      <c r="AG28">
        <v>2612.04975644964</v>
      </c>
      <c r="AH28">
        <f>Tabell2[[#This Row],[d_DEA_id]]-Tabell2[[#This Row],[id]]</f>
        <v>0</v>
      </c>
      <c r="AI28">
        <f>Tabell2[[#This Row],[d_vekt_14]]-Tabell2[[#This Row],[d_vekt_142013]]</f>
        <v>2.554574929369835E-8</v>
      </c>
      <c r="AJ28">
        <f>Tabell2[[#This Row],[d_vekt_37]]-Tabell2[[#This Row],[d_vekt_372013]]</f>
        <v>-2.9445305527175947E-8</v>
      </c>
      <c r="AK28">
        <f>Tabell2[[#This Row],[d_vekt_132]]-Tabell2[[#This Row],[d_vekt_1322013]]</f>
        <v>0</v>
      </c>
      <c r="AL28">
        <f>Tabell2[[#This Row],[d_vekt_231]]-Tabell2[[#This Row],[d_vekt_2312013]]</f>
        <v>0</v>
      </c>
      <c r="AM28">
        <f>Tabell2[[#This Row],[d_vekt_699]]-Tabell2[[#This Row],[d_vekt_6992013]]</f>
        <v>7.6697664712355174E-11</v>
      </c>
      <c r="AN28">
        <f>Tabell2[[#This Row],[d_normkostandelX14]]-Tabell2[[#This Row],[d_normkostandel_142013]]</f>
        <v>2.7873295505020934E-8</v>
      </c>
      <c r="AO28">
        <f>Tabell2[[#This Row],[d_normkostandelX37]]-Tabell2[[#This Row],[d_normkostandel_372013]]</f>
        <v>-5.5703668788709138E-8</v>
      </c>
      <c r="AP28">
        <f>Tabell2[[#This Row],[d_normkostandelX132]]-Tabell2[[#This Row],[d_normkostandel_1322013]]</f>
        <v>0</v>
      </c>
      <c r="AQ28">
        <f>Tabell2[[#This Row],[d_normkostandelX231]]-Tabell2[[#This Row],[d_normkostandel_2312013]]</f>
        <v>0</v>
      </c>
      <c r="AR28">
        <f>Tabell2[[#This Row],[d_normkostandelX699]]-Tabell2[[#This Row],[d_normkostandel_6992013]]</f>
        <v>-1.0930337190906414E-10</v>
      </c>
      <c r="AS28">
        <f>Tabell2[[#This Row],[d_kostbidrag_X14]]-Tabell2[[#This Row],[d_kostbidrag_142013]]</f>
        <v>2.2639894013991579E-3</v>
      </c>
      <c r="AT28">
        <f>Tabell2[[#This Row],[d_kostbidrag_X37]]-Tabell2[[#This Row],[d_kostbidrag_372013]]</f>
        <v>-4.1045683974516578E-3</v>
      </c>
      <c r="AU28">
        <f>Tabell2[[#This Row],[d_kostbidrag_X132]]-Tabell2[[#This Row],[d_kostbidrag_1322013]]</f>
        <v>0</v>
      </c>
      <c r="AV28">
        <f>Tabell2[[#This Row],[d_kostbidrag_X231]]-Tabell2[[#This Row],[d_kostbidrag_2312013]]</f>
        <v>0</v>
      </c>
      <c r="AW28">
        <f>Tabell2[[#This Row],[d_kostbidrag_X699]]-Tabell2[[#This Row],[d_kostbidrag_6992013]]</f>
        <v>-4.8237860028166324E-5</v>
      </c>
    </row>
    <row r="29" spans="1:49" x14ac:dyDescent="0.25">
      <c r="A29" t="s">
        <v>49</v>
      </c>
      <c r="B29">
        <v>88</v>
      </c>
      <c r="C29">
        <v>0.45061317086219788</v>
      </c>
      <c r="D29">
        <v>0.18776221573352814</v>
      </c>
      <c r="E29">
        <v>0</v>
      </c>
      <c r="F29">
        <v>0</v>
      </c>
      <c r="G29">
        <v>0</v>
      </c>
      <c r="H29">
        <v>0.55379784107208252</v>
      </c>
      <c r="I29">
        <v>0.44620209932327271</v>
      </c>
      <c r="J29">
        <v>0</v>
      </c>
      <c r="K29">
        <v>0</v>
      </c>
      <c r="L29">
        <v>0</v>
      </c>
      <c r="M29">
        <v>17343.19921875</v>
      </c>
      <c r="N29">
        <v>13973.6396484375</v>
      </c>
      <c r="O29">
        <v>0</v>
      </c>
      <c r="P29">
        <v>0</v>
      </c>
      <c r="Q29">
        <v>0</v>
      </c>
      <c r="R29">
        <v>88</v>
      </c>
      <c r="S29">
        <v>0.45061316487376502</v>
      </c>
      <c r="T29">
        <v>0.18776221537166399</v>
      </c>
      <c r="U29">
        <v>0</v>
      </c>
      <c r="V29">
        <v>0</v>
      </c>
      <c r="W29">
        <v>0</v>
      </c>
      <c r="X29">
        <v>0.553797892699884</v>
      </c>
      <c r="Y29">
        <v>0.446202107300116</v>
      </c>
      <c r="Z29">
        <v>0</v>
      </c>
      <c r="AA29">
        <v>0</v>
      </c>
      <c r="AB29">
        <v>0</v>
      </c>
      <c r="AC29">
        <v>17343.1994896615</v>
      </c>
      <c r="AD29">
        <v>13973.63959239</v>
      </c>
      <c r="AE29">
        <v>0</v>
      </c>
      <c r="AF29">
        <v>0</v>
      </c>
      <c r="AG29">
        <v>0</v>
      </c>
      <c r="AH29">
        <f>Tabell2[[#This Row],[d_DEA_id]]-Tabell2[[#This Row],[id]]</f>
        <v>0</v>
      </c>
      <c r="AI29">
        <f>Tabell2[[#This Row],[d_vekt_14]]-Tabell2[[#This Row],[d_vekt_142013]]</f>
        <v>-5.9884328607040516E-9</v>
      </c>
      <c r="AJ29">
        <f>Tabell2[[#This Row],[d_vekt_37]]-Tabell2[[#This Row],[d_vekt_372013]]</f>
        <v>-3.6186414975603043E-10</v>
      </c>
      <c r="AK29">
        <f>Tabell2[[#This Row],[d_vekt_132]]-Tabell2[[#This Row],[d_vekt_1322013]]</f>
        <v>0</v>
      </c>
      <c r="AL29">
        <f>Tabell2[[#This Row],[d_vekt_231]]-Tabell2[[#This Row],[d_vekt_2312013]]</f>
        <v>0</v>
      </c>
      <c r="AM29">
        <f>Tabell2[[#This Row],[d_vekt_699]]-Tabell2[[#This Row],[d_vekt_6992013]]</f>
        <v>0</v>
      </c>
      <c r="AN29">
        <f>Tabell2[[#This Row],[d_normkostandelX14]]-Tabell2[[#This Row],[d_normkostandel_142013]]</f>
        <v>5.1627801478382196E-8</v>
      </c>
      <c r="AO29">
        <f>Tabell2[[#This Row],[d_normkostandelX37]]-Tabell2[[#This Row],[d_normkostandel_372013]]</f>
        <v>7.9768432970084291E-9</v>
      </c>
      <c r="AP29">
        <f>Tabell2[[#This Row],[d_normkostandelX132]]-Tabell2[[#This Row],[d_normkostandel_1322013]]</f>
        <v>0</v>
      </c>
      <c r="AQ29">
        <f>Tabell2[[#This Row],[d_normkostandelX231]]-Tabell2[[#This Row],[d_normkostandel_2312013]]</f>
        <v>0</v>
      </c>
      <c r="AR29">
        <f>Tabell2[[#This Row],[d_normkostandelX699]]-Tabell2[[#This Row],[d_normkostandel_6992013]]</f>
        <v>0</v>
      </c>
      <c r="AS29">
        <f>Tabell2[[#This Row],[d_kostbidrag_X14]]-Tabell2[[#This Row],[d_kostbidrag_142013]]</f>
        <v>2.7091149968327954E-4</v>
      </c>
      <c r="AT29">
        <f>Tabell2[[#This Row],[d_kostbidrag_X37]]-Tabell2[[#This Row],[d_kostbidrag_372013]]</f>
        <v>-5.6047500038403086E-5</v>
      </c>
      <c r="AU29">
        <f>Tabell2[[#This Row],[d_kostbidrag_X132]]-Tabell2[[#This Row],[d_kostbidrag_1322013]]</f>
        <v>0</v>
      </c>
      <c r="AV29">
        <f>Tabell2[[#This Row],[d_kostbidrag_X231]]-Tabell2[[#This Row],[d_kostbidrag_2312013]]</f>
        <v>0</v>
      </c>
      <c r="AW29">
        <f>Tabell2[[#This Row],[d_kostbidrag_X699]]-Tabell2[[#This Row],[d_kostbidrag_6992013]]</f>
        <v>0</v>
      </c>
    </row>
    <row r="30" spans="1:49" x14ac:dyDescent="0.25">
      <c r="A30" t="s">
        <v>50</v>
      </c>
      <c r="B30">
        <v>91</v>
      </c>
      <c r="C30">
        <v>0.5349193811416626</v>
      </c>
      <c r="D30">
        <v>8.6367510259151459E-2</v>
      </c>
      <c r="E30">
        <v>0</v>
      </c>
      <c r="F30">
        <v>0</v>
      </c>
      <c r="G30">
        <v>0</v>
      </c>
      <c r="H30">
        <v>0.76207679510116577</v>
      </c>
      <c r="I30">
        <v>0.23792321979999542</v>
      </c>
      <c r="J30">
        <v>0</v>
      </c>
      <c r="K30">
        <v>0</v>
      </c>
      <c r="L30">
        <v>0</v>
      </c>
      <c r="M30">
        <v>20587.9765625</v>
      </c>
      <c r="N30">
        <v>6427.64306640625</v>
      </c>
      <c r="O30">
        <v>0</v>
      </c>
      <c r="P30">
        <v>0</v>
      </c>
      <c r="Q30">
        <v>0</v>
      </c>
      <c r="R30">
        <v>91</v>
      </c>
      <c r="S30">
        <v>0.53491935819384495</v>
      </c>
      <c r="T30">
        <v>8.6367513070490495E-2</v>
      </c>
      <c r="U30">
        <v>0</v>
      </c>
      <c r="V30">
        <v>0</v>
      </c>
      <c r="W30">
        <v>0</v>
      </c>
      <c r="X30">
        <v>0.76207678296866499</v>
      </c>
      <c r="Y30">
        <v>0.23792321703133501</v>
      </c>
      <c r="Z30">
        <v>0</v>
      </c>
      <c r="AA30">
        <v>0</v>
      </c>
      <c r="AB30">
        <v>0</v>
      </c>
      <c r="AC30">
        <v>20587.976258164701</v>
      </c>
      <c r="AD30">
        <v>6427.6430577320498</v>
      </c>
      <c r="AE30">
        <v>0</v>
      </c>
      <c r="AF30">
        <v>0</v>
      </c>
      <c r="AG30">
        <v>0</v>
      </c>
      <c r="AH30">
        <f>Tabell2[[#This Row],[d_DEA_id]]-Tabell2[[#This Row],[id]]</f>
        <v>0</v>
      </c>
      <c r="AI30">
        <f>Tabell2[[#This Row],[d_vekt_14]]-Tabell2[[#This Row],[d_vekt_142013]]</f>
        <v>-2.2947817646112867E-8</v>
      </c>
      <c r="AJ30">
        <f>Tabell2[[#This Row],[d_vekt_37]]-Tabell2[[#This Row],[d_vekt_372013]]</f>
        <v>2.8113390365680502E-9</v>
      </c>
      <c r="AK30">
        <f>Tabell2[[#This Row],[d_vekt_132]]-Tabell2[[#This Row],[d_vekt_1322013]]</f>
        <v>0</v>
      </c>
      <c r="AL30">
        <f>Tabell2[[#This Row],[d_vekt_231]]-Tabell2[[#This Row],[d_vekt_2312013]]</f>
        <v>0</v>
      </c>
      <c r="AM30">
        <f>Tabell2[[#This Row],[d_vekt_699]]-Tabell2[[#This Row],[d_vekt_6992013]]</f>
        <v>0</v>
      </c>
      <c r="AN30">
        <f>Tabell2[[#This Row],[d_normkostandelX14]]-Tabell2[[#This Row],[d_normkostandel_142013]]</f>
        <v>-1.2132500781802946E-8</v>
      </c>
      <c r="AO30">
        <f>Tabell2[[#This Row],[d_normkostandelX37]]-Tabell2[[#This Row],[d_normkostandel_372013]]</f>
        <v>-2.76866041204471E-9</v>
      </c>
      <c r="AP30">
        <f>Tabell2[[#This Row],[d_normkostandelX132]]-Tabell2[[#This Row],[d_normkostandel_1322013]]</f>
        <v>0</v>
      </c>
      <c r="AQ30">
        <f>Tabell2[[#This Row],[d_normkostandelX231]]-Tabell2[[#This Row],[d_normkostandel_2312013]]</f>
        <v>0</v>
      </c>
      <c r="AR30">
        <f>Tabell2[[#This Row],[d_normkostandelX699]]-Tabell2[[#This Row],[d_normkostandel_6992013]]</f>
        <v>0</v>
      </c>
      <c r="AS30">
        <f>Tabell2[[#This Row],[d_kostbidrag_X14]]-Tabell2[[#This Row],[d_kostbidrag_142013]]</f>
        <v>-3.043352990061976E-4</v>
      </c>
      <c r="AT30">
        <f>Tabell2[[#This Row],[d_kostbidrag_X37]]-Tabell2[[#This Row],[d_kostbidrag_372013]]</f>
        <v>-8.6742002167738974E-6</v>
      </c>
      <c r="AU30">
        <f>Tabell2[[#This Row],[d_kostbidrag_X132]]-Tabell2[[#This Row],[d_kostbidrag_1322013]]</f>
        <v>0</v>
      </c>
      <c r="AV30">
        <f>Tabell2[[#This Row],[d_kostbidrag_X231]]-Tabell2[[#This Row],[d_kostbidrag_2312013]]</f>
        <v>0</v>
      </c>
      <c r="AW30">
        <f>Tabell2[[#This Row],[d_kostbidrag_X699]]-Tabell2[[#This Row],[d_kostbidrag_6992013]]</f>
        <v>0</v>
      </c>
    </row>
    <row r="31" spans="1:49" x14ac:dyDescent="0.25">
      <c r="A31" t="s">
        <v>51</v>
      </c>
      <c r="B31">
        <v>93</v>
      </c>
      <c r="C31">
        <v>0.51936852931976318</v>
      </c>
      <c r="D31">
        <v>0.20635539293289185</v>
      </c>
      <c r="E31">
        <v>0</v>
      </c>
      <c r="F31">
        <v>0</v>
      </c>
      <c r="G31">
        <v>0</v>
      </c>
      <c r="H31">
        <v>0.56552320718765259</v>
      </c>
      <c r="I31">
        <v>0.4344768226146698</v>
      </c>
      <c r="J31">
        <v>0</v>
      </c>
      <c r="K31">
        <v>0</v>
      </c>
      <c r="L31">
        <v>0</v>
      </c>
      <c r="M31">
        <v>19989.455078125</v>
      </c>
      <c r="N31">
        <v>15357.380859375</v>
      </c>
      <c r="O31">
        <v>0</v>
      </c>
      <c r="P31">
        <v>0</v>
      </c>
      <c r="Q31">
        <v>0</v>
      </c>
      <c r="R31">
        <v>93</v>
      </c>
      <c r="S31">
        <v>0.51936855397833204</v>
      </c>
      <c r="T31">
        <v>0.20635539089923499</v>
      </c>
      <c r="U31">
        <v>0</v>
      </c>
      <c r="V31">
        <v>0</v>
      </c>
      <c r="W31">
        <v>0</v>
      </c>
      <c r="X31">
        <v>0.56552320223529395</v>
      </c>
      <c r="Y31">
        <v>0.43447679776470599</v>
      </c>
      <c r="Z31">
        <v>0</v>
      </c>
      <c r="AA31">
        <v>0</v>
      </c>
      <c r="AB31">
        <v>0</v>
      </c>
      <c r="AC31">
        <v>19989.456905518</v>
      </c>
      <c r="AD31">
        <v>15357.3809015029</v>
      </c>
      <c r="AE31">
        <v>0</v>
      </c>
      <c r="AF31">
        <v>0</v>
      </c>
      <c r="AG31">
        <v>0</v>
      </c>
      <c r="AH31">
        <f>Tabell2[[#This Row],[d_DEA_id]]-Tabell2[[#This Row],[id]]</f>
        <v>0</v>
      </c>
      <c r="AI31">
        <f>Tabell2[[#This Row],[d_vekt_14]]-Tabell2[[#This Row],[d_vekt_142013]]</f>
        <v>2.465856885347506E-8</v>
      </c>
      <c r="AJ31">
        <f>Tabell2[[#This Row],[d_vekt_37]]-Tabell2[[#This Row],[d_vekt_372013]]</f>
        <v>-2.0336568540280098E-9</v>
      </c>
      <c r="AK31">
        <f>Tabell2[[#This Row],[d_vekt_132]]-Tabell2[[#This Row],[d_vekt_1322013]]</f>
        <v>0</v>
      </c>
      <c r="AL31">
        <f>Tabell2[[#This Row],[d_vekt_231]]-Tabell2[[#This Row],[d_vekt_2312013]]</f>
        <v>0</v>
      </c>
      <c r="AM31">
        <f>Tabell2[[#This Row],[d_vekt_699]]-Tabell2[[#This Row],[d_vekt_6992013]]</f>
        <v>0</v>
      </c>
      <c r="AN31">
        <f>Tabell2[[#This Row],[d_normkostandelX14]]-Tabell2[[#This Row],[d_normkostandel_142013]]</f>
        <v>-4.9523586342914427E-9</v>
      </c>
      <c r="AO31">
        <f>Tabell2[[#This Row],[d_normkostandelX37]]-Tabell2[[#This Row],[d_normkostandel_372013]]</f>
        <v>-2.4849963808915021E-8</v>
      </c>
      <c r="AP31">
        <f>Tabell2[[#This Row],[d_normkostandelX132]]-Tabell2[[#This Row],[d_normkostandel_1322013]]</f>
        <v>0</v>
      </c>
      <c r="AQ31">
        <f>Tabell2[[#This Row],[d_normkostandelX231]]-Tabell2[[#This Row],[d_normkostandel_2312013]]</f>
        <v>0</v>
      </c>
      <c r="AR31">
        <f>Tabell2[[#This Row],[d_normkostandelX699]]-Tabell2[[#This Row],[d_normkostandel_6992013]]</f>
        <v>0</v>
      </c>
      <c r="AS31">
        <f>Tabell2[[#This Row],[d_kostbidrag_X14]]-Tabell2[[#This Row],[d_kostbidrag_142013]]</f>
        <v>1.8273929999850225E-3</v>
      </c>
      <c r="AT31">
        <f>Tabell2[[#This Row],[d_kostbidrag_X37]]-Tabell2[[#This Row],[d_kostbidrag_372013]]</f>
        <v>4.2127900087507442E-5</v>
      </c>
      <c r="AU31">
        <f>Tabell2[[#This Row],[d_kostbidrag_X132]]-Tabell2[[#This Row],[d_kostbidrag_1322013]]</f>
        <v>0</v>
      </c>
      <c r="AV31">
        <f>Tabell2[[#This Row],[d_kostbidrag_X231]]-Tabell2[[#This Row],[d_kostbidrag_2312013]]</f>
        <v>0</v>
      </c>
      <c r="AW31">
        <f>Tabell2[[#This Row],[d_kostbidrag_X699]]-Tabell2[[#This Row],[d_kostbidrag_6992013]]</f>
        <v>0</v>
      </c>
    </row>
    <row r="32" spans="1:49" x14ac:dyDescent="0.25">
      <c r="A32" t="s">
        <v>52</v>
      </c>
      <c r="B32">
        <v>95</v>
      </c>
      <c r="C32">
        <v>8.8133141398429871E-2</v>
      </c>
      <c r="D32">
        <v>6.4231917262077332E-2</v>
      </c>
      <c r="E32">
        <v>0</v>
      </c>
      <c r="F32">
        <v>0</v>
      </c>
      <c r="G32">
        <v>1.096999179571867E-2</v>
      </c>
      <c r="H32">
        <v>0.26082426309585571</v>
      </c>
      <c r="I32">
        <v>0.36756622791290283</v>
      </c>
      <c r="J32">
        <v>0</v>
      </c>
      <c r="K32">
        <v>0</v>
      </c>
      <c r="L32">
        <v>0.37160956859588623</v>
      </c>
      <c r="M32">
        <v>3392.068359375</v>
      </c>
      <c r="N32">
        <v>4780.267578125</v>
      </c>
      <c r="O32">
        <v>0</v>
      </c>
      <c r="P32">
        <v>0</v>
      </c>
      <c r="Q32">
        <v>4832.85205078125</v>
      </c>
      <c r="R32">
        <v>95</v>
      </c>
      <c r="S32">
        <v>8.8133141820197394E-2</v>
      </c>
      <c r="T32">
        <v>6.4231915155945105E-2</v>
      </c>
      <c r="U32">
        <v>0</v>
      </c>
      <c r="V32">
        <v>0</v>
      </c>
      <c r="W32">
        <v>1.09699916182765E-2</v>
      </c>
      <c r="X32">
        <v>0.26082425265567399</v>
      </c>
      <c r="Y32">
        <v>0.367566212820581</v>
      </c>
      <c r="Z32">
        <v>0</v>
      </c>
      <c r="AA32">
        <v>0</v>
      </c>
      <c r="AB32">
        <v>0.37160953452374501</v>
      </c>
      <c r="AC32">
        <v>3392.06836237576</v>
      </c>
      <c r="AD32">
        <v>4780.2675897357503</v>
      </c>
      <c r="AE32">
        <v>0</v>
      </c>
      <c r="AF32">
        <v>0</v>
      </c>
      <c r="AG32">
        <v>4832.8517474149603</v>
      </c>
      <c r="AH32">
        <f>Tabell2[[#This Row],[d_DEA_id]]-Tabell2[[#This Row],[id]]</f>
        <v>0</v>
      </c>
      <c r="AI32">
        <f>Tabell2[[#This Row],[d_vekt_14]]-Tabell2[[#This Row],[d_vekt_142013]]</f>
        <v>4.2176752368394688E-10</v>
      </c>
      <c r="AJ32">
        <f>Tabell2[[#This Row],[d_vekt_37]]-Tabell2[[#This Row],[d_vekt_372013]]</f>
        <v>-2.1061322269533278E-9</v>
      </c>
      <c r="AK32">
        <f>Tabell2[[#This Row],[d_vekt_132]]-Tabell2[[#This Row],[d_vekt_1322013]]</f>
        <v>0</v>
      </c>
      <c r="AL32">
        <f>Tabell2[[#This Row],[d_vekt_231]]-Tabell2[[#This Row],[d_vekt_2312013]]</f>
        <v>0</v>
      </c>
      <c r="AM32">
        <f>Tabell2[[#This Row],[d_vekt_699]]-Tabell2[[#This Row],[d_vekt_6992013]]</f>
        <v>-1.7744217033210941E-10</v>
      </c>
      <c r="AN32">
        <f>Tabell2[[#This Row],[d_normkostandelX14]]-Tabell2[[#This Row],[d_normkostandel_142013]]</f>
        <v>-1.0440181719140185E-8</v>
      </c>
      <c r="AO32">
        <f>Tabell2[[#This Row],[d_normkostandelX37]]-Tabell2[[#This Row],[d_normkostandel_372013]]</f>
        <v>-1.509232183671827E-8</v>
      </c>
      <c r="AP32">
        <f>Tabell2[[#This Row],[d_normkostandelX132]]-Tabell2[[#This Row],[d_normkostandel_1322013]]</f>
        <v>0</v>
      </c>
      <c r="AQ32">
        <f>Tabell2[[#This Row],[d_normkostandelX231]]-Tabell2[[#This Row],[d_normkostandel_2312013]]</f>
        <v>0</v>
      </c>
      <c r="AR32">
        <f>Tabell2[[#This Row],[d_normkostandelX699]]-Tabell2[[#This Row],[d_normkostandel_6992013]]</f>
        <v>-3.407214121953217E-8</v>
      </c>
      <c r="AS32">
        <f>Tabell2[[#This Row],[d_kostbidrag_X14]]-Tabell2[[#This Row],[d_kostbidrag_142013]]</f>
        <v>3.0007599889358971E-6</v>
      </c>
      <c r="AT32">
        <f>Tabell2[[#This Row],[d_kostbidrag_X37]]-Tabell2[[#This Row],[d_kostbidrag_372013]]</f>
        <v>1.1610750334511977E-5</v>
      </c>
      <c r="AU32">
        <f>Tabell2[[#This Row],[d_kostbidrag_X132]]-Tabell2[[#This Row],[d_kostbidrag_1322013]]</f>
        <v>0</v>
      </c>
      <c r="AV32">
        <f>Tabell2[[#This Row],[d_kostbidrag_X231]]-Tabell2[[#This Row],[d_kostbidrag_2312013]]</f>
        <v>0</v>
      </c>
      <c r="AW32">
        <f>Tabell2[[#This Row],[d_kostbidrag_X699]]-Tabell2[[#This Row],[d_kostbidrag_6992013]]</f>
        <v>-3.0336628969962476E-4</v>
      </c>
    </row>
    <row r="33" spans="1:49" x14ac:dyDescent="0.25">
      <c r="A33" t="s">
        <v>53</v>
      </c>
      <c r="B33">
        <v>96</v>
      </c>
      <c r="C33">
        <v>0.36520406603813171</v>
      </c>
      <c r="D33">
        <v>0</v>
      </c>
      <c r="E33">
        <v>0</v>
      </c>
      <c r="F33">
        <v>2.6977380737662315E-2</v>
      </c>
      <c r="G33">
        <v>2.8450852259993553E-2</v>
      </c>
      <c r="H33">
        <v>0.51914644241333008</v>
      </c>
      <c r="I33">
        <v>0</v>
      </c>
      <c r="J33">
        <v>0</v>
      </c>
      <c r="K33">
        <v>1.7917059361934662E-2</v>
      </c>
      <c r="L33">
        <v>0.46293652057647705</v>
      </c>
      <c r="M33">
        <v>14055.9736328125</v>
      </c>
      <c r="N33">
        <v>0</v>
      </c>
      <c r="O33">
        <v>0</v>
      </c>
      <c r="P33">
        <v>485.10726928710937</v>
      </c>
      <c r="Q33">
        <v>12534.080078125</v>
      </c>
      <c r="R33">
        <v>96</v>
      </c>
      <c r="S33">
        <v>0.36520406275585399</v>
      </c>
      <c r="T33">
        <v>0</v>
      </c>
      <c r="U33">
        <v>0</v>
      </c>
      <c r="V33">
        <v>2.69773809145257E-2</v>
      </c>
      <c r="W33">
        <v>2.84508525974531E-2</v>
      </c>
      <c r="X33">
        <v>0.51914645458373898</v>
      </c>
      <c r="Y33">
        <v>0</v>
      </c>
      <c r="Z33">
        <v>0</v>
      </c>
      <c r="AA33">
        <v>1.7917059079534201E-2</v>
      </c>
      <c r="AB33">
        <v>0.46293648633672602</v>
      </c>
      <c r="AC33">
        <v>14055.9739673473</v>
      </c>
      <c r="AD33">
        <v>0</v>
      </c>
      <c r="AE33">
        <v>0</v>
      </c>
      <c r="AF33">
        <v>485.10726360500098</v>
      </c>
      <c r="AG33">
        <v>12534.080013513199</v>
      </c>
      <c r="AH33">
        <f>Tabell2[[#This Row],[d_DEA_id]]-Tabell2[[#This Row],[id]]</f>
        <v>0</v>
      </c>
      <c r="AI33">
        <f>Tabell2[[#This Row],[d_vekt_14]]-Tabell2[[#This Row],[d_vekt_142013]]</f>
        <v>-3.2822777273899817E-9</v>
      </c>
      <c r="AJ33">
        <f>Tabell2[[#This Row],[d_vekt_37]]-Tabell2[[#This Row],[d_vekt_372013]]</f>
        <v>0</v>
      </c>
      <c r="AK33">
        <f>Tabell2[[#This Row],[d_vekt_132]]-Tabell2[[#This Row],[d_vekt_1322013]]</f>
        <v>0</v>
      </c>
      <c r="AL33">
        <f>Tabell2[[#This Row],[d_vekt_231]]-Tabell2[[#This Row],[d_vekt_2312013]]</f>
        <v>1.7686338504852017E-10</v>
      </c>
      <c r="AM33">
        <f>Tabell2[[#This Row],[d_vekt_699]]-Tabell2[[#This Row],[d_vekt_6992013]]</f>
        <v>3.3745954641783982E-10</v>
      </c>
      <c r="AN33">
        <f>Tabell2[[#This Row],[d_normkostandelX14]]-Tabell2[[#This Row],[d_normkostandel_142013]]</f>
        <v>1.2170408902889562E-8</v>
      </c>
      <c r="AO33">
        <f>Tabell2[[#This Row],[d_normkostandelX37]]-Tabell2[[#This Row],[d_normkostandel_372013]]</f>
        <v>0</v>
      </c>
      <c r="AP33">
        <f>Tabell2[[#This Row],[d_normkostandelX132]]-Tabell2[[#This Row],[d_normkostandel_1322013]]</f>
        <v>0</v>
      </c>
      <c r="AQ33">
        <f>Tabell2[[#This Row],[d_normkostandelX231]]-Tabell2[[#This Row],[d_normkostandel_2312013]]</f>
        <v>-2.8240046065497459E-10</v>
      </c>
      <c r="AR33">
        <f>Tabell2[[#This Row],[d_normkostandelX699]]-Tabell2[[#This Row],[d_normkostandel_6992013]]</f>
        <v>-3.4239751034448318E-8</v>
      </c>
      <c r="AS33">
        <f>Tabell2[[#This Row],[d_kostbidrag_X14]]-Tabell2[[#This Row],[d_kostbidrag_142013]]</f>
        <v>3.3453479954914656E-4</v>
      </c>
      <c r="AT33">
        <f>Tabell2[[#This Row],[d_kostbidrag_X37]]-Tabell2[[#This Row],[d_kostbidrag_372013]]</f>
        <v>0</v>
      </c>
      <c r="AU33">
        <f>Tabell2[[#This Row],[d_kostbidrag_X132]]-Tabell2[[#This Row],[d_kostbidrag_1322013]]</f>
        <v>0</v>
      </c>
      <c r="AV33">
        <f>Tabell2[[#This Row],[d_kostbidrag_X231]]-Tabell2[[#This Row],[d_kostbidrag_2312013]]</f>
        <v>-5.6821083944669226E-6</v>
      </c>
      <c r="AW33">
        <f>Tabell2[[#This Row],[d_kostbidrag_X699]]-Tabell2[[#This Row],[d_kostbidrag_6992013]]</f>
        <v>-6.461180055339355E-5</v>
      </c>
    </row>
    <row r="34" spans="1:49" x14ac:dyDescent="0.25">
      <c r="A34" t="s">
        <v>54</v>
      </c>
      <c r="B34">
        <v>97</v>
      </c>
      <c r="C34">
        <v>0.25638392567634583</v>
      </c>
      <c r="D34">
        <v>0.274727463722229</v>
      </c>
      <c r="E34">
        <v>0</v>
      </c>
      <c r="F34">
        <v>0</v>
      </c>
      <c r="G34">
        <v>0</v>
      </c>
      <c r="H34">
        <v>0.32552206516265869</v>
      </c>
      <c r="I34">
        <v>0.67447793483734131</v>
      </c>
      <c r="J34">
        <v>0</v>
      </c>
      <c r="K34">
        <v>0</v>
      </c>
      <c r="L34">
        <v>0</v>
      </c>
      <c r="M34">
        <v>9867.7041015625</v>
      </c>
      <c r="N34">
        <v>20445.767578125</v>
      </c>
      <c r="O34">
        <v>0</v>
      </c>
      <c r="P34">
        <v>0</v>
      </c>
      <c r="Q34">
        <v>0</v>
      </c>
      <c r="R34">
        <v>97</v>
      </c>
      <c r="S34">
        <v>0.25638392205264399</v>
      </c>
      <c r="T34">
        <v>0.27472747548033899</v>
      </c>
      <c r="U34">
        <v>0</v>
      </c>
      <c r="V34">
        <v>0</v>
      </c>
      <c r="W34">
        <v>0</v>
      </c>
      <c r="X34">
        <v>0.325522071695102</v>
      </c>
      <c r="Y34">
        <v>0.67447792830489794</v>
      </c>
      <c r="Z34">
        <v>0</v>
      </c>
      <c r="AA34">
        <v>0</v>
      </c>
      <c r="AB34">
        <v>0</v>
      </c>
      <c r="AC34">
        <v>9867.7043919621701</v>
      </c>
      <c r="AD34">
        <v>20445.7681801978</v>
      </c>
      <c r="AE34">
        <v>0</v>
      </c>
      <c r="AF34">
        <v>0</v>
      </c>
      <c r="AG34">
        <v>0</v>
      </c>
      <c r="AH34">
        <f>Tabell2[[#This Row],[d_DEA_id]]-Tabell2[[#This Row],[id]]</f>
        <v>0</v>
      </c>
      <c r="AI34">
        <f>Tabell2[[#This Row],[d_vekt_14]]-Tabell2[[#This Row],[d_vekt_142013]]</f>
        <v>-3.6237018385953945E-9</v>
      </c>
      <c r="AJ34">
        <f>Tabell2[[#This Row],[d_vekt_37]]-Tabell2[[#This Row],[d_vekt_372013]]</f>
        <v>1.175810998566007E-8</v>
      </c>
      <c r="AK34">
        <f>Tabell2[[#This Row],[d_vekt_132]]-Tabell2[[#This Row],[d_vekt_1322013]]</f>
        <v>0</v>
      </c>
      <c r="AL34">
        <f>Tabell2[[#This Row],[d_vekt_231]]-Tabell2[[#This Row],[d_vekt_2312013]]</f>
        <v>0</v>
      </c>
      <c r="AM34">
        <f>Tabell2[[#This Row],[d_vekt_699]]-Tabell2[[#This Row],[d_vekt_6992013]]</f>
        <v>0</v>
      </c>
      <c r="AN34">
        <f>Tabell2[[#This Row],[d_normkostandelX14]]-Tabell2[[#This Row],[d_normkostandel_142013]]</f>
        <v>6.5324433085045541E-9</v>
      </c>
      <c r="AO34">
        <f>Tabell2[[#This Row],[d_normkostandelX37]]-Tabell2[[#This Row],[d_normkostandel_372013]]</f>
        <v>-6.5324433640157054E-9</v>
      </c>
      <c r="AP34">
        <f>Tabell2[[#This Row],[d_normkostandelX132]]-Tabell2[[#This Row],[d_normkostandel_1322013]]</f>
        <v>0</v>
      </c>
      <c r="AQ34">
        <f>Tabell2[[#This Row],[d_normkostandelX231]]-Tabell2[[#This Row],[d_normkostandel_2312013]]</f>
        <v>0</v>
      </c>
      <c r="AR34">
        <f>Tabell2[[#This Row],[d_normkostandelX699]]-Tabell2[[#This Row],[d_normkostandel_6992013]]</f>
        <v>0</v>
      </c>
      <c r="AS34">
        <f>Tabell2[[#This Row],[d_kostbidrag_X14]]-Tabell2[[#This Row],[d_kostbidrag_142013]]</f>
        <v>2.9039967012067791E-4</v>
      </c>
      <c r="AT34">
        <f>Tabell2[[#This Row],[d_kostbidrag_X37]]-Tabell2[[#This Row],[d_kostbidrag_372013]]</f>
        <v>6.0207279966562055E-4</v>
      </c>
      <c r="AU34">
        <f>Tabell2[[#This Row],[d_kostbidrag_X132]]-Tabell2[[#This Row],[d_kostbidrag_1322013]]</f>
        <v>0</v>
      </c>
      <c r="AV34">
        <f>Tabell2[[#This Row],[d_kostbidrag_X231]]-Tabell2[[#This Row],[d_kostbidrag_2312013]]</f>
        <v>0</v>
      </c>
      <c r="AW34">
        <f>Tabell2[[#This Row],[d_kostbidrag_X699]]-Tabell2[[#This Row],[d_kostbidrag_6992013]]</f>
        <v>0</v>
      </c>
    </row>
    <row r="35" spans="1:49" x14ac:dyDescent="0.25">
      <c r="A35" t="s">
        <v>55</v>
      </c>
      <c r="B35">
        <v>102</v>
      </c>
      <c r="C35">
        <v>0.64346420764923096</v>
      </c>
      <c r="D35">
        <v>0</v>
      </c>
      <c r="E35">
        <v>0</v>
      </c>
      <c r="F35">
        <v>1.1193588972091675</v>
      </c>
      <c r="G35">
        <v>0</v>
      </c>
      <c r="H35">
        <v>0.55164772272109985</v>
      </c>
      <c r="I35">
        <v>0</v>
      </c>
      <c r="J35">
        <v>0</v>
      </c>
      <c r="K35">
        <v>0.44835233688354492</v>
      </c>
      <c r="L35">
        <v>0</v>
      </c>
      <c r="M35">
        <v>24765.650390625</v>
      </c>
      <c r="N35">
        <v>0</v>
      </c>
      <c r="O35">
        <v>0</v>
      </c>
      <c r="P35">
        <v>20128.3125</v>
      </c>
      <c r="Q35">
        <v>0</v>
      </c>
      <c r="R35">
        <v>102</v>
      </c>
      <c r="S35">
        <v>0.64346421557229905</v>
      </c>
      <c r="T35">
        <v>0</v>
      </c>
      <c r="U35">
        <v>0</v>
      </c>
      <c r="V35">
        <v>1.11935892932821</v>
      </c>
      <c r="W35">
        <v>0</v>
      </c>
      <c r="X35">
        <v>0.55164768436868605</v>
      </c>
      <c r="Y35">
        <v>0</v>
      </c>
      <c r="Z35">
        <v>0</v>
      </c>
      <c r="AA35">
        <v>0.448352315631314</v>
      </c>
      <c r="AB35">
        <v>0</v>
      </c>
      <c r="AC35">
        <v>24765.650728946599</v>
      </c>
      <c r="AD35">
        <v>0</v>
      </c>
      <c r="AE35">
        <v>0</v>
      </c>
      <c r="AF35">
        <v>20128.312267179801</v>
      </c>
      <c r="AG35">
        <v>0</v>
      </c>
      <c r="AH35">
        <f>Tabell2[[#This Row],[d_DEA_id]]-Tabell2[[#This Row],[id]]</f>
        <v>0</v>
      </c>
      <c r="AI35">
        <f>Tabell2[[#This Row],[d_vekt_14]]-Tabell2[[#This Row],[d_vekt_142013]]</f>
        <v>7.9230680904984752E-9</v>
      </c>
      <c r="AJ35">
        <f>Tabell2[[#This Row],[d_vekt_37]]-Tabell2[[#This Row],[d_vekt_372013]]</f>
        <v>0</v>
      </c>
      <c r="AK35">
        <f>Tabell2[[#This Row],[d_vekt_132]]-Tabell2[[#This Row],[d_vekt_1322013]]</f>
        <v>0</v>
      </c>
      <c r="AL35">
        <f>Tabell2[[#This Row],[d_vekt_231]]-Tabell2[[#This Row],[d_vekt_2312013]]</f>
        <v>3.2119042536749021E-8</v>
      </c>
      <c r="AM35">
        <f>Tabell2[[#This Row],[d_vekt_699]]-Tabell2[[#This Row],[d_vekt_6992013]]</f>
        <v>0</v>
      </c>
      <c r="AN35">
        <f>Tabell2[[#This Row],[d_normkostandelX14]]-Tabell2[[#This Row],[d_normkostandel_142013]]</f>
        <v>-3.8352413800346596E-8</v>
      </c>
      <c r="AO35">
        <f>Tabell2[[#This Row],[d_normkostandelX37]]-Tabell2[[#This Row],[d_normkostandel_372013]]</f>
        <v>0</v>
      </c>
      <c r="AP35">
        <f>Tabell2[[#This Row],[d_normkostandelX132]]-Tabell2[[#This Row],[d_normkostandel_1322013]]</f>
        <v>0</v>
      </c>
      <c r="AQ35">
        <f>Tabell2[[#This Row],[d_normkostandelX231]]-Tabell2[[#This Row],[d_normkostandel_2312013]]</f>
        <v>-2.1252230919532877E-8</v>
      </c>
      <c r="AR35">
        <f>Tabell2[[#This Row],[d_normkostandelX699]]-Tabell2[[#This Row],[d_normkostandel_6992013]]</f>
        <v>0</v>
      </c>
      <c r="AS35">
        <f>Tabell2[[#This Row],[d_kostbidrag_X14]]-Tabell2[[#This Row],[d_kostbidrag_142013]]</f>
        <v>3.3832159897428937E-4</v>
      </c>
      <c r="AT35">
        <f>Tabell2[[#This Row],[d_kostbidrag_X37]]-Tabell2[[#This Row],[d_kostbidrag_372013]]</f>
        <v>0</v>
      </c>
      <c r="AU35">
        <f>Tabell2[[#This Row],[d_kostbidrag_X132]]-Tabell2[[#This Row],[d_kostbidrag_1322013]]</f>
        <v>0</v>
      </c>
      <c r="AV35">
        <f>Tabell2[[#This Row],[d_kostbidrag_X231]]-Tabell2[[#This Row],[d_kostbidrag_2312013]]</f>
        <v>-2.3282019901671447E-4</v>
      </c>
      <c r="AW35">
        <f>Tabell2[[#This Row],[d_kostbidrag_X699]]-Tabell2[[#This Row],[d_kostbidrag_6992013]]</f>
        <v>0</v>
      </c>
    </row>
    <row r="36" spans="1:49" x14ac:dyDescent="0.25">
      <c r="A36" t="s">
        <v>56</v>
      </c>
      <c r="B36">
        <v>103</v>
      </c>
      <c r="C36">
        <v>0</v>
      </c>
      <c r="D36">
        <v>6.9361239671707153E-2</v>
      </c>
      <c r="E36">
        <v>0.53057974576950073</v>
      </c>
      <c r="F36">
        <v>0</v>
      </c>
      <c r="G36">
        <v>0</v>
      </c>
      <c r="H36">
        <v>0</v>
      </c>
      <c r="I36">
        <v>0.16067425906658173</v>
      </c>
      <c r="J36">
        <v>0.83932572603225708</v>
      </c>
      <c r="K36">
        <v>0</v>
      </c>
      <c r="L36">
        <v>0</v>
      </c>
      <c r="M36">
        <v>0</v>
      </c>
      <c r="N36">
        <v>5162.001953125</v>
      </c>
      <c r="O36">
        <v>26965.123046875</v>
      </c>
      <c r="P36">
        <v>0</v>
      </c>
      <c r="Q36">
        <v>0</v>
      </c>
      <c r="R36">
        <v>103</v>
      </c>
      <c r="S36">
        <v>0</v>
      </c>
      <c r="T36">
        <v>6.9361236863744402E-2</v>
      </c>
      <c r="U36">
        <v>0.53057972716949697</v>
      </c>
      <c r="V36">
        <v>0</v>
      </c>
      <c r="W36">
        <v>0</v>
      </c>
      <c r="X36">
        <v>0</v>
      </c>
      <c r="Y36">
        <v>0.16067425864319199</v>
      </c>
      <c r="Z36">
        <v>0.83932574135680804</v>
      </c>
      <c r="AA36">
        <v>0</v>
      </c>
      <c r="AB36">
        <v>0</v>
      </c>
      <c r="AC36">
        <v>0</v>
      </c>
      <c r="AD36">
        <v>5162.0019698735796</v>
      </c>
      <c r="AE36">
        <v>26965.122894208202</v>
      </c>
      <c r="AF36">
        <v>0</v>
      </c>
      <c r="AG36">
        <v>0</v>
      </c>
      <c r="AH36">
        <f>Tabell2[[#This Row],[d_DEA_id]]-Tabell2[[#This Row],[id]]</f>
        <v>0</v>
      </c>
      <c r="AI36">
        <f>Tabell2[[#This Row],[d_vekt_14]]-Tabell2[[#This Row],[d_vekt_142013]]</f>
        <v>0</v>
      </c>
      <c r="AJ36">
        <f>Tabell2[[#This Row],[d_vekt_37]]-Tabell2[[#This Row],[d_vekt_372013]]</f>
        <v>-2.8079627512056504E-9</v>
      </c>
      <c r="AK36">
        <f>Tabell2[[#This Row],[d_vekt_132]]-Tabell2[[#This Row],[d_vekt_1322013]]</f>
        <v>-1.860000375941695E-8</v>
      </c>
      <c r="AL36">
        <f>Tabell2[[#This Row],[d_vekt_231]]-Tabell2[[#This Row],[d_vekt_2312013]]</f>
        <v>0</v>
      </c>
      <c r="AM36">
        <f>Tabell2[[#This Row],[d_vekt_699]]-Tabell2[[#This Row],[d_vekt_6992013]]</f>
        <v>0</v>
      </c>
      <c r="AN36">
        <f>Tabell2[[#This Row],[d_normkostandelX14]]-Tabell2[[#This Row],[d_normkostandel_142013]]</f>
        <v>0</v>
      </c>
      <c r="AO36">
        <f>Tabell2[[#This Row],[d_normkostandelX37]]-Tabell2[[#This Row],[d_normkostandel_372013]]</f>
        <v>-4.2338973993416573E-10</v>
      </c>
      <c r="AP36">
        <f>Tabell2[[#This Row],[d_normkostandelX132]]-Tabell2[[#This Row],[d_normkostandel_1322013]]</f>
        <v>1.5324550961537398E-8</v>
      </c>
      <c r="AQ36">
        <f>Tabell2[[#This Row],[d_normkostandelX231]]-Tabell2[[#This Row],[d_normkostandel_2312013]]</f>
        <v>0</v>
      </c>
      <c r="AR36">
        <f>Tabell2[[#This Row],[d_normkostandelX699]]-Tabell2[[#This Row],[d_normkostandel_6992013]]</f>
        <v>0</v>
      </c>
      <c r="AS36">
        <f>Tabell2[[#This Row],[d_kostbidrag_X14]]-Tabell2[[#This Row],[d_kostbidrag_142013]]</f>
        <v>0</v>
      </c>
      <c r="AT36">
        <f>Tabell2[[#This Row],[d_kostbidrag_X37]]-Tabell2[[#This Row],[d_kostbidrag_372013]]</f>
        <v>1.6748579582781531E-5</v>
      </c>
      <c r="AU36">
        <f>Tabell2[[#This Row],[d_kostbidrag_X132]]-Tabell2[[#This Row],[d_kostbidrag_1322013]]</f>
        <v>-1.5266679838532582E-4</v>
      </c>
      <c r="AV36">
        <f>Tabell2[[#This Row],[d_kostbidrag_X231]]-Tabell2[[#This Row],[d_kostbidrag_2312013]]</f>
        <v>0</v>
      </c>
      <c r="AW36">
        <f>Tabell2[[#This Row],[d_kostbidrag_X699]]-Tabell2[[#This Row],[d_kostbidrag_6992013]]</f>
        <v>0</v>
      </c>
    </row>
    <row r="37" spans="1:49" x14ac:dyDescent="0.25">
      <c r="A37" t="s">
        <v>57</v>
      </c>
      <c r="B37">
        <v>104</v>
      </c>
      <c r="C37">
        <v>2.318304032087326E-2</v>
      </c>
      <c r="D37">
        <v>0.24684281647205353</v>
      </c>
      <c r="E37">
        <v>0</v>
      </c>
      <c r="F37">
        <v>0</v>
      </c>
      <c r="G37">
        <v>0</v>
      </c>
      <c r="H37">
        <v>4.6320818364620209E-2</v>
      </c>
      <c r="I37">
        <v>0.95367914438247681</v>
      </c>
      <c r="J37">
        <v>0</v>
      </c>
      <c r="K37">
        <v>0</v>
      </c>
      <c r="L37">
        <v>0</v>
      </c>
      <c r="M37">
        <v>892.26885986328125</v>
      </c>
      <c r="N37">
        <v>18370.53515625</v>
      </c>
      <c r="O37">
        <v>0</v>
      </c>
      <c r="P37">
        <v>0</v>
      </c>
      <c r="Q37">
        <v>0</v>
      </c>
      <c r="R37">
        <v>104</v>
      </c>
      <c r="S37">
        <v>2.3183040707164902E-2</v>
      </c>
      <c r="T37">
        <v>0.246842810679585</v>
      </c>
      <c r="U37">
        <v>0</v>
      </c>
      <c r="V37">
        <v>0</v>
      </c>
      <c r="W37">
        <v>0</v>
      </c>
      <c r="X37">
        <v>4.6320818418757202E-2</v>
      </c>
      <c r="Y37">
        <v>0.95367918158124299</v>
      </c>
      <c r="Z37">
        <v>0</v>
      </c>
      <c r="AA37">
        <v>0</v>
      </c>
      <c r="AB37">
        <v>0</v>
      </c>
      <c r="AC37">
        <v>892.26887073736202</v>
      </c>
      <c r="AD37">
        <v>18370.5356563961</v>
      </c>
      <c r="AE37">
        <v>0</v>
      </c>
      <c r="AF37">
        <v>0</v>
      </c>
      <c r="AG37">
        <v>0</v>
      </c>
      <c r="AH37">
        <f>Tabell2[[#This Row],[d_DEA_id]]-Tabell2[[#This Row],[id]]</f>
        <v>0</v>
      </c>
      <c r="AI37">
        <f>Tabell2[[#This Row],[d_vekt_14]]-Tabell2[[#This Row],[d_vekt_142013]]</f>
        <v>3.8629164103576308E-10</v>
      </c>
      <c r="AJ37">
        <f>Tabell2[[#This Row],[d_vekt_37]]-Tabell2[[#This Row],[d_vekt_372013]]</f>
        <v>-5.7924685326060654E-9</v>
      </c>
      <c r="AK37">
        <f>Tabell2[[#This Row],[d_vekt_132]]-Tabell2[[#This Row],[d_vekt_1322013]]</f>
        <v>0</v>
      </c>
      <c r="AL37">
        <f>Tabell2[[#This Row],[d_vekt_231]]-Tabell2[[#This Row],[d_vekt_2312013]]</f>
        <v>0</v>
      </c>
      <c r="AM37">
        <f>Tabell2[[#This Row],[d_vekt_699]]-Tabell2[[#This Row],[d_vekt_6992013]]</f>
        <v>0</v>
      </c>
      <c r="AN37">
        <f>Tabell2[[#This Row],[d_normkostandelX14]]-Tabell2[[#This Row],[d_normkostandel_142013]]</f>
        <v>5.4136993499209751E-11</v>
      </c>
      <c r="AO37">
        <f>Tabell2[[#This Row],[d_normkostandelX37]]-Tabell2[[#This Row],[d_normkostandel_372013]]</f>
        <v>3.7198766178470066E-8</v>
      </c>
      <c r="AP37">
        <f>Tabell2[[#This Row],[d_normkostandelX132]]-Tabell2[[#This Row],[d_normkostandel_1322013]]</f>
        <v>0</v>
      </c>
      <c r="AQ37">
        <f>Tabell2[[#This Row],[d_normkostandelX231]]-Tabell2[[#This Row],[d_normkostandel_2312013]]</f>
        <v>0</v>
      </c>
      <c r="AR37">
        <f>Tabell2[[#This Row],[d_normkostandelX699]]-Tabell2[[#This Row],[d_normkostandel_6992013]]</f>
        <v>0</v>
      </c>
      <c r="AS37">
        <f>Tabell2[[#This Row],[d_kostbidrag_X14]]-Tabell2[[#This Row],[d_kostbidrag_142013]]</f>
        <v>1.0874080771827721E-5</v>
      </c>
      <c r="AT37">
        <f>Tabell2[[#This Row],[d_kostbidrag_X37]]-Tabell2[[#This Row],[d_kostbidrag_372013]]</f>
        <v>5.0014609951176681E-4</v>
      </c>
      <c r="AU37">
        <f>Tabell2[[#This Row],[d_kostbidrag_X132]]-Tabell2[[#This Row],[d_kostbidrag_1322013]]</f>
        <v>0</v>
      </c>
      <c r="AV37">
        <f>Tabell2[[#This Row],[d_kostbidrag_X231]]-Tabell2[[#This Row],[d_kostbidrag_2312013]]</f>
        <v>0</v>
      </c>
      <c r="AW37">
        <f>Tabell2[[#This Row],[d_kostbidrag_X699]]-Tabell2[[#This Row],[d_kostbidrag_6992013]]</f>
        <v>0</v>
      </c>
    </row>
    <row r="38" spans="1:49" x14ac:dyDescent="0.25">
      <c r="A38" t="s">
        <v>58</v>
      </c>
      <c r="B38">
        <v>106</v>
      </c>
      <c r="C38">
        <v>0</v>
      </c>
      <c r="D38">
        <v>0.11497152596712112</v>
      </c>
      <c r="E38">
        <v>4.1289776563644409E-2</v>
      </c>
      <c r="F38">
        <v>0</v>
      </c>
      <c r="G38">
        <v>0</v>
      </c>
      <c r="H38">
        <v>0</v>
      </c>
      <c r="I38">
        <v>0.80305391550064087</v>
      </c>
      <c r="J38">
        <v>0.19694608449935913</v>
      </c>
      <c r="K38">
        <v>0</v>
      </c>
      <c r="L38">
        <v>0</v>
      </c>
      <c r="M38">
        <v>0</v>
      </c>
      <c r="N38">
        <v>8556.4111328125</v>
      </c>
      <c r="O38">
        <v>2098.428955078125</v>
      </c>
      <c r="P38">
        <v>0</v>
      </c>
      <c r="Q38">
        <v>0</v>
      </c>
      <c r="R38">
        <v>106</v>
      </c>
      <c r="S38">
        <v>0</v>
      </c>
      <c r="T38">
        <v>0.11497152429094699</v>
      </c>
      <c r="U38">
        <v>4.12897781204025E-2</v>
      </c>
      <c r="V38">
        <v>0</v>
      </c>
      <c r="W38">
        <v>0</v>
      </c>
      <c r="X38">
        <v>0</v>
      </c>
      <c r="Y38">
        <v>0.80305390541773403</v>
      </c>
      <c r="Z38">
        <v>0.196946094582266</v>
      </c>
      <c r="AA38">
        <v>0</v>
      </c>
      <c r="AB38">
        <v>0</v>
      </c>
      <c r="AC38">
        <v>0</v>
      </c>
      <c r="AD38">
        <v>8556.4107807808796</v>
      </c>
      <c r="AE38">
        <v>2098.4291036350901</v>
      </c>
      <c r="AF38">
        <v>0</v>
      </c>
      <c r="AG38">
        <v>0</v>
      </c>
      <c r="AH38">
        <f>Tabell2[[#This Row],[d_DEA_id]]-Tabell2[[#This Row],[id]]</f>
        <v>0</v>
      </c>
      <c r="AI38">
        <f>Tabell2[[#This Row],[d_vekt_14]]-Tabell2[[#This Row],[d_vekt_142013]]</f>
        <v>0</v>
      </c>
      <c r="AJ38">
        <f>Tabell2[[#This Row],[d_vekt_37]]-Tabell2[[#This Row],[d_vekt_372013]]</f>
        <v>-1.6761741300497235E-9</v>
      </c>
      <c r="AK38">
        <f>Tabell2[[#This Row],[d_vekt_132]]-Tabell2[[#This Row],[d_vekt_1322013]]</f>
        <v>1.5567580904929379E-9</v>
      </c>
      <c r="AL38">
        <f>Tabell2[[#This Row],[d_vekt_231]]-Tabell2[[#This Row],[d_vekt_2312013]]</f>
        <v>0</v>
      </c>
      <c r="AM38">
        <f>Tabell2[[#This Row],[d_vekt_699]]-Tabell2[[#This Row],[d_vekt_6992013]]</f>
        <v>0</v>
      </c>
      <c r="AN38">
        <f>Tabell2[[#This Row],[d_normkostandelX14]]-Tabell2[[#This Row],[d_normkostandel_142013]]</f>
        <v>0</v>
      </c>
      <c r="AO38">
        <f>Tabell2[[#This Row],[d_normkostandelX37]]-Tabell2[[#This Row],[d_normkostandel_372013]]</f>
        <v>-1.0082906842789896E-8</v>
      </c>
      <c r="AP38">
        <f>Tabell2[[#This Row],[d_normkostandelX132]]-Tabell2[[#This Row],[d_normkostandel_1322013]]</f>
        <v>1.0082906870545472E-8</v>
      </c>
      <c r="AQ38">
        <f>Tabell2[[#This Row],[d_normkostandelX231]]-Tabell2[[#This Row],[d_normkostandel_2312013]]</f>
        <v>0</v>
      </c>
      <c r="AR38">
        <f>Tabell2[[#This Row],[d_normkostandelX699]]-Tabell2[[#This Row],[d_normkostandel_6992013]]</f>
        <v>0</v>
      </c>
      <c r="AS38">
        <f>Tabell2[[#This Row],[d_kostbidrag_X14]]-Tabell2[[#This Row],[d_kostbidrag_142013]]</f>
        <v>0</v>
      </c>
      <c r="AT38">
        <f>Tabell2[[#This Row],[d_kostbidrag_X37]]-Tabell2[[#This Row],[d_kostbidrag_372013]]</f>
        <v>-3.5203162042307667E-4</v>
      </c>
      <c r="AU38">
        <f>Tabell2[[#This Row],[d_kostbidrag_X132]]-Tabell2[[#This Row],[d_kostbidrag_1322013]]</f>
        <v>1.4855696508675464E-4</v>
      </c>
      <c r="AV38">
        <f>Tabell2[[#This Row],[d_kostbidrag_X231]]-Tabell2[[#This Row],[d_kostbidrag_2312013]]</f>
        <v>0</v>
      </c>
      <c r="AW38">
        <f>Tabell2[[#This Row],[d_kostbidrag_X699]]-Tabell2[[#This Row],[d_kostbidrag_6992013]]</f>
        <v>0</v>
      </c>
    </row>
    <row r="39" spans="1:49" x14ac:dyDescent="0.25">
      <c r="A39" t="s">
        <v>59</v>
      </c>
      <c r="B39">
        <v>116</v>
      </c>
      <c r="C39">
        <v>5.7143475860357285E-2</v>
      </c>
      <c r="D39">
        <v>0.29607272148132324</v>
      </c>
      <c r="E39">
        <v>0</v>
      </c>
      <c r="F39">
        <v>0</v>
      </c>
      <c r="G39">
        <v>0</v>
      </c>
      <c r="H39">
        <v>9.075549989938736E-2</v>
      </c>
      <c r="I39">
        <v>0.90924453735351563</v>
      </c>
      <c r="J39">
        <v>0</v>
      </c>
      <c r="K39">
        <v>0</v>
      </c>
      <c r="L39">
        <v>0</v>
      </c>
      <c r="M39">
        <v>2199.338134765625</v>
      </c>
      <c r="N39">
        <v>22034.32421875</v>
      </c>
      <c r="O39">
        <v>0</v>
      </c>
      <c r="P39">
        <v>0</v>
      </c>
      <c r="Q39">
        <v>0</v>
      </c>
      <c r="R39">
        <v>116</v>
      </c>
      <c r="S39">
        <v>5.7143474788575101E-2</v>
      </c>
      <c r="T39">
        <v>0.29607271426508902</v>
      </c>
      <c r="U39">
        <v>0</v>
      </c>
      <c r="V39">
        <v>0</v>
      </c>
      <c r="W39">
        <v>0</v>
      </c>
      <c r="X39">
        <v>9.0755499275467999E-2</v>
      </c>
      <c r="Y39">
        <v>0.909244500724532</v>
      </c>
      <c r="Z39">
        <v>0</v>
      </c>
      <c r="AA39">
        <v>0</v>
      </c>
      <c r="AB39">
        <v>0</v>
      </c>
      <c r="AC39">
        <v>2199.3380576626801</v>
      </c>
      <c r="AD39">
        <v>22034.323541036501</v>
      </c>
      <c r="AE39">
        <v>0</v>
      </c>
      <c r="AF39">
        <v>0</v>
      </c>
      <c r="AG39">
        <v>0</v>
      </c>
      <c r="AH39">
        <f>Tabell2[[#This Row],[d_DEA_id]]-Tabell2[[#This Row],[id]]</f>
        <v>0</v>
      </c>
      <c r="AI39">
        <f>Tabell2[[#This Row],[d_vekt_14]]-Tabell2[[#This Row],[d_vekt_142013]]</f>
        <v>-1.0717821838368558E-9</v>
      </c>
      <c r="AJ39">
        <f>Tabell2[[#This Row],[d_vekt_37]]-Tabell2[[#This Row],[d_vekt_372013]]</f>
        <v>-7.216234221285589E-9</v>
      </c>
      <c r="AK39">
        <f>Tabell2[[#This Row],[d_vekt_132]]-Tabell2[[#This Row],[d_vekt_1322013]]</f>
        <v>0</v>
      </c>
      <c r="AL39">
        <f>Tabell2[[#This Row],[d_vekt_231]]-Tabell2[[#This Row],[d_vekt_2312013]]</f>
        <v>0</v>
      </c>
      <c r="AM39">
        <f>Tabell2[[#This Row],[d_vekt_699]]-Tabell2[[#This Row],[d_vekt_6992013]]</f>
        <v>0</v>
      </c>
      <c r="AN39">
        <f>Tabell2[[#This Row],[d_normkostandelX14]]-Tabell2[[#This Row],[d_normkostandel_142013]]</f>
        <v>-6.2391936062056175E-10</v>
      </c>
      <c r="AO39">
        <f>Tabell2[[#This Row],[d_normkostandelX37]]-Tabell2[[#This Row],[d_normkostandel_372013]]</f>
        <v>-3.6628983623998579E-8</v>
      </c>
      <c r="AP39">
        <f>Tabell2[[#This Row],[d_normkostandelX132]]-Tabell2[[#This Row],[d_normkostandel_1322013]]</f>
        <v>0</v>
      </c>
      <c r="AQ39">
        <f>Tabell2[[#This Row],[d_normkostandelX231]]-Tabell2[[#This Row],[d_normkostandel_2312013]]</f>
        <v>0</v>
      </c>
      <c r="AR39">
        <f>Tabell2[[#This Row],[d_normkostandelX699]]-Tabell2[[#This Row],[d_normkostandel_6992013]]</f>
        <v>0</v>
      </c>
      <c r="AS39">
        <f>Tabell2[[#This Row],[d_kostbidrag_X14]]-Tabell2[[#This Row],[d_kostbidrag_142013]]</f>
        <v>-7.7102944942453178E-5</v>
      </c>
      <c r="AT39">
        <f>Tabell2[[#This Row],[d_kostbidrag_X37]]-Tabell2[[#This Row],[d_kostbidrag_372013]]</f>
        <v>-6.7771349858958274E-4</v>
      </c>
      <c r="AU39">
        <f>Tabell2[[#This Row],[d_kostbidrag_X132]]-Tabell2[[#This Row],[d_kostbidrag_1322013]]</f>
        <v>0</v>
      </c>
      <c r="AV39">
        <f>Tabell2[[#This Row],[d_kostbidrag_X231]]-Tabell2[[#This Row],[d_kostbidrag_2312013]]</f>
        <v>0</v>
      </c>
      <c r="AW39">
        <f>Tabell2[[#This Row],[d_kostbidrag_X699]]-Tabell2[[#This Row],[d_kostbidrag_6992013]]</f>
        <v>0</v>
      </c>
    </row>
    <row r="40" spans="1:49" x14ac:dyDescent="0.25">
      <c r="A40" t="s">
        <v>60</v>
      </c>
      <c r="B40">
        <v>119</v>
      </c>
      <c r="C40">
        <v>2.624614629894495E-3</v>
      </c>
      <c r="D40">
        <v>0.3813977837562561</v>
      </c>
      <c r="E40">
        <v>0</v>
      </c>
      <c r="F40">
        <v>0</v>
      </c>
      <c r="G40">
        <v>2.4100618902593851E-3</v>
      </c>
      <c r="H40">
        <v>3.4188113640993834E-3</v>
      </c>
      <c r="I40">
        <v>0.9606468677520752</v>
      </c>
      <c r="J40">
        <v>0</v>
      </c>
      <c r="K40">
        <v>0</v>
      </c>
      <c r="L40">
        <v>3.5934336483478546E-2</v>
      </c>
      <c r="M40">
        <v>101.01616668701172</v>
      </c>
      <c r="N40">
        <v>28384.38671875</v>
      </c>
      <c r="O40">
        <v>0</v>
      </c>
      <c r="P40">
        <v>0</v>
      </c>
      <c r="Q40">
        <v>1061.757568359375</v>
      </c>
      <c r="R40">
        <v>119</v>
      </c>
      <c r="S40">
        <v>2.62461469853506E-3</v>
      </c>
      <c r="T40">
        <v>0.38139776898279898</v>
      </c>
      <c r="U40">
        <v>0</v>
      </c>
      <c r="V40">
        <v>0</v>
      </c>
      <c r="W40">
        <v>2.4100619069069699E-3</v>
      </c>
      <c r="X40">
        <v>3.4188116743958E-3</v>
      </c>
      <c r="Y40">
        <v>0.96064684992745897</v>
      </c>
      <c r="Z40">
        <v>0</v>
      </c>
      <c r="AA40">
        <v>0</v>
      </c>
      <c r="AB40">
        <v>3.59343383981457E-2</v>
      </c>
      <c r="AC40">
        <v>101.01617051721701</v>
      </c>
      <c r="AD40">
        <v>28384.3847632379</v>
      </c>
      <c r="AE40">
        <v>0</v>
      </c>
      <c r="AF40">
        <v>0</v>
      </c>
      <c r="AG40">
        <v>1061.7575932116799</v>
      </c>
      <c r="AH40">
        <f>Tabell2[[#This Row],[d_DEA_id]]-Tabell2[[#This Row],[id]]</f>
        <v>0</v>
      </c>
      <c r="AI40">
        <f>Tabell2[[#This Row],[d_vekt_14]]-Tabell2[[#This Row],[d_vekt_142013]]</f>
        <v>6.8640565020067212E-11</v>
      </c>
      <c r="AJ40">
        <f>Tabell2[[#This Row],[d_vekt_37]]-Tabell2[[#This Row],[d_vekt_372013]]</f>
        <v>-1.4773457124306333E-8</v>
      </c>
      <c r="AK40">
        <f>Tabell2[[#This Row],[d_vekt_132]]-Tabell2[[#This Row],[d_vekt_1322013]]</f>
        <v>0</v>
      </c>
      <c r="AL40">
        <f>Tabell2[[#This Row],[d_vekt_231]]-Tabell2[[#This Row],[d_vekt_2312013]]</f>
        <v>0</v>
      </c>
      <c r="AM40">
        <f>Tabell2[[#This Row],[d_vekt_699]]-Tabell2[[#This Row],[d_vekt_6992013]]</f>
        <v>1.6647584786394498E-11</v>
      </c>
      <c r="AN40">
        <f>Tabell2[[#This Row],[d_normkostandelX14]]-Tabell2[[#This Row],[d_normkostandel_142013]]</f>
        <v>3.1029641659949259E-10</v>
      </c>
      <c r="AO40">
        <f>Tabell2[[#This Row],[d_normkostandelX37]]-Tabell2[[#This Row],[d_normkostandel_372013]]</f>
        <v>-1.7824616227457568E-8</v>
      </c>
      <c r="AP40">
        <f>Tabell2[[#This Row],[d_normkostandelX132]]-Tabell2[[#This Row],[d_normkostandel_1322013]]</f>
        <v>0</v>
      </c>
      <c r="AQ40">
        <f>Tabell2[[#This Row],[d_normkostandelX231]]-Tabell2[[#This Row],[d_normkostandel_2312013]]</f>
        <v>0</v>
      </c>
      <c r="AR40">
        <f>Tabell2[[#This Row],[d_normkostandelX699]]-Tabell2[[#This Row],[d_normkostandel_6992013]]</f>
        <v>1.9146671539904681E-9</v>
      </c>
      <c r="AS40">
        <f>Tabell2[[#This Row],[d_kostbidrag_X14]]-Tabell2[[#This Row],[d_kostbidrag_142013]]</f>
        <v>3.8302052871586056E-6</v>
      </c>
      <c r="AT40">
        <f>Tabell2[[#This Row],[d_kostbidrag_X37]]-Tabell2[[#This Row],[d_kostbidrag_372013]]</f>
        <v>-1.9555120998120401E-3</v>
      </c>
      <c r="AU40">
        <f>Tabell2[[#This Row],[d_kostbidrag_X132]]-Tabell2[[#This Row],[d_kostbidrag_1322013]]</f>
        <v>0</v>
      </c>
      <c r="AV40">
        <f>Tabell2[[#This Row],[d_kostbidrag_X231]]-Tabell2[[#This Row],[d_kostbidrag_2312013]]</f>
        <v>0</v>
      </c>
      <c r="AW40">
        <f>Tabell2[[#This Row],[d_kostbidrag_X699]]-Tabell2[[#This Row],[d_kostbidrag_6992013]]</f>
        <v>2.4852304932210245E-5</v>
      </c>
    </row>
    <row r="41" spans="1:49" x14ac:dyDescent="0.25">
      <c r="A41" t="s">
        <v>61</v>
      </c>
      <c r="B41">
        <v>132</v>
      </c>
      <c r="C41">
        <v>0</v>
      </c>
      <c r="D41">
        <v>1.1212204582989216E-2</v>
      </c>
      <c r="E41">
        <v>0.99230372905731201</v>
      </c>
      <c r="F41">
        <v>0</v>
      </c>
      <c r="G41">
        <v>0</v>
      </c>
      <c r="H41">
        <v>0</v>
      </c>
      <c r="I41">
        <v>1.6276795417070389E-2</v>
      </c>
      <c r="J41">
        <v>0.9837232232093811</v>
      </c>
      <c r="K41">
        <v>0</v>
      </c>
      <c r="L41">
        <v>0</v>
      </c>
      <c r="M41">
        <v>0</v>
      </c>
      <c r="N41">
        <v>834.4346923828125</v>
      </c>
      <c r="O41">
        <v>50430.859375</v>
      </c>
      <c r="P41">
        <v>0</v>
      </c>
      <c r="Q41">
        <v>0</v>
      </c>
      <c r="R41">
        <v>132</v>
      </c>
      <c r="S41">
        <v>0</v>
      </c>
      <c r="T41">
        <v>1.12122043119387E-2</v>
      </c>
      <c r="U41">
        <v>0.99230374768857699</v>
      </c>
      <c r="V41">
        <v>0</v>
      </c>
      <c r="W41">
        <v>0</v>
      </c>
      <c r="X41">
        <v>0</v>
      </c>
      <c r="Y41">
        <v>1.6276794220154801E-2</v>
      </c>
      <c r="Z41">
        <v>0.98372320577984496</v>
      </c>
      <c r="AA41">
        <v>0</v>
      </c>
      <c r="AB41">
        <v>0</v>
      </c>
      <c r="AC41">
        <v>0</v>
      </c>
      <c r="AD41">
        <v>834.43466930309899</v>
      </c>
      <c r="AE41">
        <v>50430.861065028897</v>
      </c>
      <c r="AF41">
        <v>0</v>
      </c>
      <c r="AG41">
        <v>0</v>
      </c>
      <c r="AH41">
        <f>Tabell2[[#This Row],[d_DEA_id]]-Tabell2[[#This Row],[id]]</f>
        <v>0</v>
      </c>
      <c r="AI41">
        <f>Tabell2[[#This Row],[d_vekt_14]]-Tabell2[[#This Row],[d_vekt_142013]]</f>
        <v>0</v>
      </c>
      <c r="AJ41">
        <f>Tabell2[[#This Row],[d_vekt_37]]-Tabell2[[#This Row],[d_vekt_372013]]</f>
        <v>-2.7105051536580049E-10</v>
      </c>
      <c r="AK41">
        <f>Tabell2[[#This Row],[d_vekt_132]]-Tabell2[[#This Row],[d_vekt_1322013]]</f>
        <v>1.8631264975255135E-8</v>
      </c>
      <c r="AL41">
        <f>Tabell2[[#This Row],[d_vekt_231]]-Tabell2[[#This Row],[d_vekt_2312013]]</f>
        <v>0</v>
      </c>
      <c r="AM41">
        <f>Tabell2[[#This Row],[d_vekt_699]]-Tabell2[[#This Row],[d_vekt_6992013]]</f>
        <v>0</v>
      </c>
      <c r="AN41">
        <f>Tabell2[[#This Row],[d_normkostandelX14]]-Tabell2[[#This Row],[d_normkostandel_142013]]</f>
        <v>0</v>
      </c>
      <c r="AO41">
        <f>Tabell2[[#This Row],[d_normkostandelX37]]-Tabell2[[#This Row],[d_normkostandel_372013]]</f>
        <v>-1.1969155874758108E-9</v>
      </c>
      <c r="AP41">
        <f>Tabell2[[#This Row],[d_normkostandelX132]]-Tabell2[[#This Row],[d_normkostandel_1322013]]</f>
        <v>-1.7429536147695046E-8</v>
      </c>
      <c r="AQ41">
        <f>Tabell2[[#This Row],[d_normkostandelX231]]-Tabell2[[#This Row],[d_normkostandel_2312013]]</f>
        <v>0</v>
      </c>
      <c r="AR41">
        <f>Tabell2[[#This Row],[d_normkostandelX699]]-Tabell2[[#This Row],[d_normkostandel_6992013]]</f>
        <v>0</v>
      </c>
      <c r="AS41">
        <f>Tabell2[[#This Row],[d_kostbidrag_X14]]-Tabell2[[#This Row],[d_kostbidrag_142013]]</f>
        <v>0</v>
      </c>
      <c r="AT41">
        <f>Tabell2[[#This Row],[d_kostbidrag_X37]]-Tabell2[[#This Row],[d_kostbidrag_372013]]</f>
        <v>-2.3079713514562172E-5</v>
      </c>
      <c r="AU41">
        <f>Tabell2[[#This Row],[d_kostbidrag_X132]]-Tabell2[[#This Row],[d_kostbidrag_1322013]]</f>
        <v>1.6900288974284194E-3</v>
      </c>
      <c r="AV41">
        <f>Tabell2[[#This Row],[d_kostbidrag_X231]]-Tabell2[[#This Row],[d_kostbidrag_2312013]]</f>
        <v>0</v>
      </c>
      <c r="AW41">
        <f>Tabell2[[#This Row],[d_kostbidrag_X699]]-Tabell2[[#This Row],[d_kostbidrag_6992013]]</f>
        <v>0</v>
      </c>
    </row>
    <row r="42" spans="1:49" x14ac:dyDescent="0.25">
      <c r="A42" t="s">
        <v>62</v>
      </c>
      <c r="B42">
        <v>133</v>
      </c>
      <c r="C42">
        <v>0</v>
      </c>
      <c r="D42">
        <v>0.16655869781970978</v>
      </c>
      <c r="E42">
        <v>0.98988324403762817</v>
      </c>
      <c r="F42">
        <v>0</v>
      </c>
      <c r="G42">
        <v>0</v>
      </c>
      <c r="H42">
        <v>0</v>
      </c>
      <c r="I42">
        <v>0.19768650829792023</v>
      </c>
      <c r="J42">
        <v>0.80231350660324097</v>
      </c>
      <c r="K42">
        <v>0</v>
      </c>
      <c r="L42">
        <v>0</v>
      </c>
      <c r="M42">
        <v>0</v>
      </c>
      <c r="N42">
        <v>12395.6318359375</v>
      </c>
      <c r="O42">
        <v>50307.84765625</v>
      </c>
      <c r="P42">
        <v>0</v>
      </c>
      <c r="Q42">
        <v>0</v>
      </c>
      <c r="R42">
        <v>133</v>
      </c>
      <c r="S42">
        <v>0</v>
      </c>
      <c r="T42">
        <v>0.16655870122240099</v>
      </c>
      <c r="U42">
        <v>0.98988322751870805</v>
      </c>
      <c r="V42">
        <v>0</v>
      </c>
      <c r="W42">
        <v>0</v>
      </c>
      <c r="X42">
        <v>0</v>
      </c>
      <c r="Y42">
        <v>0.19768651190150799</v>
      </c>
      <c r="Z42">
        <v>0.80231348809849301</v>
      </c>
      <c r="AA42">
        <v>0</v>
      </c>
      <c r="AB42">
        <v>0</v>
      </c>
      <c r="AC42">
        <v>0</v>
      </c>
      <c r="AD42">
        <v>12395.6316623735</v>
      </c>
      <c r="AE42">
        <v>50307.8453889558</v>
      </c>
      <c r="AF42">
        <v>0</v>
      </c>
      <c r="AG42">
        <v>0</v>
      </c>
      <c r="AH42">
        <f>Tabell2[[#This Row],[d_DEA_id]]-Tabell2[[#This Row],[id]]</f>
        <v>0</v>
      </c>
      <c r="AI42">
        <f>Tabell2[[#This Row],[d_vekt_14]]-Tabell2[[#This Row],[d_vekt_142013]]</f>
        <v>0</v>
      </c>
      <c r="AJ42">
        <f>Tabell2[[#This Row],[d_vekt_37]]-Tabell2[[#This Row],[d_vekt_372013]]</f>
        <v>3.4026912121287722E-9</v>
      </c>
      <c r="AK42">
        <f>Tabell2[[#This Row],[d_vekt_132]]-Tabell2[[#This Row],[d_vekt_1322013]]</f>
        <v>-1.6518920120667246E-8</v>
      </c>
      <c r="AL42">
        <f>Tabell2[[#This Row],[d_vekt_231]]-Tabell2[[#This Row],[d_vekt_2312013]]</f>
        <v>0</v>
      </c>
      <c r="AM42">
        <f>Tabell2[[#This Row],[d_vekt_699]]-Tabell2[[#This Row],[d_vekt_6992013]]</f>
        <v>0</v>
      </c>
      <c r="AN42">
        <f>Tabell2[[#This Row],[d_normkostandelX14]]-Tabell2[[#This Row],[d_normkostandel_142013]]</f>
        <v>0</v>
      </c>
      <c r="AO42">
        <f>Tabell2[[#This Row],[d_normkostandelX37]]-Tabell2[[#This Row],[d_normkostandel_372013]]</f>
        <v>3.6035877615248069E-9</v>
      </c>
      <c r="AP42">
        <f>Tabell2[[#This Row],[d_normkostandelX132]]-Tabell2[[#This Row],[d_normkostandel_1322013]]</f>
        <v>-1.8504747956171741E-8</v>
      </c>
      <c r="AQ42">
        <f>Tabell2[[#This Row],[d_normkostandelX231]]-Tabell2[[#This Row],[d_normkostandel_2312013]]</f>
        <v>0</v>
      </c>
      <c r="AR42">
        <f>Tabell2[[#This Row],[d_normkostandelX699]]-Tabell2[[#This Row],[d_normkostandel_6992013]]</f>
        <v>0</v>
      </c>
      <c r="AS42">
        <f>Tabell2[[#This Row],[d_kostbidrag_X14]]-Tabell2[[#This Row],[d_kostbidrag_142013]]</f>
        <v>0</v>
      </c>
      <c r="AT42">
        <f>Tabell2[[#This Row],[d_kostbidrag_X37]]-Tabell2[[#This Row],[d_kostbidrag_372013]]</f>
        <v>-1.7356399985146709E-4</v>
      </c>
      <c r="AU42">
        <f>Tabell2[[#This Row],[d_kostbidrag_X132]]-Tabell2[[#This Row],[d_kostbidrag_1322013]]</f>
        <v>-2.267294199555181E-3</v>
      </c>
      <c r="AV42">
        <f>Tabell2[[#This Row],[d_kostbidrag_X231]]-Tabell2[[#This Row],[d_kostbidrag_2312013]]</f>
        <v>0</v>
      </c>
      <c r="AW42">
        <f>Tabell2[[#This Row],[d_kostbidrag_X699]]-Tabell2[[#This Row],[d_kostbidrag_6992013]]</f>
        <v>0</v>
      </c>
    </row>
    <row r="43" spans="1:49" x14ac:dyDescent="0.25">
      <c r="A43" t="s">
        <v>63</v>
      </c>
      <c r="B43">
        <v>135</v>
      </c>
      <c r="C43">
        <v>0</v>
      </c>
      <c r="D43">
        <v>0.73099476099014282</v>
      </c>
      <c r="E43">
        <v>0.33958330750465393</v>
      </c>
      <c r="F43">
        <v>0</v>
      </c>
      <c r="G43">
        <v>0</v>
      </c>
      <c r="H43">
        <v>0</v>
      </c>
      <c r="I43">
        <v>0.75916540622711182</v>
      </c>
      <c r="J43">
        <v>0.24083459377288818</v>
      </c>
      <c r="K43">
        <v>0</v>
      </c>
      <c r="L43">
        <v>0</v>
      </c>
      <c r="M43">
        <v>0</v>
      </c>
      <c r="N43">
        <v>54402.09375</v>
      </c>
      <c r="O43">
        <v>17258.302734375</v>
      </c>
      <c r="P43">
        <v>0</v>
      </c>
      <c r="Q43">
        <v>0</v>
      </c>
      <c r="R43">
        <v>135</v>
      </c>
      <c r="S43">
        <v>0</v>
      </c>
      <c r="T43">
        <v>0.73099478616028601</v>
      </c>
      <c r="U43">
        <v>0.33958331450808299</v>
      </c>
      <c r="V43">
        <v>0</v>
      </c>
      <c r="W43">
        <v>0</v>
      </c>
      <c r="X43">
        <v>0</v>
      </c>
      <c r="Y43">
        <v>0.75916539835464802</v>
      </c>
      <c r="Z43">
        <v>0.240834601645352</v>
      </c>
      <c r="AA43">
        <v>0</v>
      </c>
      <c r="AB43">
        <v>0</v>
      </c>
      <c r="AC43">
        <v>0</v>
      </c>
      <c r="AD43">
        <v>54402.093975620803</v>
      </c>
      <c r="AE43">
        <v>17258.3032099298</v>
      </c>
      <c r="AF43">
        <v>0</v>
      </c>
      <c r="AG43">
        <v>0</v>
      </c>
      <c r="AH43">
        <f>Tabell2[[#This Row],[d_DEA_id]]-Tabell2[[#This Row],[id]]</f>
        <v>0</v>
      </c>
      <c r="AI43">
        <f>Tabell2[[#This Row],[d_vekt_14]]-Tabell2[[#This Row],[d_vekt_142013]]</f>
        <v>0</v>
      </c>
      <c r="AJ43">
        <f>Tabell2[[#This Row],[d_vekt_37]]-Tabell2[[#This Row],[d_vekt_372013]]</f>
        <v>2.5170143191921568E-8</v>
      </c>
      <c r="AK43">
        <f>Tabell2[[#This Row],[d_vekt_132]]-Tabell2[[#This Row],[d_vekt_1322013]]</f>
        <v>7.0034290589049419E-9</v>
      </c>
      <c r="AL43">
        <f>Tabell2[[#This Row],[d_vekt_231]]-Tabell2[[#This Row],[d_vekt_2312013]]</f>
        <v>0</v>
      </c>
      <c r="AM43">
        <f>Tabell2[[#This Row],[d_vekt_699]]-Tabell2[[#This Row],[d_vekt_6992013]]</f>
        <v>0</v>
      </c>
      <c r="AN43">
        <f>Tabell2[[#This Row],[d_normkostandelX14]]-Tabell2[[#This Row],[d_normkostandel_142013]]</f>
        <v>0</v>
      </c>
      <c r="AO43">
        <f>Tabell2[[#This Row],[d_normkostandelX37]]-Tabell2[[#This Row],[d_normkostandel_372013]]</f>
        <v>-7.8724637919691531E-9</v>
      </c>
      <c r="AP43">
        <f>Tabell2[[#This Row],[d_normkostandelX132]]-Tabell2[[#This Row],[d_normkostandel_1322013]]</f>
        <v>7.8724638197247288E-9</v>
      </c>
      <c r="AQ43">
        <f>Tabell2[[#This Row],[d_normkostandelX231]]-Tabell2[[#This Row],[d_normkostandel_2312013]]</f>
        <v>0</v>
      </c>
      <c r="AR43">
        <f>Tabell2[[#This Row],[d_normkostandelX699]]-Tabell2[[#This Row],[d_normkostandel_6992013]]</f>
        <v>0</v>
      </c>
      <c r="AS43">
        <f>Tabell2[[#This Row],[d_kostbidrag_X14]]-Tabell2[[#This Row],[d_kostbidrag_142013]]</f>
        <v>0</v>
      </c>
      <c r="AT43">
        <f>Tabell2[[#This Row],[d_kostbidrag_X37]]-Tabell2[[#This Row],[d_kostbidrag_372013]]</f>
        <v>2.2562080266652629E-4</v>
      </c>
      <c r="AU43">
        <f>Tabell2[[#This Row],[d_kostbidrag_X132]]-Tabell2[[#This Row],[d_kostbidrag_1322013]]</f>
        <v>4.7555479977745563E-4</v>
      </c>
      <c r="AV43">
        <f>Tabell2[[#This Row],[d_kostbidrag_X231]]-Tabell2[[#This Row],[d_kostbidrag_2312013]]</f>
        <v>0</v>
      </c>
      <c r="AW43">
        <f>Tabell2[[#This Row],[d_kostbidrag_X699]]-Tabell2[[#This Row],[d_kostbidrag_6992013]]</f>
        <v>0</v>
      </c>
    </row>
    <row r="44" spans="1:49" x14ac:dyDescent="0.25">
      <c r="A44" t="s">
        <v>64</v>
      </c>
      <c r="B44">
        <v>138</v>
      </c>
      <c r="C44">
        <v>0</v>
      </c>
      <c r="D44">
        <v>3.2567924354225397E-3</v>
      </c>
      <c r="E44">
        <v>0.27765089273452759</v>
      </c>
      <c r="F44">
        <v>0</v>
      </c>
      <c r="G44">
        <v>0</v>
      </c>
      <c r="H44">
        <v>0</v>
      </c>
      <c r="I44">
        <v>1.6886677592992783E-2</v>
      </c>
      <c r="J44">
        <v>0.98311334848403931</v>
      </c>
      <c r="K44">
        <v>0</v>
      </c>
      <c r="L44">
        <v>0</v>
      </c>
      <c r="M44">
        <v>0</v>
      </c>
      <c r="N44">
        <v>242.37701416015625</v>
      </c>
      <c r="O44">
        <v>14110.7734375</v>
      </c>
      <c r="P44">
        <v>0</v>
      </c>
      <c r="Q44">
        <v>0</v>
      </c>
      <c r="R44">
        <v>138</v>
      </c>
      <c r="S44">
        <v>0</v>
      </c>
      <c r="T44">
        <v>3.2567924839069398E-3</v>
      </c>
      <c r="U44">
        <v>0.27765089833475698</v>
      </c>
      <c r="V44">
        <v>0</v>
      </c>
      <c r="W44">
        <v>0</v>
      </c>
      <c r="X44">
        <v>0</v>
      </c>
      <c r="Y44">
        <v>1.6886676021278801E-2</v>
      </c>
      <c r="Z44">
        <v>0.98311332397872098</v>
      </c>
      <c r="AA44">
        <v>0</v>
      </c>
      <c r="AB44">
        <v>0</v>
      </c>
      <c r="AC44">
        <v>0</v>
      </c>
      <c r="AD44">
        <v>242.377010237322</v>
      </c>
      <c r="AE44">
        <v>14110.773955168999</v>
      </c>
      <c r="AF44">
        <v>0</v>
      </c>
      <c r="AG44">
        <v>0</v>
      </c>
      <c r="AH44">
        <f>Tabell2[[#This Row],[d_DEA_id]]-Tabell2[[#This Row],[id]]</f>
        <v>0</v>
      </c>
      <c r="AI44">
        <f>Tabell2[[#This Row],[d_vekt_14]]-Tabell2[[#This Row],[d_vekt_142013]]</f>
        <v>0</v>
      </c>
      <c r="AJ44">
        <f>Tabell2[[#This Row],[d_vekt_37]]-Tabell2[[#This Row],[d_vekt_372013]]</f>
        <v>4.8484400088505408E-11</v>
      </c>
      <c r="AK44">
        <f>Tabell2[[#This Row],[d_vekt_132]]-Tabell2[[#This Row],[d_vekt_1322013]]</f>
        <v>5.6002293913337553E-9</v>
      </c>
      <c r="AL44">
        <f>Tabell2[[#This Row],[d_vekt_231]]-Tabell2[[#This Row],[d_vekt_2312013]]</f>
        <v>0</v>
      </c>
      <c r="AM44">
        <f>Tabell2[[#This Row],[d_vekt_699]]-Tabell2[[#This Row],[d_vekt_6992013]]</f>
        <v>0</v>
      </c>
      <c r="AN44">
        <f>Tabell2[[#This Row],[d_normkostandelX14]]-Tabell2[[#This Row],[d_normkostandel_142013]]</f>
        <v>0</v>
      </c>
      <c r="AO44">
        <f>Tabell2[[#This Row],[d_normkostandelX37]]-Tabell2[[#This Row],[d_normkostandel_372013]]</f>
        <v>-1.5717139811854963E-9</v>
      </c>
      <c r="AP44">
        <f>Tabell2[[#This Row],[d_normkostandelX132]]-Tabell2[[#This Row],[d_normkostandel_1322013]]</f>
        <v>-2.4505318330092507E-8</v>
      </c>
      <c r="AQ44">
        <f>Tabell2[[#This Row],[d_normkostandelX231]]-Tabell2[[#This Row],[d_normkostandel_2312013]]</f>
        <v>0</v>
      </c>
      <c r="AR44">
        <f>Tabell2[[#This Row],[d_normkostandelX699]]-Tabell2[[#This Row],[d_normkostandel_6992013]]</f>
        <v>0</v>
      </c>
      <c r="AS44">
        <f>Tabell2[[#This Row],[d_kostbidrag_X14]]-Tabell2[[#This Row],[d_kostbidrag_142013]]</f>
        <v>0</v>
      </c>
      <c r="AT44">
        <f>Tabell2[[#This Row],[d_kostbidrag_X37]]-Tabell2[[#This Row],[d_kostbidrag_372013]]</f>
        <v>-3.9228342529895599E-6</v>
      </c>
      <c r="AU44">
        <f>Tabell2[[#This Row],[d_kostbidrag_X132]]-Tabell2[[#This Row],[d_kostbidrag_1322013]]</f>
        <v>5.1766899923677556E-4</v>
      </c>
      <c r="AV44">
        <f>Tabell2[[#This Row],[d_kostbidrag_X231]]-Tabell2[[#This Row],[d_kostbidrag_2312013]]</f>
        <v>0</v>
      </c>
      <c r="AW44">
        <f>Tabell2[[#This Row],[d_kostbidrag_X699]]-Tabell2[[#This Row],[d_kostbidrag_6992013]]</f>
        <v>0</v>
      </c>
    </row>
    <row r="45" spans="1:49" x14ac:dyDescent="0.25">
      <c r="A45" t="s">
        <v>65</v>
      </c>
      <c r="B45">
        <v>146</v>
      </c>
      <c r="C45">
        <v>0.28074166178703308</v>
      </c>
      <c r="D45">
        <v>0.17967590689659119</v>
      </c>
      <c r="E45">
        <v>0</v>
      </c>
      <c r="F45">
        <v>0</v>
      </c>
      <c r="G45">
        <v>0</v>
      </c>
      <c r="H45">
        <v>0.44691953063011169</v>
      </c>
      <c r="I45">
        <v>0.55308043956756592</v>
      </c>
      <c r="J45">
        <v>0</v>
      </c>
      <c r="K45">
        <v>0</v>
      </c>
      <c r="L45">
        <v>0</v>
      </c>
      <c r="M45">
        <v>10805.185546875</v>
      </c>
      <c r="N45">
        <v>13371.8408203125</v>
      </c>
      <c r="O45">
        <v>0</v>
      </c>
      <c r="P45">
        <v>0</v>
      </c>
      <c r="Q45">
        <v>0</v>
      </c>
      <c r="R45">
        <v>146</v>
      </c>
      <c r="S45">
        <v>0.28074165499452203</v>
      </c>
      <c r="T45">
        <v>0.17967590730699401</v>
      </c>
      <c r="U45">
        <v>0</v>
      </c>
      <c r="V45">
        <v>0</v>
      </c>
      <c r="W45">
        <v>0</v>
      </c>
      <c r="X45">
        <v>0.44691953340222901</v>
      </c>
      <c r="Y45">
        <v>0.55308046659777099</v>
      </c>
      <c r="Z45">
        <v>0</v>
      </c>
      <c r="AA45">
        <v>0</v>
      </c>
      <c r="AB45">
        <v>0</v>
      </c>
      <c r="AC45">
        <v>10805.184817429201</v>
      </c>
      <c r="AD45">
        <v>13371.840373601101</v>
      </c>
      <c r="AE45">
        <v>0</v>
      </c>
      <c r="AF45">
        <v>0</v>
      </c>
      <c r="AG45">
        <v>0</v>
      </c>
      <c r="AH45">
        <f>Tabell2[[#This Row],[d_DEA_id]]-Tabell2[[#This Row],[id]]</f>
        <v>0</v>
      </c>
      <c r="AI45">
        <f>Tabell2[[#This Row],[d_vekt_14]]-Tabell2[[#This Row],[d_vekt_142013]]</f>
        <v>-6.7925110536215527E-9</v>
      </c>
      <c r="AJ45">
        <f>Tabell2[[#This Row],[d_vekt_37]]-Tabell2[[#This Row],[d_vekt_372013]]</f>
        <v>4.1040282283688612E-10</v>
      </c>
      <c r="AK45">
        <f>Tabell2[[#This Row],[d_vekt_132]]-Tabell2[[#This Row],[d_vekt_1322013]]</f>
        <v>0</v>
      </c>
      <c r="AL45">
        <f>Tabell2[[#This Row],[d_vekt_231]]-Tabell2[[#This Row],[d_vekt_2312013]]</f>
        <v>0</v>
      </c>
      <c r="AM45">
        <f>Tabell2[[#This Row],[d_vekt_699]]-Tabell2[[#This Row],[d_vekt_6992013]]</f>
        <v>0</v>
      </c>
      <c r="AN45">
        <f>Tabell2[[#This Row],[d_normkostandelX14]]-Tabell2[[#This Row],[d_normkostandel_142013]]</f>
        <v>2.7721173134764854E-9</v>
      </c>
      <c r="AO45">
        <f>Tabell2[[#This Row],[d_normkostandelX37]]-Tabell2[[#This Row],[d_normkostandel_372013]]</f>
        <v>2.7030205074218827E-8</v>
      </c>
      <c r="AP45">
        <f>Tabell2[[#This Row],[d_normkostandelX132]]-Tabell2[[#This Row],[d_normkostandel_1322013]]</f>
        <v>0</v>
      </c>
      <c r="AQ45">
        <f>Tabell2[[#This Row],[d_normkostandelX231]]-Tabell2[[#This Row],[d_normkostandel_2312013]]</f>
        <v>0</v>
      </c>
      <c r="AR45">
        <f>Tabell2[[#This Row],[d_normkostandelX699]]-Tabell2[[#This Row],[d_normkostandel_6992013]]</f>
        <v>0</v>
      </c>
      <c r="AS45">
        <f>Tabell2[[#This Row],[d_kostbidrag_X14]]-Tabell2[[#This Row],[d_kostbidrag_142013]]</f>
        <v>-7.2944579915201757E-4</v>
      </c>
      <c r="AT45">
        <f>Tabell2[[#This Row],[d_kostbidrag_X37]]-Tabell2[[#This Row],[d_kostbidrag_372013]]</f>
        <v>-4.467113994905958E-4</v>
      </c>
      <c r="AU45">
        <f>Tabell2[[#This Row],[d_kostbidrag_X132]]-Tabell2[[#This Row],[d_kostbidrag_1322013]]</f>
        <v>0</v>
      </c>
      <c r="AV45">
        <f>Tabell2[[#This Row],[d_kostbidrag_X231]]-Tabell2[[#This Row],[d_kostbidrag_2312013]]</f>
        <v>0</v>
      </c>
      <c r="AW45">
        <f>Tabell2[[#This Row],[d_kostbidrag_X699]]-Tabell2[[#This Row],[d_kostbidrag_6992013]]</f>
        <v>0</v>
      </c>
    </row>
    <row r="46" spans="1:49" x14ac:dyDescent="0.25">
      <c r="A46" t="s">
        <v>66</v>
      </c>
      <c r="B46">
        <v>147</v>
      </c>
      <c r="C46">
        <v>0</v>
      </c>
      <c r="D46">
        <v>9.955994039773941E-2</v>
      </c>
      <c r="E46">
        <v>9.8915360867977142E-3</v>
      </c>
      <c r="F46">
        <v>0</v>
      </c>
      <c r="G46">
        <v>0</v>
      </c>
      <c r="H46">
        <v>0</v>
      </c>
      <c r="I46">
        <v>0.93646389245986938</v>
      </c>
      <c r="J46">
        <v>6.3536100089550018E-2</v>
      </c>
      <c r="K46">
        <v>0</v>
      </c>
      <c r="L46">
        <v>0</v>
      </c>
      <c r="M46">
        <v>0</v>
      </c>
      <c r="N46">
        <v>7409.44970703125</v>
      </c>
      <c r="O46">
        <v>502.7076416015625</v>
      </c>
      <c r="P46">
        <v>0</v>
      </c>
      <c r="Q46">
        <v>0</v>
      </c>
      <c r="R46">
        <v>147</v>
      </c>
      <c r="S46">
        <v>0</v>
      </c>
      <c r="T46">
        <v>9.9559941084515102E-2</v>
      </c>
      <c r="U46">
        <v>9.8915364712761095E-3</v>
      </c>
      <c r="V46">
        <v>0</v>
      </c>
      <c r="W46">
        <v>0</v>
      </c>
      <c r="X46">
        <v>0</v>
      </c>
      <c r="Y46">
        <v>0.93646389621710102</v>
      </c>
      <c r="Z46">
        <v>6.3536103782899103E-2</v>
      </c>
      <c r="AA46">
        <v>0</v>
      </c>
      <c r="AB46">
        <v>0</v>
      </c>
      <c r="AC46">
        <v>0</v>
      </c>
      <c r="AD46">
        <v>7409.4499353917899</v>
      </c>
      <c r="AE46">
        <v>502.70766654319499</v>
      </c>
      <c r="AF46">
        <v>0</v>
      </c>
      <c r="AG46">
        <v>0</v>
      </c>
      <c r="AH46">
        <f>Tabell2[[#This Row],[d_DEA_id]]-Tabell2[[#This Row],[id]]</f>
        <v>0</v>
      </c>
      <c r="AI46">
        <f>Tabell2[[#This Row],[d_vekt_14]]-Tabell2[[#This Row],[d_vekt_142013]]</f>
        <v>0</v>
      </c>
      <c r="AJ46">
        <f>Tabell2[[#This Row],[d_vekt_37]]-Tabell2[[#This Row],[d_vekt_372013]]</f>
        <v>6.8677569187158838E-10</v>
      </c>
      <c r="AK46">
        <f>Tabell2[[#This Row],[d_vekt_132]]-Tabell2[[#This Row],[d_vekt_1322013]]</f>
        <v>3.8447839530164618E-10</v>
      </c>
      <c r="AL46">
        <f>Tabell2[[#This Row],[d_vekt_231]]-Tabell2[[#This Row],[d_vekt_2312013]]</f>
        <v>0</v>
      </c>
      <c r="AM46">
        <f>Tabell2[[#This Row],[d_vekt_699]]-Tabell2[[#This Row],[d_vekt_6992013]]</f>
        <v>0</v>
      </c>
      <c r="AN46">
        <f>Tabell2[[#This Row],[d_normkostandelX14]]-Tabell2[[#This Row],[d_normkostandel_142013]]</f>
        <v>0</v>
      </c>
      <c r="AO46">
        <f>Tabell2[[#This Row],[d_normkostandelX37]]-Tabell2[[#This Row],[d_normkostandel_372013]]</f>
        <v>3.7572316369249847E-9</v>
      </c>
      <c r="AP46">
        <f>Tabell2[[#This Row],[d_normkostandelX132]]-Tabell2[[#This Row],[d_normkostandel_1322013]]</f>
        <v>3.6933490848989337E-9</v>
      </c>
      <c r="AQ46">
        <f>Tabell2[[#This Row],[d_normkostandelX231]]-Tabell2[[#This Row],[d_normkostandel_2312013]]</f>
        <v>0</v>
      </c>
      <c r="AR46">
        <f>Tabell2[[#This Row],[d_normkostandelX699]]-Tabell2[[#This Row],[d_normkostandel_6992013]]</f>
        <v>0</v>
      </c>
      <c r="AS46">
        <f>Tabell2[[#This Row],[d_kostbidrag_X14]]-Tabell2[[#This Row],[d_kostbidrag_142013]]</f>
        <v>0</v>
      </c>
      <c r="AT46">
        <f>Tabell2[[#This Row],[d_kostbidrag_X37]]-Tabell2[[#This Row],[d_kostbidrag_372013]]</f>
        <v>2.2836053994979011E-4</v>
      </c>
      <c r="AU46">
        <f>Tabell2[[#This Row],[d_kostbidrag_X132]]-Tabell2[[#This Row],[d_kostbidrag_1322013]]</f>
        <v>2.4941632489117183E-5</v>
      </c>
      <c r="AV46">
        <f>Tabell2[[#This Row],[d_kostbidrag_X231]]-Tabell2[[#This Row],[d_kostbidrag_2312013]]</f>
        <v>0</v>
      </c>
      <c r="AW46">
        <f>Tabell2[[#This Row],[d_kostbidrag_X699]]-Tabell2[[#This Row],[d_kostbidrag_6992013]]</f>
        <v>0</v>
      </c>
    </row>
    <row r="47" spans="1:49" x14ac:dyDescent="0.25">
      <c r="A47" t="s">
        <v>67</v>
      </c>
      <c r="B47">
        <v>149</v>
      </c>
      <c r="C47">
        <v>0.21796023845672607</v>
      </c>
      <c r="D47">
        <v>0</v>
      </c>
      <c r="E47">
        <v>0</v>
      </c>
      <c r="F47">
        <v>0.14944258332252502</v>
      </c>
      <c r="G47">
        <v>4.2668379843235016E-2</v>
      </c>
      <c r="H47">
        <v>0.28080999851226807</v>
      </c>
      <c r="I47">
        <v>0</v>
      </c>
      <c r="J47">
        <v>0</v>
      </c>
      <c r="K47">
        <v>8.9954383671283722E-2</v>
      </c>
      <c r="L47">
        <v>0.62923562526702881</v>
      </c>
      <c r="M47">
        <v>8388.853515625</v>
      </c>
      <c r="N47">
        <v>0</v>
      </c>
      <c r="O47">
        <v>0</v>
      </c>
      <c r="P47">
        <v>2687.276611328125</v>
      </c>
      <c r="Q47">
        <v>18797.640625</v>
      </c>
      <c r="R47">
        <v>149</v>
      </c>
      <c r="S47">
        <v>0.21796024364369701</v>
      </c>
      <c r="T47">
        <v>0</v>
      </c>
      <c r="U47">
        <v>0</v>
      </c>
      <c r="V47">
        <v>0.14944258878171701</v>
      </c>
      <c r="W47">
        <v>4.2668380549432901E-2</v>
      </c>
      <c r="X47">
        <v>0.28081000861919497</v>
      </c>
      <c r="Y47">
        <v>0</v>
      </c>
      <c r="Z47">
        <v>0</v>
      </c>
      <c r="AA47">
        <v>8.9954383146645403E-2</v>
      </c>
      <c r="AB47">
        <v>0.62923560823415903</v>
      </c>
      <c r="AC47">
        <v>8388.8538573586102</v>
      </c>
      <c r="AD47">
        <v>0</v>
      </c>
      <c r="AE47">
        <v>0</v>
      </c>
      <c r="AF47">
        <v>2687.2766314728401</v>
      </c>
      <c r="AG47">
        <v>18797.640387813801</v>
      </c>
      <c r="AH47">
        <f>Tabell2[[#This Row],[d_DEA_id]]-Tabell2[[#This Row],[id]]</f>
        <v>0</v>
      </c>
      <c r="AI47">
        <f>Tabell2[[#This Row],[d_vekt_14]]-Tabell2[[#This Row],[d_vekt_142013]]</f>
        <v>5.1869709360996552E-9</v>
      </c>
      <c r="AJ47">
        <f>Tabell2[[#This Row],[d_vekt_37]]-Tabell2[[#This Row],[d_vekt_372013]]</f>
        <v>0</v>
      </c>
      <c r="AK47">
        <f>Tabell2[[#This Row],[d_vekt_132]]-Tabell2[[#This Row],[d_vekt_1322013]]</f>
        <v>0</v>
      </c>
      <c r="AL47">
        <f>Tabell2[[#This Row],[d_vekt_231]]-Tabell2[[#This Row],[d_vekt_2312013]]</f>
        <v>5.4591919873558936E-9</v>
      </c>
      <c r="AM47">
        <f>Tabell2[[#This Row],[d_vekt_699]]-Tabell2[[#This Row],[d_vekt_6992013]]</f>
        <v>7.0619788489212354E-10</v>
      </c>
      <c r="AN47">
        <f>Tabell2[[#This Row],[d_normkostandelX14]]-Tabell2[[#This Row],[d_normkostandel_142013]]</f>
        <v>1.010692690650572E-8</v>
      </c>
      <c r="AO47">
        <f>Tabell2[[#This Row],[d_normkostandelX37]]-Tabell2[[#This Row],[d_normkostandel_372013]]</f>
        <v>0</v>
      </c>
      <c r="AP47">
        <f>Tabell2[[#This Row],[d_normkostandelX132]]-Tabell2[[#This Row],[d_normkostandel_1322013]]</f>
        <v>0</v>
      </c>
      <c r="AQ47">
        <f>Tabell2[[#This Row],[d_normkostandelX231]]-Tabell2[[#This Row],[d_normkostandel_2312013]]</f>
        <v>-5.2463831889948409E-10</v>
      </c>
      <c r="AR47">
        <f>Tabell2[[#This Row],[d_normkostandelX699]]-Tabell2[[#This Row],[d_normkostandel_6992013]]</f>
        <v>-1.703286978127494E-8</v>
      </c>
      <c r="AS47">
        <f>Tabell2[[#This Row],[d_kostbidrag_X14]]-Tabell2[[#This Row],[d_kostbidrag_142013]]</f>
        <v>3.4173361018474679E-4</v>
      </c>
      <c r="AT47">
        <f>Tabell2[[#This Row],[d_kostbidrag_X37]]-Tabell2[[#This Row],[d_kostbidrag_372013]]</f>
        <v>0</v>
      </c>
      <c r="AU47">
        <f>Tabell2[[#This Row],[d_kostbidrag_X132]]-Tabell2[[#This Row],[d_kostbidrag_1322013]]</f>
        <v>0</v>
      </c>
      <c r="AV47">
        <f>Tabell2[[#This Row],[d_kostbidrag_X231]]-Tabell2[[#This Row],[d_kostbidrag_2312013]]</f>
        <v>2.0144715108472155E-5</v>
      </c>
      <c r="AW47">
        <f>Tabell2[[#This Row],[d_kostbidrag_X699]]-Tabell2[[#This Row],[d_kostbidrag_6992013]]</f>
        <v>-2.3718619922874495E-4</v>
      </c>
    </row>
    <row r="48" spans="1:49" x14ac:dyDescent="0.25">
      <c r="A48" t="s">
        <v>68</v>
      </c>
      <c r="B48">
        <v>153</v>
      </c>
      <c r="C48">
        <v>0.34707221388816833</v>
      </c>
      <c r="D48">
        <v>0.1778913289308548</v>
      </c>
      <c r="E48">
        <v>0</v>
      </c>
      <c r="F48">
        <v>0</v>
      </c>
      <c r="G48">
        <v>0</v>
      </c>
      <c r="H48">
        <v>0.5022386908531189</v>
      </c>
      <c r="I48">
        <v>0.49776127934455872</v>
      </c>
      <c r="J48">
        <v>0</v>
      </c>
      <c r="K48">
        <v>0</v>
      </c>
      <c r="L48">
        <v>0</v>
      </c>
      <c r="M48">
        <v>13358.115234375</v>
      </c>
      <c r="N48">
        <v>13239.0283203125</v>
      </c>
      <c r="O48">
        <v>0</v>
      </c>
      <c r="P48">
        <v>0</v>
      </c>
      <c r="Q48">
        <v>0</v>
      </c>
      <c r="R48">
        <v>153</v>
      </c>
      <c r="S48">
        <v>0.34707220196875199</v>
      </c>
      <c r="T48">
        <v>0.17789133362646201</v>
      </c>
      <c r="U48">
        <v>0</v>
      </c>
      <c r="V48">
        <v>0</v>
      </c>
      <c r="W48">
        <v>0</v>
      </c>
      <c r="X48">
        <v>0.50223870050458297</v>
      </c>
      <c r="Y48">
        <v>0.49776129949541698</v>
      </c>
      <c r="Z48">
        <v>0</v>
      </c>
      <c r="AA48">
        <v>0</v>
      </c>
      <c r="AB48">
        <v>0</v>
      </c>
      <c r="AC48">
        <v>13358.1149093733</v>
      </c>
      <c r="AD48">
        <v>13239.0288311486</v>
      </c>
      <c r="AE48">
        <v>0</v>
      </c>
      <c r="AF48">
        <v>0</v>
      </c>
      <c r="AG48">
        <v>0</v>
      </c>
      <c r="AH48">
        <f>Tabell2[[#This Row],[d_DEA_id]]-Tabell2[[#This Row],[id]]</f>
        <v>0</v>
      </c>
      <c r="AI48">
        <f>Tabell2[[#This Row],[d_vekt_14]]-Tabell2[[#This Row],[d_vekt_142013]]</f>
        <v>-1.1919416342820455E-8</v>
      </c>
      <c r="AJ48">
        <f>Tabell2[[#This Row],[d_vekt_37]]-Tabell2[[#This Row],[d_vekt_372013]]</f>
        <v>4.6956072086157263E-9</v>
      </c>
      <c r="AK48">
        <f>Tabell2[[#This Row],[d_vekt_132]]-Tabell2[[#This Row],[d_vekt_1322013]]</f>
        <v>0</v>
      </c>
      <c r="AL48">
        <f>Tabell2[[#This Row],[d_vekt_231]]-Tabell2[[#This Row],[d_vekt_2312013]]</f>
        <v>0</v>
      </c>
      <c r="AM48">
        <f>Tabell2[[#This Row],[d_vekt_699]]-Tabell2[[#This Row],[d_vekt_6992013]]</f>
        <v>0</v>
      </c>
      <c r="AN48">
        <f>Tabell2[[#This Row],[d_normkostandelX14]]-Tabell2[[#This Row],[d_normkostandel_142013]]</f>
        <v>9.6514640723910361E-9</v>
      </c>
      <c r="AO48">
        <f>Tabell2[[#This Row],[d_normkostandelX37]]-Tabell2[[#This Row],[d_normkostandel_372013]]</f>
        <v>2.0150858259793125E-8</v>
      </c>
      <c r="AP48">
        <f>Tabell2[[#This Row],[d_normkostandelX132]]-Tabell2[[#This Row],[d_normkostandel_1322013]]</f>
        <v>0</v>
      </c>
      <c r="AQ48">
        <f>Tabell2[[#This Row],[d_normkostandelX231]]-Tabell2[[#This Row],[d_normkostandel_2312013]]</f>
        <v>0</v>
      </c>
      <c r="AR48">
        <f>Tabell2[[#This Row],[d_normkostandelX699]]-Tabell2[[#This Row],[d_normkostandel_6992013]]</f>
        <v>0</v>
      </c>
      <c r="AS48">
        <f>Tabell2[[#This Row],[d_kostbidrag_X14]]-Tabell2[[#This Row],[d_kostbidrag_142013]]</f>
        <v>-3.2500169982085936E-4</v>
      </c>
      <c r="AT48">
        <f>Tabell2[[#This Row],[d_kostbidrag_X37]]-Tabell2[[#This Row],[d_kostbidrag_372013]]</f>
        <v>5.1083610014757141E-4</v>
      </c>
      <c r="AU48">
        <f>Tabell2[[#This Row],[d_kostbidrag_X132]]-Tabell2[[#This Row],[d_kostbidrag_1322013]]</f>
        <v>0</v>
      </c>
      <c r="AV48">
        <f>Tabell2[[#This Row],[d_kostbidrag_X231]]-Tabell2[[#This Row],[d_kostbidrag_2312013]]</f>
        <v>0</v>
      </c>
      <c r="AW48">
        <f>Tabell2[[#This Row],[d_kostbidrag_X699]]-Tabell2[[#This Row],[d_kostbidrag_6992013]]</f>
        <v>0</v>
      </c>
    </row>
    <row r="49" spans="1:49" x14ac:dyDescent="0.25">
      <c r="A49" t="s">
        <v>69</v>
      </c>
      <c r="B49">
        <v>157</v>
      </c>
      <c r="C49">
        <v>0</v>
      </c>
      <c r="D49">
        <v>1.2863758951425552E-2</v>
      </c>
      <c r="E49">
        <v>0</v>
      </c>
      <c r="F49">
        <v>0.32874944806098938</v>
      </c>
      <c r="G49">
        <v>3.7806510925292969E-2</v>
      </c>
      <c r="H49">
        <v>0</v>
      </c>
      <c r="I49">
        <v>4.0695462375879288E-2</v>
      </c>
      <c r="J49">
        <v>0</v>
      </c>
      <c r="K49">
        <v>0.2512926459312439</v>
      </c>
      <c r="L49">
        <v>0.70801186561584473</v>
      </c>
      <c r="M49">
        <v>0</v>
      </c>
      <c r="N49">
        <v>957.3466796875</v>
      </c>
      <c r="O49">
        <v>0</v>
      </c>
      <c r="P49">
        <v>5911.57275390625</v>
      </c>
      <c r="Q49">
        <v>16655.734375</v>
      </c>
      <c r="R49">
        <v>157</v>
      </c>
      <c r="S49">
        <v>0</v>
      </c>
      <c r="T49">
        <v>1.28637587770158E-2</v>
      </c>
      <c r="U49">
        <v>0</v>
      </c>
      <c r="V49">
        <v>0.32874944039592602</v>
      </c>
      <c r="W49">
        <v>3.7806510120209497E-2</v>
      </c>
      <c r="X49">
        <v>0</v>
      </c>
      <c r="Y49">
        <v>4.0695463873965498E-2</v>
      </c>
      <c r="Z49">
        <v>0</v>
      </c>
      <c r="AA49">
        <v>0.25129265467555001</v>
      </c>
      <c r="AB49">
        <v>0.70801188145048399</v>
      </c>
      <c r="AC49">
        <v>0</v>
      </c>
      <c r="AD49">
        <v>957.34665570306902</v>
      </c>
      <c r="AE49">
        <v>0</v>
      </c>
      <c r="AF49">
        <v>5911.5724371995502</v>
      </c>
      <c r="AG49">
        <v>16655.7336464785</v>
      </c>
      <c r="AH49">
        <f>Tabell2[[#This Row],[d_DEA_id]]-Tabell2[[#This Row],[id]]</f>
        <v>0</v>
      </c>
      <c r="AI49">
        <f>Tabell2[[#This Row],[d_vekt_14]]-Tabell2[[#This Row],[d_vekt_142013]]</f>
        <v>0</v>
      </c>
      <c r="AJ49">
        <f>Tabell2[[#This Row],[d_vekt_37]]-Tabell2[[#This Row],[d_vekt_372013]]</f>
        <v>-1.7440975226545863E-10</v>
      </c>
      <c r="AK49">
        <f>Tabell2[[#This Row],[d_vekt_132]]-Tabell2[[#This Row],[d_vekt_1322013]]</f>
        <v>0</v>
      </c>
      <c r="AL49">
        <f>Tabell2[[#This Row],[d_vekt_231]]-Tabell2[[#This Row],[d_vekt_2312013]]</f>
        <v>-7.665063361805835E-9</v>
      </c>
      <c r="AM49">
        <f>Tabell2[[#This Row],[d_vekt_699]]-Tabell2[[#This Row],[d_vekt_6992013]]</f>
        <v>-8.0508347211072362E-10</v>
      </c>
      <c r="AN49">
        <f>Tabell2[[#This Row],[d_normkostandelX14]]-Tabell2[[#This Row],[d_normkostandel_142013]]</f>
        <v>0</v>
      </c>
      <c r="AO49">
        <f>Tabell2[[#This Row],[d_normkostandelX37]]-Tabell2[[#This Row],[d_normkostandel_372013]]</f>
        <v>1.4980862106384052E-9</v>
      </c>
      <c r="AP49">
        <f>Tabell2[[#This Row],[d_normkostandelX132]]-Tabell2[[#This Row],[d_normkostandel_1322013]]</f>
        <v>0</v>
      </c>
      <c r="AQ49">
        <f>Tabell2[[#This Row],[d_normkostandelX231]]-Tabell2[[#This Row],[d_normkostandel_2312013]]</f>
        <v>8.7443061125291877E-9</v>
      </c>
      <c r="AR49">
        <f>Tabell2[[#This Row],[d_normkostandelX699]]-Tabell2[[#This Row],[d_normkostandel_6992013]]</f>
        <v>1.5834639266465445E-8</v>
      </c>
      <c r="AS49">
        <f>Tabell2[[#This Row],[d_kostbidrag_X14]]-Tabell2[[#This Row],[d_kostbidrag_142013]]</f>
        <v>0</v>
      </c>
      <c r="AT49">
        <f>Tabell2[[#This Row],[d_kostbidrag_X37]]-Tabell2[[#This Row],[d_kostbidrag_372013]]</f>
        <v>-2.3984430981727201E-5</v>
      </c>
      <c r="AU49">
        <f>Tabell2[[#This Row],[d_kostbidrag_X132]]-Tabell2[[#This Row],[d_kostbidrag_1322013]]</f>
        <v>0</v>
      </c>
      <c r="AV49">
        <f>Tabell2[[#This Row],[d_kostbidrag_X231]]-Tabell2[[#This Row],[d_kostbidrag_2312013]]</f>
        <v>-3.1670669977756916E-4</v>
      </c>
      <c r="AW49">
        <f>Tabell2[[#This Row],[d_kostbidrag_X699]]-Tabell2[[#This Row],[d_kostbidrag_6992013]]</f>
        <v>-7.2852149969548918E-4</v>
      </c>
    </row>
    <row r="50" spans="1:49" x14ac:dyDescent="0.25">
      <c r="A50" t="s">
        <v>70</v>
      </c>
      <c r="B50">
        <v>161</v>
      </c>
      <c r="C50">
        <v>0</v>
      </c>
      <c r="D50">
        <v>0.25063589215278625</v>
      </c>
      <c r="E50">
        <v>7.7935487031936646E-2</v>
      </c>
      <c r="F50">
        <v>0</v>
      </c>
      <c r="G50">
        <v>0</v>
      </c>
      <c r="H50">
        <v>0</v>
      </c>
      <c r="I50">
        <v>0.82484757900238037</v>
      </c>
      <c r="J50">
        <v>0.17515240609645844</v>
      </c>
      <c r="K50">
        <v>0</v>
      </c>
      <c r="L50">
        <v>0</v>
      </c>
      <c r="M50">
        <v>0</v>
      </c>
      <c r="N50">
        <v>18652.82421875</v>
      </c>
      <c r="O50">
        <v>3960.83740234375</v>
      </c>
      <c r="P50">
        <v>0</v>
      </c>
      <c r="Q50">
        <v>0</v>
      </c>
      <c r="R50">
        <v>161</v>
      </c>
      <c r="S50">
        <v>0</v>
      </c>
      <c r="T50">
        <v>0.25063590656163098</v>
      </c>
      <c r="U50">
        <v>7.7935485623762998E-2</v>
      </c>
      <c r="V50">
        <v>0</v>
      </c>
      <c r="W50">
        <v>0</v>
      </c>
      <c r="X50">
        <v>0</v>
      </c>
      <c r="Y50">
        <v>0.82484760187101203</v>
      </c>
      <c r="Z50">
        <v>0.175152398128988</v>
      </c>
      <c r="AA50">
        <v>0</v>
      </c>
      <c r="AB50">
        <v>0</v>
      </c>
      <c r="AC50">
        <v>0</v>
      </c>
      <c r="AD50">
        <v>18652.825438129701</v>
      </c>
      <c r="AE50">
        <v>3960.8372503708802</v>
      </c>
      <c r="AF50">
        <v>0</v>
      </c>
      <c r="AG50">
        <v>0</v>
      </c>
      <c r="AH50">
        <f>Tabell2[[#This Row],[d_DEA_id]]-Tabell2[[#This Row],[id]]</f>
        <v>0</v>
      </c>
      <c r="AI50">
        <f>Tabell2[[#This Row],[d_vekt_14]]-Tabell2[[#This Row],[d_vekt_142013]]</f>
        <v>0</v>
      </c>
      <c r="AJ50">
        <f>Tabell2[[#This Row],[d_vekt_37]]-Tabell2[[#This Row],[d_vekt_372013]]</f>
        <v>1.4408844728475145E-8</v>
      </c>
      <c r="AK50">
        <f>Tabell2[[#This Row],[d_vekt_132]]-Tabell2[[#This Row],[d_vekt_1322013]]</f>
        <v>-1.4081736471327488E-9</v>
      </c>
      <c r="AL50">
        <f>Tabell2[[#This Row],[d_vekt_231]]-Tabell2[[#This Row],[d_vekt_2312013]]</f>
        <v>0</v>
      </c>
      <c r="AM50">
        <f>Tabell2[[#This Row],[d_vekt_699]]-Tabell2[[#This Row],[d_vekt_6992013]]</f>
        <v>0</v>
      </c>
      <c r="AN50">
        <f>Tabell2[[#This Row],[d_normkostandelX14]]-Tabell2[[#This Row],[d_normkostandel_142013]]</f>
        <v>0</v>
      </c>
      <c r="AO50">
        <f>Tabell2[[#This Row],[d_normkostandelX37]]-Tabell2[[#This Row],[d_normkostandel_372013]]</f>
        <v>2.2868631655015292E-8</v>
      </c>
      <c r="AP50">
        <f>Tabell2[[#This Row],[d_normkostandelX132]]-Tabell2[[#This Row],[d_normkostandel_1322013]]</f>
        <v>-7.9674704334120605E-9</v>
      </c>
      <c r="AQ50">
        <f>Tabell2[[#This Row],[d_normkostandelX231]]-Tabell2[[#This Row],[d_normkostandel_2312013]]</f>
        <v>0</v>
      </c>
      <c r="AR50">
        <f>Tabell2[[#This Row],[d_normkostandelX699]]-Tabell2[[#This Row],[d_normkostandel_6992013]]</f>
        <v>0</v>
      </c>
      <c r="AS50">
        <f>Tabell2[[#This Row],[d_kostbidrag_X14]]-Tabell2[[#This Row],[d_kostbidrag_142013]]</f>
        <v>0</v>
      </c>
      <c r="AT50">
        <f>Tabell2[[#This Row],[d_kostbidrag_X37]]-Tabell2[[#This Row],[d_kostbidrag_372013]]</f>
        <v>1.2193797010695562E-3</v>
      </c>
      <c r="AU50">
        <f>Tabell2[[#This Row],[d_kostbidrag_X132]]-Tabell2[[#This Row],[d_kostbidrag_1322013]]</f>
        <v>-1.5197286984403036E-4</v>
      </c>
      <c r="AV50">
        <f>Tabell2[[#This Row],[d_kostbidrag_X231]]-Tabell2[[#This Row],[d_kostbidrag_2312013]]</f>
        <v>0</v>
      </c>
      <c r="AW50">
        <f>Tabell2[[#This Row],[d_kostbidrag_X699]]-Tabell2[[#This Row],[d_kostbidrag_6992013]]</f>
        <v>0</v>
      </c>
    </row>
    <row r="51" spans="1:49" x14ac:dyDescent="0.25">
      <c r="A51" t="s">
        <v>71</v>
      </c>
      <c r="B51">
        <v>162</v>
      </c>
      <c r="C51">
        <v>1.8801601603627205E-2</v>
      </c>
      <c r="D51">
        <v>0.35140162706375122</v>
      </c>
      <c r="E51">
        <v>0</v>
      </c>
      <c r="F51">
        <v>0</v>
      </c>
      <c r="G51">
        <v>0</v>
      </c>
      <c r="H51">
        <v>2.6925342157483101E-2</v>
      </c>
      <c r="I51">
        <v>0.97307461500167847</v>
      </c>
      <c r="J51">
        <v>0</v>
      </c>
      <c r="K51">
        <v>0</v>
      </c>
      <c r="L51">
        <v>0</v>
      </c>
      <c r="M51">
        <v>723.63604736328125</v>
      </c>
      <c r="N51">
        <v>26152.01171875</v>
      </c>
      <c r="O51">
        <v>0</v>
      </c>
      <c r="P51">
        <v>0</v>
      </c>
      <c r="Q51">
        <v>0</v>
      </c>
      <c r="R51">
        <v>162</v>
      </c>
      <c r="S51">
        <v>1.8801601823382499E-2</v>
      </c>
      <c r="T51">
        <v>0.35140163624839499</v>
      </c>
      <c r="U51">
        <v>0</v>
      </c>
      <c r="V51">
        <v>0</v>
      </c>
      <c r="W51">
        <v>0</v>
      </c>
      <c r="X51">
        <v>2.69253427556723E-2</v>
      </c>
      <c r="Y51">
        <v>0.97307465724432796</v>
      </c>
      <c r="Z51">
        <v>0</v>
      </c>
      <c r="AA51">
        <v>0</v>
      </c>
      <c r="AB51">
        <v>0</v>
      </c>
      <c r="AC51">
        <v>723.636050978345</v>
      </c>
      <c r="AD51">
        <v>26152.012572878</v>
      </c>
      <c r="AE51">
        <v>0</v>
      </c>
      <c r="AF51">
        <v>0</v>
      </c>
      <c r="AG51">
        <v>0</v>
      </c>
      <c r="AH51">
        <f>Tabell2[[#This Row],[d_DEA_id]]-Tabell2[[#This Row],[id]]</f>
        <v>0</v>
      </c>
      <c r="AI51">
        <f>Tabell2[[#This Row],[d_vekt_14]]-Tabell2[[#This Row],[d_vekt_142013]]</f>
        <v>2.1975529382323167E-10</v>
      </c>
      <c r="AJ51">
        <f>Tabell2[[#This Row],[d_vekt_37]]-Tabell2[[#This Row],[d_vekt_372013]]</f>
        <v>9.1846437677567394E-9</v>
      </c>
      <c r="AK51">
        <f>Tabell2[[#This Row],[d_vekt_132]]-Tabell2[[#This Row],[d_vekt_1322013]]</f>
        <v>0</v>
      </c>
      <c r="AL51">
        <f>Tabell2[[#This Row],[d_vekt_231]]-Tabell2[[#This Row],[d_vekt_2312013]]</f>
        <v>0</v>
      </c>
      <c r="AM51">
        <f>Tabell2[[#This Row],[d_vekt_699]]-Tabell2[[#This Row],[d_vekt_6992013]]</f>
        <v>0</v>
      </c>
      <c r="AN51">
        <f>Tabell2[[#This Row],[d_normkostandelX14]]-Tabell2[[#This Row],[d_normkostandel_142013]]</f>
        <v>5.9818919956322603E-10</v>
      </c>
      <c r="AO51">
        <f>Tabell2[[#This Row],[d_normkostandelX37]]-Tabell2[[#This Row],[d_normkostandel_372013]]</f>
        <v>4.224264948948786E-8</v>
      </c>
      <c r="AP51">
        <f>Tabell2[[#This Row],[d_normkostandelX132]]-Tabell2[[#This Row],[d_normkostandel_1322013]]</f>
        <v>0</v>
      </c>
      <c r="AQ51">
        <f>Tabell2[[#This Row],[d_normkostandelX231]]-Tabell2[[#This Row],[d_normkostandel_2312013]]</f>
        <v>0</v>
      </c>
      <c r="AR51">
        <f>Tabell2[[#This Row],[d_normkostandelX699]]-Tabell2[[#This Row],[d_normkostandel_6992013]]</f>
        <v>0</v>
      </c>
      <c r="AS51">
        <f>Tabell2[[#This Row],[d_kostbidrag_X14]]-Tabell2[[#This Row],[d_kostbidrag_142013]]</f>
        <v>3.6150637470200309E-6</v>
      </c>
      <c r="AT51">
        <f>Tabell2[[#This Row],[d_kostbidrag_X37]]-Tabell2[[#This Row],[d_kostbidrag_372013]]</f>
        <v>8.5412800035555847E-4</v>
      </c>
      <c r="AU51">
        <f>Tabell2[[#This Row],[d_kostbidrag_X132]]-Tabell2[[#This Row],[d_kostbidrag_1322013]]</f>
        <v>0</v>
      </c>
      <c r="AV51">
        <f>Tabell2[[#This Row],[d_kostbidrag_X231]]-Tabell2[[#This Row],[d_kostbidrag_2312013]]</f>
        <v>0</v>
      </c>
      <c r="AW51">
        <f>Tabell2[[#This Row],[d_kostbidrag_X699]]-Tabell2[[#This Row],[d_kostbidrag_6992013]]</f>
        <v>0</v>
      </c>
    </row>
    <row r="52" spans="1:49" x14ac:dyDescent="0.25">
      <c r="A52" t="s">
        <v>72</v>
      </c>
      <c r="B52">
        <v>163</v>
      </c>
      <c r="C52">
        <v>0</v>
      </c>
      <c r="D52">
        <v>0.25795403122901917</v>
      </c>
      <c r="E52">
        <v>9.8418377339839935E-2</v>
      </c>
      <c r="F52">
        <v>0</v>
      </c>
      <c r="G52">
        <v>0</v>
      </c>
      <c r="H52">
        <v>0</v>
      </c>
      <c r="I52">
        <v>0.79330706596374512</v>
      </c>
      <c r="J52">
        <v>0.20669293403625488</v>
      </c>
      <c r="K52">
        <v>0</v>
      </c>
      <c r="L52">
        <v>0</v>
      </c>
      <c r="M52">
        <v>0</v>
      </c>
      <c r="N52">
        <v>19197.455078125</v>
      </c>
      <c r="O52">
        <v>5001.81884765625</v>
      </c>
      <c r="P52">
        <v>0</v>
      </c>
      <c r="Q52">
        <v>0</v>
      </c>
      <c r="R52">
        <v>163</v>
      </c>
      <c r="S52">
        <v>0</v>
      </c>
      <c r="T52">
        <v>0.257954042307102</v>
      </c>
      <c r="U52">
        <v>9.8418378257895497E-2</v>
      </c>
      <c r="V52">
        <v>0</v>
      </c>
      <c r="W52">
        <v>0</v>
      </c>
      <c r="X52">
        <v>0</v>
      </c>
      <c r="Y52">
        <v>0.79330707587267102</v>
      </c>
      <c r="Z52">
        <v>0.20669292412732801</v>
      </c>
      <c r="AA52">
        <v>0</v>
      </c>
      <c r="AB52">
        <v>0</v>
      </c>
      <c r="AC52">
        <v>0</v>
      </c>
      <c r="AD52">
        <v>19197.455736579101</v>
      </c>
      <c r="AE52">
        <v>5001.8188198227699</v>
      </c>
      <c r="AF52">
        <v>0</v>
      </c>
      <c r="AG52">
        <v>0</v>
      </c>
      <c r="AH52">
        <f>Tabell2[[#This Row],[d_DEA_id]]-Tabell2[[#This Row],[id]]</f>
        <v>0</v>
      </c>
      <c r="AI52">
        <f>Tabell2[[#This Row],[d_vekt_14]]-Tabell2[[#This Row],[d_vekt_142013]]</f>
        <v>0</v>
      </c>
      <c r="AJ52">
        <f>Tabell2[[#This Row],[d_vekt_37]]-Tabell2[[#This Row],[d_vekt_372013]]</f>
        <v>1.1078082839954817E-8</v>
      </c>
      <c r="AK52">
        <f>Tabell2[[#This Row],[d_vekt_132]]-Tabell2[[#This Row],[d_vekt_1322013]]</f>
        <v>9.1805556212687378E-10</v>
      </c>
      <c r="AL52">
        <f>Tabell2[[#This Row],[d_vekt_231]]-Tabell2[[#This Row],[d_vekt_2312013]]</f>
        <v>0</v>
      </c>
      <c r="AM52">
        <f>Tabell2[[#This Row],[d_vekt_699]]-Tabell2[[#This Row],[d_vekt_6992013]]</f>
        <v>0</v>
      </c>
      <c r="AN52">
        <f>Tabell2[[#This Row],[d_normkostandelX14]]-Tabell2[[#This Row],[d_normkostandel_142013]]</f>
        <v>0</v>
      </c>
      <c r="AO52">
        <f>Tabell2[[#This Row],[d_normkostandelX37]]-Tabell2[[#This Row],[d_normkostandel_372013]]</f>
        <v>9.9089259020246345E-9</v>
      </c>
      <c r="AP52">
        <f>Tabell2[[#This Row],[d_normkostandelX132]]-Tabell2[[#This Row],[d_normkostandel_1322013]]</f>
        <v>-9.9089268734697811E-9</v>
      </c>
      <c r="AQ52">
        <f>Tabell2[[#This Row],[d_normkostandelX231]]-Tabell2[[#This Row],[d_normkostandel_2312013]]</f>
        <v>0</v>
      </c>
      <c r="AR52">
        <f>Tabell2[[#This Row],[d_normkostandelX699]]-Tabell2[[#This Row],[d_normkostandel_6992013]]</f>
        <v>0</v>
      </c>
      <c r="AS52">
        <f>Tabell2[[#This Row],[d_kostbidrag_X14]]-Tabell2[[#This Row],[d_kostbidrag_142013]]</f>
        <v>0</v>
      </c>
      <c r="AT52">
        <f>Tabell2[[#This Row],[d_kostbidrag_X37]]-Tabell2[[#This Row],[d_kostbidrag_372013]]</f>
        <v>6.5845410063047893E-4</v>
      </c>
      <c r="AU52">
        <f>Tabell2[[#This Row],[d_kostbidrag_X132]]-Tabell2[[#This Row],[d_kostbidrag_1322013]]</f>
        <v>-2.783348008961184E-5</v>
      </c>
      <c r="AV52">
        <f>Tabell2[[#This Row],[d_kostbidrag_X231]]-Tabell2[[#This Row],[d_kostbidrag_2312013]]</f>
        <v>0</v>
      </c>
      <c r="AW52">
        <f>Tabell2[[#This Row],[d_kostbidrag_X699]]-Tabell2[[#This Row],[d_kostbidrag_6992013]]</f>
        <v>0</v>
      </c>
    </row>
    <row r="53" spans="1:49" x14ac:dyDescent="0.25">
      <c r="A53" t="s">
        <v>73</v>
      </c>
      <c r="B53">
        <v>164</v>
      </c>
      <c r="C53">
        <v>0</v>
      </c>
      <c r="D53">
        <v>5.4788995534181595E-2</v>
      </c>
      <c r="E53">
        <v>0.55595552921295166</v>
      </c>
      <c r="F53">
        <v>0</v>
      </c>
      <c r="G53">
        <v>0</v>
      </c>
      <c r="H53">
        <v>0</v>
      </c>
      <c r="I53">
        <v>0.12611256539821625</v>
      </c>
      <c r="J53">
        <v>0.87388747930526733</v>
      </c>
      <c r="K53">
        <v>0</v>
      </c>
      <c r="L53">
        <v>0</v>
      </c>
      <c r="M53">
        <v>0</v>
      </c>
      <c r="N53">
        <v>4077.506591796875</v>
      </c>
      <c r="O53">
        <v>28254.771484375</v>
      </c>
      <c r="P53">
        <v>0</v>
      </c>
      <c r="Q53">
        <v>0</v>
      </c>
      <c r="R53">
        <v>164</v>
      </c>
      <c r="S53">
        <v>0</v>
      </c>
      <c r="T53">
        <v>5.4788996184560602E-2</v>
      </c>
      <c r="U53">
        <v>0.55595553238708595</v>
      </c>
      <c r="V53">
        <v>0</v>
      </c>
      <c r="W53">
        <v>0</v>
      </c>
      <c r="X53">
        <v>0</v>
      </c>
      <c r="Y53">
        <v>0.126112567156417</v>
      </c>
      <c r="Z53">
        <v>0.87388743284358295</v>
      </c>
      <c r="AA53">
        <v>0</v>
      </c>
      <c r="AB53">
        <v>0</v>
      </c>
      <c r="AC53">
        <v>0</v>
      </c>
      <c r="AD53">
        <v>4077.5066740473699</v>
      </c>
      <c r="AE53">
        <v>28254.7720669765</v>
      </c>
      <c r="AF53">
        <v>0</v>
      </c>
      <c r="AG53">
        <v>0</v>
      </c>
      <c r="AH53">
        <f>Tabell2[[#This Row],[d_DEA_id]]-Tabell2[[#This Row],[id]]</f>
        <v>0</v>
      </c>
      <c r="AI53">
        <f>Tabell2[[#This Row],[d_vekt_14]]-Tabell2[[#This Row],[d_vekt_142013]]</f>
        <v>0</v>
      </c>
      <c r="AJ53">
        <f>Tabell2[[#This Row],[d_vekt_37]]-Tabell2[[#This Row],[d_vekt_372013]]</f>
        <v>6.5037900759401523E-10</v>
      </c>
      <c r="AK53">
        <f>Tabell2[[#This Row],[d_vekt_132]]-Tabell2[[#This Row],[d_vekt_1322013]]</f>
        <v>3.1741342887414703E-9</v>
      </c>
      <c r="AL53">
        <f>Tabell2[[#This Row],[d_vekt_231]]-Tabell2[[#This Row],[d_vekt_2312013]]</f>
        <v>0</v>
      </c>
      <c r="AM53">
        <f>Tabell2[[#This Row],[d_vekt_699]]-Tabell2[[#This Row],[d_vekt_6992013]]</f>
        <v>0</v>
      </c>
      <c r="AN53">
        <f>Tabell2[[#This Row],[d_normkostandelX14]]-Tabell2[[#This Row],[d_normkostandel_142013]]</f>
        <v>0</v>
      </c>
      <c r="AO53">
        <f>Tabell2[[#This Row],[d_normkostandelX37]]-Tabell2[[#This Row],[d_normkostandel_372013]]</f>
        <v>1.7582007516558917E-9</v>
      </c>
      <c r="AP53">
        <f>Tabell2[[#This Row],[d_normkostandelX132]]-Tabell2[[#This Row],[d_normkostandel_1322013]]</f>
        <v>-4.6461684388710012E-8</v>
      </c>
      <c r="AQ53">
        <f>Tabell2[[#This Row],[d_normkostandelX231]]-Tabell2[[#This Row],[d_normkostandel_2312013]]</f>
        <v>0</v>
      </c>
      <c r="AR53">
        <f>Tabell2[[#This Row],[d_normkostandelX699]]-Tabell2[[#This Row],[d_normkostandel_6992013]]</f>
        <v>0</v>
      </c>
      <c r="AS53">
        <f>Tabell2[[#This Row],[d_kostbidrag_X14]]-Tabell2[[#This Row],[d_kostbidrag_142013]]</f>
        <v>0</v>
      </c>
      <c r="AT53">
        <f>Tabell2[[#This Row],[d_kostbidrag_X37]]-Tabell2[[#This Row],[d_kostbidrag_372013]]</f>
        <v>8.2250494870095281E-5</v>
      </c>
      <c r="AU53">
        <f>Tabell2[[#This Row],[d_kostbidrag_X132]]-Tabell2[[#This Row],[d_kostbidrag_1322013]]</f>
        <v>5.8260150035494007E-4</v>
      </c>
      <c r="AV53">
        <f>Tabell2[[#This Row],[d_kostbidrag_X231]]-Tabell2[[#This Row],[d_kostbidrag_2312013]]</f>
        <v>0</v>
      </c>
      <c r="AW53">
        <f>Tabell2[[#This Row],[d_kostbidrag_X699]]-Tabell2[[#This Row],[d_kostbidrag_6992013]]</f>
        <v>0</v>
      </c>
    </row>
    <row r="54" spans="1:49" x14ac:dyDescent="0.25">
      <c r="A54" t="s">
        <v>74</v>
      </c>
      <c r="B54">
        <v>166</v>
      </c>
      <c r="C54">
        <v>2.3261627182364464E-2</v>
      </c>
      <c r="D54">
        <v>0</v>
      </c>
      <c r="E54">
        <v>0</v>
      </c>
      <c r="F54">
        <v>2.0081073045730591E-2</v>
      </c>
      <c r="G54">
        <v>3.3960513770580292E-2</v>
      </c>
      <c r="H54">
        <v>5.5204499512910843E-2</v>
      </c>
      <c r="I54">
        <v>0</v>
      </c>
      <c r="J54">
        <v>0</v>
      </c>
      <c r="K54">
        <v>2.226557768881321E-2</v>
      </c>
      <c r="L54">
        <v>0.92252993583679199</v>
      </c>
      <c r="M54">
        <v>895.29351806640625</v>
      </c>
      <c r="N54">
        <v>0</v>
      </c>
      <c r="O54">
        <v>0</v>
      </c>
      <c r="P54">
        <v>361.09786987304687</v>
      </c>
      <c r="Q54">
        <v>14961.3720703125</v>
      </c>
      <c r="R54">
        <v>166</v>
      </c>
      <c r="S54">
        <v>2.32616278604845E-2</v>
      </c>
      <c r="T54">
        <v>0</v>
      </c>
      <c r="U54">
        <v>0</v>
      </c>
      <c r="V54">
        <v>2.0081073962119798E-2</v>
      </c>
      <c r="W54">
        <v>3.3960512060249103E-2</v>
      </c>
      <c r="X54">
        <v>5.5204502484604102E-2</v>
      </c>
      <c r="Y54">
        <v>0</v>
      </c>
      <c r="Z54">
        <v>0</v>
      </c>
      <c r="AA54">
        <v>2.2265578421398501E-2</v>
      </c>
      <c r="AB54">
        <v>0.92252991909399695</v>
      </c>
      <c r="AC54">
        <v>895.29353309432702</v>
      </c>
      <c r="AD54">
        <v>0</v>
      </c>
      <c r="AE54">
        <v>0</v>
      </c>
      <c r="AF54">
        <v>361.09787198683802</v>
      </c>
      <c r="AG54">
        <v>14961.3715091669</v>
      </c>
      <c r="AH54">
        <f>Tabell2[[#This Row],[d_DEA_id]]-Tabell2[[#This Row],[id]]</f>
        <v>0</v>
      </c>
      <c r="AI54">
        <f>Tabell2[[#This Row],[d_vekt_14]]-Tabell2[[#This Row],[d_vekt_142013]]</f>
        <v>6.7812003581857461E-10</v>
      </c>
      <c r="AJ54">
        <f>Tabell2[[#This Row],[d_vekt_37]]-Tabell2[[#This Row],[d_vekt_372013]]</f>
        <v>0</v>
      </c>
      <c r="AK54">
        <f>Tabell2[[#This Row],[d_vekt_132]]-Tabell2[[#This Row],[d_vekt_1322013]]</f>
        <v>0</v>
      </c>
      <c r="AL54">
        <f>Tabell2[[#This Row],[d_vekt_231]]-Tabell2[[#This Row],[d_vekt_2312013]]</f>
        <v>9.1638920757253217E-10</v>
      </c>
      <c r="AM54">
        <f>Tabell2[[#This Row],[d_vekt_699]]-Tabell2[[#This Row],[d_vekt_6992013]]</f>
        <v>-1.7103311891752959E-9</v>
      </c>
      <c r="AN54">
        <f>Tabell2[[#This Row],[d_normkostandelX14]]-Tabell2[[#This Row],[d_normkostandel_142013]]</f>
        <v>2.9716932595236223E-9</v>
      </c>
      <c r="AO54">
        <f>Tabell2[[#This Row],[d_normkostandelX37]]-Tabell2[[#This Row],[d_normkostandel_372013]]</f>
        <v>0</v>
      </c>
      <c r="AP54">
        <f>Tabell2[[#This Row],[d_normkostandelX132]]-Tabell2[[#This Row],[d_normkostandel_1322013]]</f>
        <v>0</v>
      </c>
      <c r="AQ54">
        <f>Tabell2[[#This Row],[d_normkostandelX231]]-Tabell2[[#This Row],[d_normkostandel_2312013]]</f>
        <v>7.3258529104114345E-10</v>
      </c>
      <c r="AR54">
        <f>Tabell2[[#This Row],[d_normkostandelX699]]-Tabell2[[#This Row],[d_normkostandel_6992013]]</f>
        <v>-1.6742795039270675E-8</v>
      </c>
      <c r="AS54">
        <f>Tabell2[[#This Row],[d_kostbidrag_X14]]-Tabell2[[#This Row],[d_kostbidrag_142013]]</f>
        <v>1.5027920767352043E-5</v>
      </c>
      <c r="AT54">
        <f>Tabell2[[#This Row],[d_kostbidrag_X37]]-Tabell2[[#This Row],[d_kostbidrag_372013]]</f>
        <v>0</v>
      </c>
      <c r="AU54">
        <f>Tabell2[[#This Row],[d_kostbidrag_X132]]-Tabell2[[#This Row],[d_kostbidrag_1322013]]</f>
        <v>0</v>
      </c>
      <c r="AV54">
        <f>Tabell2[[#This Row],[d_kostbidrag_X231]]-Tabell2[[#This Row],[d_kostbidrag_2312013]]</f>
        <v>2.113791140345711E-6</v>
      </c>
      <c r="AW54">
        <f>Tabell2[[#This Row],[d_kostbidrag_X699]]-Tabell2[[#This Row],[d_kostbidrag_6992013]]</f>
        <v>-5.611455999314785E-4</v>
      </c>
    </row>
    <row r="55" spans="1:49" x14ac:dyDescent="0.25">
      <c r="A55" t="s">
        <v>75</v>
      </c>
      <c r="B55">
        <v>168</v>
      </c>
      <c r="C55">
        <v>1.6753824427723885E-2</v>
      </c>
      <c r="D55">
        <v>1.5806442126631737E-2</v>
      </c>
      <c r="E55">
        <v>0</v>
      </c>
      <c r="F55">
        <v>0</v>
      </c>
      <c r="G55">
        <v>1.8405215814709663E-2</v>
      </c>
      <c r="H55">
        <v>6.4939141273498535E-2</v>
      </c>
      <c r="I55">
        <v>0.11846844851970673</v>
      </c>
      <c r="J55">
        <v>0</v>
      </c>
      <c r="K55">
        <v>0</v>
      </c>
      <c r="L55">
        <v>0.81659239530563354</v>
      </c>
      <c r="M55">
        <v>644.8211669921875</v>
      </c>
      <c r="N55">
        <v>1176.3470458984375</v>
      </c>
      <c r="O55">
        <v>0</v>
      </c>
      <c r="P55">
        <v>0</v>
      </c>
      <c r="Q55">
        <v>8108.45458984375</v>
      </c>
      <c r="R55">
        <v>168</v>
      </c>
      <c r="S55">
        <v>1.6753824783206001E-2</v>
      </c>
      <c r="T55">
        <v>1.5806442316342598E-2</v>
      </c>
      <c r="U55">
        <v>0</v>
      </c>
      <c r="V55">
        <v>0</v>
      </c>
      <c r="W55">
        <v>1.84052149310702E-2</v>
      </c>
      <c r="X55">
        <v>6.4939146259096303E-2</v>
      </c>
      <c r="Y55">
        <v>0.118468456306443</v>
      </c>
      <c r="Z55">
        <v>0</v>
      </c>
      <c r="AA55">
        <v>0</v>
      </c>
      <c r="AB55">
        <v>0.81659239743445999</v>
      </c>
      <c r="AC55">
        <v>644.82120825603295</v>
      </c>
      <c r="AD55">
        <v>1176.34705006685</v>
      </c>
      <c r="AE55">
        <v>0</v>
      </c>
      <c r="AF55">
        <v>0</v>
      </c>
      <c r="AG55">
        <v>8108.4542483128498</v>
      </c>
      <c r="AH55">
        <f>Tabell2[[#This Row],[d_DEA_id]]-Tabell2[[#This Row],[id]]</f>
        <v>0</v>
      </c>
      <c r="AI55">
        <f>Tabell2[[#This Row],[d_vekt_14]]-Tabell2[[#This Row],[d_vekt_142013]]</f>
        <v>3.5548211596569956E-10</v>
      </c>
      <c r="AJ55">
        <f>Tabell2[[#This Row],[d_vekt_37]]-Tabell2[[#This Row],[d_vekt_372013]]</f>
        <v>1.8971086160335382E-10</v>
      </c>
      <c r="AK55">
        <f>Tabell2[[#This Row],[d_vekt_132]]-Tabell2[[#This Row],[d_vekt_1322013]]</f>
        <v>0</v>
      </c>
      <c r="AL55">
        <f>Tabell2[[#This Row],[d_vekt_231]]-Tabell2[[#This Row],[d_vekt_2312013]]</f>
        <v>0</v>
      </c>
      <c r="AM55">
        <f>Tabell2[[#This Row],[d_vekt_699]]-Tabell2[[#This Row],[d_vekt_6992013]]</f>
        <v>-8.8363946368352764E-10</v>
      </c>
      <c r="AN55">
        <f>Tabell2[[#This Row],[d_normkostandelX14]]-Tabell2[[#This Row],[d_normkostandel_142013]]</f>
        <v>4.985597767959149E-9</v>
      </c>
      <c r="AO55">
        <f>Tabell2[[#This Row],[d_normkostandelX37]]-Tabell2[[#This Row],[d_normkostandel_372013]]</f>
        <v>7.7867362696659725E-9</v>
      </c>
      <c r="AP55">
        <f>Tabell2[[#This Row],[d_normkostandelX132]]-Tabell2[[#This Row],[d_normkostandel_1322013]]</f>
        <v>0</v>
      </c>
      <c r="AQ55">
        <f>Tabell2[[#This Row],[d_normkostandelX231]]-Tabell2[[#This Row],[d_normkostandel_2312013]]</f>
        <v>0</v>
      </c>
      <c r="AR55">
        <f>Tabell2[[#This Row],[d_normkostandelX699]]-Tabell2[[#This Row],[d_normkostandel_6992013]]</f>
        <v>2.1288264484553565E-9</v>
      </c>
      <c r="AS55">
        <f>Tabell2[[#This Row],[d_kostbidrag_X14]]-Tabell2[[#This Row],[d_kostbidrag_142013]]</f>
        <v>4.1263845446337655E-5</v>
      </c>
      <c r="AT55">
        <f>Tabell2[[#This Row],[d_kostbidrag_X37]]-Tabell2[[#This Row],[d_kostbidrag_372013]]</f>
        <v>4.1684124880703166E-6</v>
      </c>
      <c r="AU55">
        <f>Tabell2[[#This Row],[d_kostbidrag_X132]]-Tabell2[[#This Row],[d_kostbidrag_1322013]]</f>
        <v>0</v>
      </c>
      <c r="AV55">
        <f>Tabell2[[#This Row],[d_kostbidrag_X231]]-Tabell2[[#This Row],[d_kostbidrag_2312013]]</f>
        <v>0</v>
      </c>
      <c r="AW55">
        <f>Tabell2[[#This Row],[d_kostbidrag_X699]]-Tabell2[[#This Row],[d_kostbidrag_6992013]]</f>
        <v>-3.4153090018662624E-4</v>
      </c>
    </row>
    <row r="56" spans="1:49" x14ac:dyDescent="0.25">
      <c r="A56" t="s">
        <v>76</v>
      </c>
      <c r="B56">
        <v>171</v>
      </c>
      <c r="C56">
        <v>0</v>
      </c>
      <c r="D56">
        <v>1.7675697803497314E-2</v>
      </c>
      <c r="E56">
        <v>0.62023812532424927</v>
      </c>
      <c r="F56">
        <v>0</v>
      </c>
      <c r="G56">
        <v>0</v>
      </c>
      <c r="H56">
        <v>0</v>
      </c>
      <c r="I56">
        <v>4.0060073137283325E-2</v>
      </c>
      <c r="J56">
        <v>0.95993989706039429</v>
      </c>
      <c r="K56">
        <v>0</v>
      </c>
      <c r="L56">
        <v>0</v>
      </c>
      <c r="M56">
        <v>0</v>
      </c>
      <c r="N56">
        <v>1315.4608154296875</v>
      </c>
      <c r="O56">
        <v>31521.7421875</v>
      </c>
      <c r="P56">
        <v>0</v>
      </c>
      <c r="Q56">
        <v>0</v>
      </c>
      <c r="R56">
        <v>171</v>
      </c>
      <c r="S56">
        <v>0</v>
      </c>
      <c r="T56">
        <v>1.7675697841653099E-2</v>
      </c>
      <c r="U56">
        <v>0.62023812960268199</v>
      </c>
      <c r="V56">
        <v>0</v>
      </c>
      <c r="W56">
        <v>0</v>
      </c>
      <c r="X56">
        <v>0</v>
      </c>
      <c r="Y56">
        <v>4.0060074071275299E-2</v>
      </c>
      <c r="Z56">
        <v>0.95993992592872501</v>
      </c>
      <c r="AA56">
        <v>0</v>
      </c>
      <c r="AB56">
        <v>0</v>
      </c>
      <c r="AC56">
        <v>0</v>
      </c>
      <c r="AD56">
        <v>1315.4607847715099</v>
      </c>
      <c r="AE56">
        <v>31521.742222667501</v>
      </c>
      <c r="AF56">
        <v>0</v>
      </c>
      <c r="AG56">
        <v>0</v>
      </c>
      <c r="AH56">
        <f>Tabell2[[#This Row],[d_DEA_id]]-Tabell2[[#This Row],[id]]</f>
        <v>0</v>
      </c>
      <c r="AI56">
        <f>Tabell2[[#This Row],[d_vekt_14]]-Tabell2[[#This Row],[d_vekt_142013]]</f>
        <v>0</v>
      </c>
      <c r="AJ56">
        <f>Tabell2[[#This Row],[d_vekt_37]]-Tabell2[[#This Row],[d_vekt_372013]]</f>
        <v>3.8155784087834377E-11</v>
      </c>
      <c r="AK56">
        <f>Tabell2[[#This Row],[d_vekt_132]]-Tabell2[[#This Row],[d_vekt_1322013]]</f>
        <v>4.2784327192180172E-9</v>
      </c>
      <c r="AL56">
        <f>Tabell2[[#This Row],[d_vekt_231]]-Tabell2[[#This Row],[d_vekt_2312013]]</f>
        <v>0</v>
      </c>
      <c r="AM56">
        <f>Tabell2[[#This Row],[d_vekt_699]]-Tabell2[[#This Row],[d_vekt_6992013]]</f>
        <v>0</v>
      </c>
      <c r="AN56">
        <f>Tabell2[[#This Row],[d_normkostandelX14]]-Tabell2[[#This Row],[d_normkostandel_142013]]</f>
        <v>0</v>
      </c>
      <c r="AO56">
        <f>Tabell2[[#This Row],[d_normkostandelX37]]-Tabell2[[#This Row],[d_normkostandel_372013]]</f>
        <v>9.3399197403920553E-10</v>
      </c>
      <c r="AP56">
        <f>Tabell2[[#This Row],[d_normkostandelX132]]-Tabell2[[#This Row],[d_normkostandel_1322013]]</f>
        <v>2.8868330725906333E-8</v>
      </c>
      <c r="AQ56">
        <f>Tabell2[[#This Row],[d_normkostandelX231]]-Tabell2[[#This Row],[d_normkostandel_2312013]]</f>
        <v>0</v>
      </c>
      <c r="AR56">
        <f>Tabell2[[#This Row],[d_normkostandelX699]]-Tabell2[[#This Row],[d_normkostandel_6992013]]</f>
        <v>0</v>
      </c>
      <c r="AS56">
        <f>Tabell2[[#This Row],[d_kostbidrag_X14]]-Tabell2[[#This Row],[d_kostbidrag_142013]]</f>
        <v>0</v>
      </c>
      <c r="AT56">
        <f>Tabell2[[#This Row],[d_kostbidrag_X37]]-Tabell2[[#This Row],[d_kostbidrag_372013]]</f>
        <v>-3.0658177593068103E-5</v>
      </c>
      <c r="AU56">
        <f>Tabell2[[#This Row],[d_kostbidrag_X132]]-Tabell2[[#This Row],[d_kostbidrag_1322013]]</f>
        <v>3.5167500755051151E-5</v>
      </c>
      <c r="AV56">
        <f>Tabell2[[#This Row],[d_kostbidrag_X231]]-Tabell2[[#This Row],[d_kostbidrag_2312013]]</f>
        <v>0</v>
      </c>
      <c r="AW56">
        <f>Tabell2[[#This Row],[d_kostbidrag_X699]]-Tabell2[[#This Row],[d_kostbidrag_6992013]]</f>
        <v>0</v>
      </c>
    </row>
    <row r="57" spans="1:49" x14ac:dyDescent="0.25">
      <c r="A57" t="s">
        <v>77</v>
      </c>
      <c r="B57">
        <v>173</v>
      </c>
      <c r="C57">
        <v>0.13511285185813904</v>
      </c>
      <c r="D57">
        <v>0.31261935830116272</v>
      </c>
      <c r="E57">
        <v>0</v>
      </c>
      <c r="F57">
        <v>0</v>
      </c>
      <c r="G57">
        <v>0</v>
      </c>
      <c r="H57">
        <v>0.18268205225467682</v>
      </c>
      <c r="I57">
        <v>0.81731796264648438</v>
      </c>
      <c r="J57">
        <v>0</v>
      </c>
      <c r="K57">
        <v>0</v>
      </c>
      <c r="L57">
        <v>0</v>
      </c>
      <c r="M57">
        <v>5200.2236328125</v>
      </c>
      <c r="N57">
        <v>23265.7578125</v>
      </c>
      <c r="O57">
        <v>0</v>
      </c>
      <c r="P57">
        <v>0</v>
      </c>
      <c r="Q57">
        <v>0</v>
      </c>
      <c r="R57">
        <v>173</v>
      </c>
      <c r="S57">
        <v>0.13511285610917501</v>
      </c>
      <c r="T57">
        <v>0.312619355664987</v>
      </c>
      <c r="U57">
        <v>0</v>
      </c>
      <c r="V57">
        <v>0</v>
      </c>
      <c r="W57">
        <v>0</v>
      </c>
      <c r="X57">
        <v>0.18268204255325499</v>
      </c>
      <c r="Y57">
        <v>0.81731795744674496</v>
      </c>
      <c r="Z57">
        <v>0</v>
      </c>
      <c r="AA57">
        <v>0</v>
      </c>
      <c r="AB57">
        <v>0</v>
      </c>
      <c r="AC57">
        <v>5200.2236059299303</v>
      </c>
      <c r="AD57">
        <v>23265.757687299702</v>
      </c>
      <c r="AE57">
        <v>0</v>
      </c>
      <c r="AF57">
        <v>0</v>
      </c>
      <c r="AG57">
        <v>0</v>
      </c>
      <c r="AH57">
        <f>Tabell2[[#This Row],[d_DEA_id]]-Tabell2[[#This Row],[id]]</f>
        <v>0</v>
      </c>
      <c r="AI57">
        <f>Tabell2[[#This Row],[d_vekt_14]]-Tabell2[[#This Row],[d_vekt_142013]]</f>
        <v>4.2510359676839471E-9</v>
      </c>
      <c r="AJ57">
        <f>Tabell2[[#This Row],[d_vekt_37]]-Tabell2[[#This Row],[d_vekt_372013]]</f>
        <v>-2.6361757221593507E-9</v>
      </c>
      <c r="AK57">
        <f>Tabell2[[#This Row],[d_vekt_132]]-Tabell2[[#This Row],[d_vekt_1322013]]</f>
        <v>0</v>
      </c>
      <c r="AL57">
        <f>Tabell2[[#This Row],[d_vekt_231]]-Tabell2[[#This Row],[d_vekt_2312013]]</f>
        <v>0</v>
      </c>
      <c r="AM57">
        <f>Tabell2[[#This Row],[d_vekt_699]]-Tabell2[[#This Row],[d_vekt_6992013]]</f>
        <v>0</v>
      </c>
      <c r="AN57">
        <f>Tabell2[[#This Row],[d_normkostandelX14]]-Tabell2[[#This Row],[d_normkostandel_142013]]</f>
        <v>-9.7014218325419677E-9</v>
      </c>
      <c r="AO57">
        <f>Tabell2[[#This Row],[d_normkostandelX37]]-Tabell2[[#This Row],[d_normkostandel_372013]]</f>
        <v>-5.1997394168168398E-9</v>
      </c>
      <c r="AP57">
        <f>Tabell2[[#This Row],[d_normkostandelX132]]-Tabell2[[#This Row],[d_normkostandel_1322013]]</f>
        <v>0</v>
      </c>
      <c r="AQ57">
        <f>Tabell2[[#This Row],[d_normkostandelX231]]-Tabell2[[#This Row],[d_normkostandel_2312013]]</f>
        <v>0</v>
      </c>
      <c r="AR57">
        <f>Tabell2[[#This Row],[d_normkostandelX699]]-Tabell2[[#This Row],[d_normkostandel_6992013]]</f>
        <v>0</v>
      </c>
      <c r="AS57">
        <f>Tabell2[[#This Row],[d_kostbidrag_X14]]-Tabell2[[#This Row],[d_kostbidrag_142013]]</f>
        <v>-2.6882569727604277E-5</v>
      </c>
      <c r="AT57">
        <f>Tabell2[[#This Row],[d_kostbidrag_X37]]-Tabell2[[#This Row],[d_kostbidrag_372013]]</f>
        <v>-1.2520029849838465E-4</v>
      </c>
      <c r="AU57">
        <f>Tabell2[[#This Row],[d_kostbidrag_X132]]-Tabell2[[#This Row],[d_kostbidrag_1322013]]</f>
        <v>0</v>
      </c>
      <c r="AV57">
        <f>Tabell2[[#This Row],[d_kostbidrag_X231]]-Tabell2[[#This Row],[d_kostbidrag_2312013]]</f>
        <v>0</v>
      </c>
      <c r="AW57">
        <f>Tabell2[[#This Row],[d_kostbidrag_X699]]-Tabell2[[#This Row],[d_kostbidrag_6992013]]</f>
        <v>0</v>
      </c>
    </row>
    <row r="58" spans="1:49" x14ac:dyDescent="0.25">
      <c r="A58" t="s">
        <v>78</v>
      </c>
      <c r="B58">
        <v>181</v>
      </c>
      <c r="C58">
        <v>2.4257395416498184E-2</v>
      </c>
      <c r="D58">
        <v>5.2381075918674469E-2</v>
      </c>
      <c r="E58">
        <v>0</v>
      </c>
      <c r="F58">
        <v>0</v>
      </c>
      <c r="G58">
        <v>0</v>
      </c>
      <c r="H58">
        <v>0.19321887195110321</v>
      </c>
      <c r="I58">
        <v>0.80678117275238037</v>
      </c>
      <c r="J58">
        <v>0</v>
      </c>
      <c r="K58">
        <v>0</v>
      </c>
      <c r="L58">
        <v>0</v>
      </c>
      <c r="M58">
        <v>933.61865234375</v>
      </c>
      <c r="N58">
        <v>3898.304443359375</v>
      </c>
      <c r="O58">
        <v>0</v>
      </c>
      <c r="P58">
        <v>0</v>
      </c>
      <c r="Q58">
        <v>0</v>
      </c>
      <c r="R58">
        <v>181</v>
      </c>
      <c r="S58">
        <v>2.4257394646829598E-2</v>
      </c>
      <c r="T58">
        <v>5.2381076687009101E-2</v>
      </c>
      <c r="U58">
        <v>0</v>
      </c>
      <c r="V58">
        <v>0</v>
      </c>
      <c r="W58">
        <v>0</v>
      </c>
      <c r="X58">
        <v>0.19321884618888699</v>
      </c>
      <c r="Y58">
        <v>0.80678115381111304</v>
      </c>
      <c r="Z58">
        <v>0</v>
      </c>
      <c r="AA58">
        <v>0</v>
      </c>
      <c r="AB58">
        <v>0</v>
      </c>
      <c r="AC58">
        <v>933.618605167179</v>
      </c>
      <c r="AD58">
        <v>3898.3044892005901</v>
      </c>
      <c r="AE58">
        <v>0</v>
      </c>
      <c r="AF58">
        <v>0</v>
      </c>
      <c r="AG58">
        <v>0</v>
      </c>
      <c r="AH58">
        <f>Tabell2[[#This Row],[d_DEA_id]]-Tabell2[[#This Row],[id]]</f>
        <v>0</v>
      </c>
      <c r="AI58">
        <f>Tabell2[[#This Row],[d_vekt_14]]-Tabell2[[#This Row],[d_vekt_142013]]</f>
        <v>-7.6966858580940212E-10</v>
      </c>
      <c r="AJ58">
        <f>Tabell2[[#This Row],[d_vekt_37]]-Tabell2[[#This Row],[d_vekt_372013]]</f>
        <v>7.6833463202863328E-10</v>
      </c>
      <c r="AK58">
        <f>Tabell2[[#This Row],[d_vekt_132]]-Tabell2[[#This Row],[d_vekt_1322013]]</f>
        <v>0</v>
      </c>
      <c r="AL58">
        <f>Tabell2[[#This Row],[d_vekt_231]]-Tabell2[[#This Row],[d_vekt_2312013]]</f>
        <v>0</v>
      </c>
      <c r="AM58">
        <f>Tabell2[[#This Row],[d_vekt_699]]-Tabell2[[#This Row],[d_vekt_6992013]]</f>
        <v>0</v>
      </c>
      <c r="AN58">
        <f>Tabell2[[#This Row],[d_normkostandelX14]]-Tabell2[[#This Row],[d_normkostandel_142013]]</f>
        <v>-2.5762216221414391E-8</v>
      </c>
      <c r="AO58">
        <f>Tabell2[[#This Row],[d_normkostandelX37]]-Tabell2[[#This Row],[d_normkostandel_372013]]</f>
        <v>-1.8941267332373002E-8</v>
      </c>
      <c r="AP58">
        <f>Tabell2[[#This Row],[d_normkostandelX132]]-Tabell2[[#This Row],[d_normkostandel_1322013]]</f>
        <v>0</v>
      </c>
      <c r="AQ58">
        <f>Tabell2[[#This Row],[d_normkostandelX231]]-Tabell2[[#This Row],[d_normkostandel_2312013]]</f>
        <v>0</v>
      </c>
      <c r="AR58">
        <f>Tabell2[[#This Row],[d_normkostandelX699]]-Tabell2[[#This Row],[d_normkostandel_6992013]]</f>
        <v>0</v>
      </c>
      <c r="AS58">
        <f>Tabell2[[#This Row],[d_kostbidrag_X14]]-Tabell2[[#This Row],[d_kostbidrag_142013]]</f>
        <v>-4.7176571001728007E-5</v>
      </c>
      <c r="AT58">
        <f>Tabell2[[#This Row],[d_kostbidrag_X37]]-Tabell2[[#This Row],[d_kostbidrag_372013]]</f>
        <v>4.5841215069231112E-5</v>
      </c>
      <c r="AU58">
        <f>Tabell2[[#This Row],[d_kostbidrag_X132]]-Tabell2[[#This Row],[d_kostbidrag_1322013]]</f>
        <v>0</v>
      </c>
      <c r="AV58">
        <f>Tabell2[[#This Row],[d_kostbidrag_X231]]-Tabell2[[#This Row],[d_kostbidrag_2312013]]</f>
        <v>0</v>
      </c>
      <c r="AW58">
        <f>Tabell2[[#This Row],[d_kostbidrag_X699]]-Tabell2[[#This Row],[d_kostbidrag_6992013]]</f>
        <v>0</v>
      </c>
    </row>
    <row r="59" spans="1:49" x14ac:dyDescent="0.25">
      <c r="A59" t="s">
        <v>79</v>
      </c>
      <c r="B59">
        <v>183</v>
      </c>
      <c r="C59">
        <v>5.7446122169494629E-2</v>
      </c>
      <c r="D59">
        <v>0.12170270085334778</v>
      </c>
      <c r="E59">
        <v>0</v>
      </c>
      <c r="F59">
        <v>0</v>
      </c>
      <c r="G59">
        <v>0</v>
      </c>
      <c r="H59">
        <v>0.19621217250823975</v>
      </c>
      <c r="I59">
        <v>0.80378782749176025</v>
      </c>
      <c r="J59">
        <v>0</v>
      </c>
      <c r="K59">
        <v>0</v>
      </c>
      <c r="L59">
        <v>0</v>
      </c>
      <c r="M59">
        <v>2210.986328125</v>
      </c>
      <c r="N59">
        <v>9057.3583984375</v>
      </c>
      <c r="O59">
        <v>0</v>
      </c>
      <c r="P59">
        <v>0</v>
      </c>
      <c r="Q59">
        <v>0</v>
      </c>
      <c r="R59">
        <v>183</v>
      </c>
      <c r="S59">
        <v>5.7446121190713698E-2</v>
      </c>
      <c r="T59">
        <v>0.12170270415784</v>
      </c>
      <c r="U59">
        <v>0</v>
      </c>
      <c r="V59">
        <v>0</v>
      </c>
      <c r="W59">
        <v>0</v>
      </c>
      <c r="X59">
        <v>0.196212160702988</v>
      </c>
      <c r="Y59">
        <v>0.80378783929701203</v>
      </c>
      <c r="Z59">
        <v>0</v>
      </c>
      <c r="AA59">
        <v>0</v>
      </c>
      <c r="AB59">
        <v>0</v>
      </c>
      <c r="AC59">
        <v>2210.9863123881901</v>
      </c>
      <c r="AD59">
        <v>9057.3586488347901</v>
      </c>
      <c r="AE59">
        <v>0</v>
      </c>
      <c r="AF59">
        <v>0</v>
      </c>
      <c r="AG59">
        <v>0</v>
      </c>
      <c r="AH59">
        <f>Tabell2[[#This Row],[d_DEA_id]]-Tabell2[[#This Row],[id]]</f>
        <v>0</v>
      </c>
      <c r="AI59">
        <f>Tabell2[[#This Row],[d_vekt_14]]-Tabell2[[#This Row],[d_vekt_142013]]</f>
        <v>-9.7878093130443489E-10</v>
      </c>
      <c r="AJ59">
        <f>Tabell2[[#This Row],[d_vekt_37]]-Tabell2[[#This Row],[d_vekt_372013]]</f>
        <v>3.3044922215230699E-9</v>
      </c>
      <c r="AK59">
        <f>Tabell2[[#This Row],[d_vekt_132]]-Tabell2[[#This Row],[d_vekt_1322013]]</f>
        <v>0</v>
      </c>
      <c r="AL59">
        <f>Tabell2[[#This Row],[d_vekt_231]]-Tabell2[[#This Row],[d_vekt_2312013]]</f>
        <v>0</v>
      </c>
      <c r="AM59">
        <f>Tabell2[[#This Row],[d_vekt_699]]-Tabell2[[#This Row],[d_vekt_6992013]]</f>
        <v>0</v>
      </c>
      <c r="AN59">
        <f>Tabell2[[#This Row],[d_normkostandelX14]]-Tabell2[[#This Row],[d_normkostandel_142013]]</f>
        <v>-1.1805251748375767E-8</v>
      </c>
      <c r="AO59">
        <f>Tabell2[[#This Row],[d_normkostandelX37]]-Tabell2[[#This Row],[d_normkostandel_372013]]</f>
        <v>1.1805251776131342E-8</v>
      </c>
      <c r="AP59">
        <f>Tabell2[[#This Row],[d_normkostandelX132]]-Tabell2[[#This Row],[d_normkostandel_1322013]]</f>
        <v>0</v>
      </c>
      <c r="AQ59">
        <f>Tabell2[[#This Row],[d_normkostandelX231]]-Tabell2[[#This Row],[d_normkostandel_2312013]]</f>
        <v>0</v>
      </c>
      <c r="AR59">
        <f>Tabell2[[#This Row],[d_normkostandelX699]]-Tabell2[[#This Row],[d_normkostandel_6992013]]</f>
        <v>0</v>
      </c>
      <c r="AS59">
        <f>Tabell2[[#This Row],[d_kostbidrag_X14]]-Tabell2[[#This Row],[d_kostbidrag_142013]]</f>
        <v>-1.5736809928057482E-5</v>
      </c>
      <c r="AT59">
        <f>Tabell2[[#This Row],[d_kostbidrag_X37]]-Tabell2[[#This Row],[d_kostbidrag_372013]]</f>
        <v>2.5039729007403366E-4</v>
      </c>
      <c r="AU59">
        <f>Tabell2[[#This Row],[d_kostbidrag_X132]]-Tabell2[[#This Row],[d_kostbidrag_1322013]]</f>
        <v>0</v>
      </c>
      <c r="AV59">
        <f>Tabell2[[#This Row],[d_kostbidrag_X231]]-Tabell2[[#This Row],[d_kostbidrag_2312013]]</f>
        <v>0</v>
      </c>
      <c r="AW59">
        <f>Tabell2[[#This Row],[d_kostbidrag_X699]]-Tabell2[[#This Row],[d_kostbidrag_6992013]]</f>
        <v>0</v>
      </c>
    </row>
    <row r="60" spans="1:49" x14ac:dyDescent="0.25">
      <c r="A60" t="s">
        <v>80</v>
      </c>
      <c r="B60">
        <v>184</v>
      </c>
      <c r="C60">
        <v>0</v>
      </c>
      <c r="D60">
        <v>0.17849946022033691</v>
      </c>
      <c r="E60">
        <v>5.7548020035028458E-2</v>
      </c>
      <c r="F60">
        <v>0</v>
      </c>
      <c r="G60">
        <v>0</v>
      </c>
      <c r="H60">
        <v>0</v>
      </c>
      <c r="I60">
        <v>0.81956279277801514</v>
      </c>
      <c r="J60">
        <v>0.18043722212314606</v>
      </c>
      <c r="K60">
        <v>0</v>
      </c>
      <c r="L60">
        <v>0</v>
      </c>
      <c r="M60">
        <v>0</v>
      </c>
      <c r="N60">
        <v>13284.287109375</v>
      </c>
      <c r="O60">
        <v>2924.70556640625</v>
      </c>
      <c r="P60">
        <v>0</v>
      </c>
      <c r="Q60">
        <v>0</v>
      </c>
      <c r="R60">
        <v>184</v>
      </c>
      <c r="S60">
        <v>0</v>
      </c>
      <c r="T60">
        <v>0.17849946235101799</v>
      </c>
      <c r="U60">
        <v>5.7548019433675601E-2</v>
      </c>
      <c r="V60">
        <v>0</v>
      </c>
      <c r="W60">
        <v>0</v>
      </c>
      <c r="X60">
        <v>0</v>
      </c>
      <c r="Y60">
        <v>0.81956278552449702</v>
      </c>
      <c r="Z60">
        <v>0.18043721447550301</v>
      </c>
      <c r="AA60">
        <v>0</v>
      </c>
      <c r="AB60">
        <v>0</v>
      </c>
      <c r="AC60">
        <v>0</v>
      </c>
      <c r="AD60">
        <v>13284.2869870874</v>
      </c>
      <c r="AE60">
        <v>2924.7054436582598</v>
      </c>
      <c r="AF60">
        <v>0</v>
      </c>
      <c r="AG60">
        <v>0</v>
      </c>
      <c r="AH60">
        <f>Tabell2[[#This Row],[d_DEA_id]]-Tabell2[[#This Row],[id]]</f>
        <v>0</v>
      </c>
      <c r="AI60">
        <f>Tabell2[[#This Row],[d_vekt_14]]-Tabell2[[#This Row],[d_vekt_142013]]</f>
        <v>0</v>
      </c>
      <c r="AJ60">
        <f>Tabell2[[#This Row],[d_vekt_37]]-Tabell2[[#This Row],[d_vekt_372013]]</f>
        <v>2.1306810760179928E-9</v>
      </c>
      <c r="AK60">
        <f>Tabell2[[#This Row],[d_vekt_132]]-Tabell2[[#This Row],[d_vekt_1322013]]</f>
        <v>-6.0135285639972835E-10</v>
      </c>
      <c r="AL60">
        <f>Tabell2[[#This Row],[d_vekt_231]]-Tabell2[[#This Row],[d_vekt_2312013]]</f>
        <v>0</v>
      </c>
      <c r="AM60">
        <f>Tabell2[[#This Row],[d_vekt_699]]-Tabell2[[#This Row],[d_vekt_6992013]]</f>
        <v>0</v>
      </c>
      <c r="AN60">
        <f>Tabell2[[#This Row],[d_normkostandelX14]]-Tabell2[[#This Row],[d_normkostandel_142013]]</f>
        <v>0</v>
      </c>
      <c r="AO60">
        <f>Tabell2[[#This Row],[d_normkostandelX37]]-Tabell2[[#This Row],[d_normkostandel_372013]]</f>
        <v>-7.2535181194766096E-9</v>
      </c>
      <c r="AP60">
        <f>Tabell2[[#This Row],[d_normkostandelX132]]-Tabell2[[#This Row],[d_normkostandel_1322013]]</f>
        <v>-7.647643046615471E-9</v>
      </c>
      <c r="AQ60">
        <f>Tabell2[[#This Row],[d_normkostandelX231]]-Tabell2[[#This Row],[d_normkostandel_2312013]]</f>
        <v>0</v>
      </c>
      <c r="AR60">
        <f>Tabell2[[#This Row],[d_normkostandelX699]]-Tabell2[[#This Row],[d_normkostandel_6992013]]</f>
        <v>0</v>
      </c>
      <c r="AS60">
        <f>Tabell2[[#This Row],[d_kostbidrag_X14]]-Tabell2[[#This Row],[d_kostbidrag_142013]]</f>
        <v>0</v>
      </c>
      <c r="AT60">
        <f>Tabell2[[#This Row],[d_kostbidrag_X37]]-Tabell2[[#This Row],[d_kostbidrag_372013]]</f>
        <v>-1.2228759987920057E-4</v>
      </c>
      <c r="AU60">
        <f>Tabell2[[#This Row],[d_kostbidrag_X132]]-Tabell2[[#This Row],[d_kostbidrag_1322013]]</f>
        <v>-1.2274799018996418E-4</v>
      </c>
      <c r="AV60">
        <f>Tabell2[[#This Row],[d_kostbidrag_X231]]-Tabell2[[#This Row],[d_kostbidrag_2312013]]</f>
        <v>0</v>
      </c>
      <c r="AW60">
        <f>Tabell2[[#This Row],[d_kostbidrag_X699]]-Tabell2[[#This Row],[d_kostbidrag_6992013]]</f>
        <v>0</v>
      </c>
    </row>
    <row r="61" spans="1:49" x14ac:dyDescent="0.25">
      <c r="A61" t="s">
        <v>81</v>
      </c>
      <c r="B61">
        <v>194</v>
      </c>
      <c r="C61">
        <v>0</v>
      </c>
      <c r="D61">
        <v>0.15600326657295227</v>
      </c>
      <c r="E61">
        <v>0</v>
      </c>
      <c r="F61">
        <v>0.12366518378257751</v>
      </c>
      <c r="G61">
        <v>0</v>
      </c>
      <c r="H61">
        <v>0</v>
      </c>
      <c r="I61">
        <v>0.83925288915634155</v>
      </c>
      <c r="J61">
        <v>0</v>
      </c>
      <c r="K61">
        <v>0.16074714064598083</v>
      </c>
      <c r="L61">
        <v>0</v>
      </c>
      <c r="M61">
        <v>0</v>
      </c>
      <c r="N61">
        <v>11610.0751953125</v>
      </c>
      <c r="O61">
        <v>0</v>
      </c>
      <c r="P61">
        <v>2223.747314453125</v>
      </c>
      <c r="Q61">
        <v>0</v>
      </c>
      <c r="R61">
        <v>194</v>
      </c>
      <c r="S61">
        <v>0</v>
      </c>
      <c r="T61">
        <v>0.15600326708413001</v>
      </c>
      <c r="U61">
        <v>0</v>
      </c>
      <c r="V61">
        <v>0.123665184378496</v>
      </c>
      <c r="W61">
        <v>0</v>
      </c>
      <c r="X61">
        <v>0</v>
      </c>
      <c r="Y61">
        <v>0.83925286396047805</v>
      </c>
      <c r="Z61">
        <v>0</v>
      </c>
      <c r="AA61">
        <v>0.16074713603952101</v>
      </c>
      <c r="AB61">
        <v>0</v>
      </c>
      <c r="AC61">
        <v>0</v>
      </c>
      <c r="AD61">
        <v>11610.0751429351</v>
      </c>
      <c r="AE61">
        <v>0</v>
      </c>
      <c r="AF61">
        <v>2223.7473454941201</v>
      </c>
      <c r="AG61">
        <v>0</v>
      </c>
      <c r="AH61">
        <f>Tabell2[[#This Row],[d_DEA_id]]-Tabell2[[#This Row],[id]]</f>
        <v>0</v>
      </c>
      <c r="AI61">
        <f>Tabell2[[#This Row],[d_vekt_14]]-Tabell2[[#This Row],[d_vekt_142013]]</f>
        <v>0</v>
      </c>
      <c r="AJ61">
        <f>Tabell2[[#This Row],[d_vekt_37]]-Tabell2[[#This Row],[d_vekt_372013]]</f>
        <v>5.1117773902653596E-10</v>
      </c>
      <c r="AK61">
        <f>Tabell2[[#This Row],[d_vekt_132]]-Tabell2[[#This Row],[d_vekt_1322013]]</f>
        <v>0</v>
      </c>
      <c r="AL61">
        <f>Tabell2[[#This Row],[d_vekt_231]]-Tabell2[[#This Row],[d_vekt_2312013]]</f>
        <v>5.9591848122764191E-10</v>
      </c>
      <c r="AM61">
        <f>Tabell2[[#This Row],[d_vekt_699]]-Tabell2[[#This Row],[d_vekt_6992013]]</f>
        <v>0</v>
      </c>
      <c r="AN61">
        <f>Tabell2[[#This Row],[d_normkostandelX14]]-Tabell2[[#This Row],[d_normkostandel_142013]]</f>
        <v>0</v>
      </c>
      <c r="AO61">
        <f>Tabell2[[#This Row],[d_normkostandelX37]]-Tabell2[[#This Row],[d_normkostandel_372013]]</f>
        <v>-2.5195863506688454E-8</v>
      </c>
      <c r="AP61">
        <f>Tabell2[[#This Row],[d_normkostandelX132]]-Tabell2[[#This Row],[d_normkostandel_1322013]]</f>
        <v>0</v>
      </c>
      <c r="AQ61">
        <f>Tabell2[[#This Row],[d_normkostandelX231]]-Tabell2[[#This Row],[d_normkostandel_2312013]]</f>
        <v>-4.6064598246964295E-9</v>
      </c>
      <c r="AR61">
        <f>Tabell2[[#This Row],[d_normkostandelX699]]-Tabell2[[#This Row],[d_normkostandel_6992013]]</f>
        <v>0</v>
      </c>
      <c r="AS61">
        <f>Tabell2[[#This Row],[d_kostbidrag_X14]]-Tabell2[[#This Row],[d_kostbidrag_142013]]</f>
        <v>0</v>
      </c>
      <c r="AT61">
        <f>Tabell2[[#This Row],[d_kostbidrag_X37]]-Tabell2[[#This Row],[d_kostbidrag_372013]]</f>
        <v>-5.2377399697434157E-5</v>
      </c>
      <c r="AU61">
        <f>Tabell2[[#This Row],[d_kostbidrag_X132]]-Tabell2[[#This Row],[d_kostbidrag_1322013]]</f>
        <v>0</v>
      </c>
      <c r="AV61">
        <f>Tabell2[[#This Row],[d_kostbidrag_X231]]-Tabell2[[#This Row],[d_kostbidrag_2312013]]</f>
        <v>3.1040995054354426E-5</v>
      </c>
      <c r="AW61">
        <f>Tabell2[[#This Row],[d_kostbidrag_X699]]-Tabell2[[#This Row],[d_kostbidrag_6992013]]</f>
        <v>0</v>
      </c>
    </row>
    <row r="62" spans="1:49" x14ac:dyDescent="0.25">
      <c r="A62" t="s">
        <v>82</v>
      </c>
      <c r="B62">
        <v>196</v>
      </c>
      <c r="C62">
        <v>8.5910037159919739E-2</v>
      </c>
      <c r="D62">
        <v>0.15727037191390991</v>
      </c>
      <c r="E62">
        <v>0</v>
      </c>
      <c r="F62">
        <v>0</v>
      </c>
      <c r="G62">
        <v>5.7770805433392525E-3</v>
      </c>
      <c r="H62">
        <v>0.18834063410758972</v>
      </c>
      <c r="I62">
        <v>0.66668862104415894</v>
      </c>
      <c r="J62">
        <v>0</v>
      </c>
      <c r="K62">
        <v>0</v>
      </c>
      <c r="L62">
        <v>0.14497074484825134</v>
      </c>
      <c r="M62">
        <v>3306.505615234375</v>
      </c>
      <c r="N62">
        <v>11704.3759765625</v>
      </c>
      <c r="O62">
        <v>0</v>
      </c>
      <c r="P62">
        <v>0</v>
      </c>
      <c r="Q62">
        <v>2545.1044921875</v>
      </c>
      <c r="R62">
        <v>196</v>
      </c>
      <c r="S62">
        <v>8.5910033568914704E-2</v>
      </c>
      <c r="T62">
        <v>0.157270371823408</v>
      </c>
      <c r="U62">
        <v>0</v>
      </c>
      <c r="V62">
        <v>0</v>
      </c>
      <c r="W62">
        <v>5.7770806875232202E-3</v>
      </c>
      <c r="X62">
        <v>0.18834063084996999</v>
      </c>
      <c r="Y62">
        <v>0.66668861484583497</v>
      </c>
      <c r="Z62">
        <v>0</v>
      </c>
      <c r="AA62">
        <v>0</v>
      </c>
      <c r="AB62">
        <v>0.14497075430419601</v>
      </c>
      <c r="AC62">
        <v>3306.5053720003898</v>
      </c>
      <c r="AD62">
        <v>11704.3756118416</v>
      </c>
      <c r="AE62">
        <v>0</v>
      </c>
      <c r="AF62">
        <v>0</v>
      </c>
      <c r="AG62">
        <v>2545.10445104973</v>
      </c>
      <c r="AH62">
        <f>Tabell2[[#This Row],[d_DEA_id]]-Tabell2[[#This Row],[id]]</f>
        <v>0</v>
      </c>
      <c r="AI62">
        <f>Tabell2[[#This Row],[d_vekt_14]]-Tabell2[[#This Row],[d_vekt_142013]]</f>
        <v>-3.5910050349974298E-9</v>
      </c>
      <c r="AJ62">
        <f>Tabell2[[#This Row],[d_vekt_37]]-Tabell2[[#This Row],[d_vekt_372013]]</f>
        <v>-9.0501911520490808E-11</v>
      </c>
      <c r="AK62">
        <f>Tabell2[[#This Row],[d_vekt_132]]-Tabell2[[#This Row],[d_vekt_1322013]]</f>
        <v>0</v>
      </c>
      <c r="AL62">
        <f>Tabell2[[#This Row],[d_vekt_231]]-Tabell2[[#This Row],[d_vekt_2312013]]</f>
        <v>0</v>
      </c>
      <c r="AM62">
        <f>Tabell2[[#This Row],[d_vekt_699]]-Tabell2[[#This Row],[d_vekt_6992013]]</f>
        <v>1.4418396771659348E-10</v>
      </c>
      <c r="AN62">
        <f>Tabell2[[#This Row],[d_normkostandelX14]]-Tabell2[[#This Row],[d_normkostandel_142013]]</f>
        <v>-3.2576197295242082E-9</v>
      </c>
      <c r="AO62">
        <f>Tabell2[[#This Row],[d_normkostandelX37]]-Tabell2[[#This Row],[d_normkostandel_372013]]</f>
        <v>-6.1983239652008137E-9</v>
      </c>
      <c r="AP62">
        <f>Tabell2[[#This Row],[d_normkostandelX132]]-Tabell2[[#This Row],[d_normkostandel_1322013]]</f>
        <v>0</v>
      </c>
      <c r="AQ62">
        <f>Tabell2[[#This Row],[d_normkostandelX231]]-Tabell2[[#This Row],[d_normkostandel_2312013]]</f>
        <v>0</v>
      </c>
      <c r="AR62">
        <f>Tabell2[[#This Row],[d_normkostandelX699]]-Tabell2[[#This Row],[d_normkostandel_6992013]]</f>
        <v>9.4559446661701685E-9</v>
      </c>
      <c r="AS62">
        <f>Tabell2[[#This Row],[d_kostbidrag_X14]]-Tabell2[[#This Row],[d_kostbidrag_142013]]</f>
        <v>-2.4323398520209594E-4</v>
      </c>
      <c r="AT62">
        <f>Tabell2[[#This Row],[d_kostbidrag_X37]]-Tabell2[[#This Row],[d_kostbidrag_372013]]</f>
        <v>-3.6472089959715959E-4</v>
      </c>
      <c r="AU62">
        <f>Tabell2[[#This Row],[d_kostbidrag_X132]]-Tabell2[[#This Row],[d_kostbidrag_1322013]]</f>
        <v>0</v>
      </c>
      <c r="AV62">
        <f>Tabell2[[#This Row],[d_kostbidrag_X231]]-Tabell2[[#This Row],[d_kostbidrag_2312013]]</f>
        <v>0</v>
      </c>
      <c r="AW62">
        <f>Tabell2[[#This Row],[d_kostbidrag_X699]]-Tabell2[[#This Row],[d_kostbidrag_6992013]]</f>
        <v>-4.1137770040222676E-5</v>
      </c>
    </row>
    <row r="63" spans="1:49" x14ac:dyDescent="0.25">
      <c r="A63" t="s">
        <v>83</v>
      </c>
      <c r="B63">
        <v>197</v>
      </c>
      <c r="C63">
        <v>0.18244805932044983</v>
      </c>
      <c r="D63">
        <v>0.45549210906028748</v>
      </c>
      <c r="E63">
        <v>0</v>
      </c>
      <c r="F63">
        <v>0</v>
      </c>
      <c r="G63">
        <v>0</v>
      </c>
      <c r="H63">
        <v>0.17160169780254364</v>
      </c>
      <c r="I63">
        <v>0.82839828729629517</v>
      </c>
      <c r="J63">
        <v>0</v>
      </c>
      <c r="K63">
        <v>0</v>
      </c>
      <c r="L63">
        <v>0</v>
      </c>
      <c r="M63">
        <v>7022.06103515625</v>
      </c>
      <c r="N63">
        <v>33898.6328125</v>
      </c>
      <c r="O63">
        <v>0</v>
      </c>
      <c r="P63">
        <v>0</v>
      </c>
      <c r="Q63">
        <v>0</v>
      </c>
      <c r="R63">
        <v>197</v>
      </c>
      <c r="S63">
        <v>0.182448058617142</v>
      </c>
      <c r="T63">
        <v>0.45549211447049898</v>
      </c>
      <c r="U63">
        <v>0</v>
      </c>
      <c r="V63">
        <v>0</v>
      </c>
      <c r="W63">
        <v>0</v>
      </c>
      <c r="X63">
        <v>0.17160170119492901</v>
      </c>
      <c r="Y63">
        <v>0.82839829880507099</v>
      </c>
      <c r="Z63">
        <v>0</v>
      </c>
      <c r="AA63">
        <v>0</v>
      </c>
      <c r="AB63">
        <v>0</v>
      </c>
      <c r="AC63">
        <v>7022.0608800565697</v>
      </c>
      <c r="AD63">
        <v>33898.634143123498</v>
      </c>
      <c r="AE63">
        <v>0</v>
      </c>
      <c r="AF63">
        <v>0</v>
      </c>
      <c r="AG63">
        <v>0</v>
      </c>
      <c r="AH63">
        <f>Tabell2[[#This Row],[d_DEA_id]]-Tabell2[[#This Row],[id]]</f>
        <v>0</v>
      </c>
      <c r="AI63">
        <f>Tabell2[[#This Row],[d_vekt_14]]-Tabell2[[#This Row],[d_vekt_142013]]</f>
        <v>-7.0330782864225228E-10</v>
      </c>
      <c r="AJ63">
        <f>Tabell2[[#This Row],[d_vekt_37]]-Tabell2[[#This Row],[d_vekt_372013]]</f>
        <v>5.4102115010223883E-9</v>
      </c>
      <c r="AK63">
        <f>Tabell2[[#This Row],[d_vekt_132]]-Tabell2[[#This Row],[d_vekt_1322013]]</f>
        <v>0</v>
      </c>
      <c r="AL63">
        <f>Tabell2[[#This Row],[d_vekt_231]]-Tabell2[[#This Row],[d_vekt_2312013]]</f>
        <v>0</v>
      </c>
      <c r="AM63">
        <f>Tabell2[[#This Row],[d_vekt_699]]-Tabell2[[#This Row],[d_vekt_6992013]]</f>
        <v>0</v>
      </c>
      <c r="AN63">
        <f>Tabell2[[#This Row],[d_normkostandelX14]]-Tabell2[[#This Row],[d_normkostandel_142013]]</f>
        <v>3.3923853726136599E-9</v>
      </c>
      <c r="AO63">
        <f>Tabell2[[#This Row],[d_normkostandelX37]]-Tabell2[[#This Row],[d_normkostandel_372013]]</f>
        <v>1.1508775821233996E-8</v>
      </c>
      <c r="AP63">
        <f>Tabell2[[#This Row],[d_normkostandelX132]]-Tabell2[[#This Row],[d_normkostandel_1322013]]</f>
        <v>0</v>
      </c>
      <c r="AQ63">
        <f>Tabell2[[#This Row],[d_normkostandelX231]]-Tabell2[[#This Row],[d_normkostandel_2312013]]</f>
        <v>0</v>
      </c>
      <c r="AR63">
        <f>Tabell2[[#This Row],[d_normkostandelX699]]-Tabell2[[#This Row],[d_normkostandel_6992013]]</f>
        <v>0</v>
      </c>
      <c r="AS63">
        <f>Tabell2[[#This Row],[d_kostbidrag_X14]]-Tabell2[[#This Row],[d_kostbidrag_142013]]</f>
        <v>-1.5509968034166377E-4</v>
      </c>
      <c r="AT63">
        <f>Tabell2[[#This Row],[d_kostbidrag_X37]]-Tabell2[[#This Row],[d_kostbidrag_372013]]</f>
        <v>1.3306234977790155E-3</v>
      </c>
      <c r="AU63">
        <f>Tabell2[[#This Row],[d_kostbidrag_X132]]-Tabell2[[#This Row],[d_kostbidrag_1322013]]</f>
        <v>0</v>
      </c>
      <c r="AV63">
        <f>Tabell2[[#This Row],[d_kostbidrag_X231]]-Tabell2[[#This Row],[d_kostbidrag_2312013]]</f>
        <v>0</v>
      </c>
      <c r="AW63">
        <f>Tabell2[[#This Row],[d_kostbidrag_X699]]-Tabell2[[#This Row],[d_kostbidrag_6992013]]</f>
        <v>0</v>
      </c>
    </row>
    <row r="64" spans="1:49" x14ac:dyDescent="0.25">
      <c r="A64" t="s">
        <v>84</v>
      </c>
      <c r="B64">
        <v>204</v>
      </c>
      <c r="C64">
        <v>6.81304931640625E-2</v>
      </c>
      <c r="D64">
        <v>0.16398562490940094</v>
      </c>
      <c r="E64">
        <v>0</v>
      </c>
      <c r="F64">
        <v>0</v>
      </c>
      <c r="G64">
        <v>1.5754075720906258E-3</v>
      </c>
      <c r="H64">
        <v>0.1689523309469223</v>
      </c>
      <c r="I64">
        <v>0.78632920980453491</v>
      </c>
      <c r="J64">
        <v>0</v>
      </c>
      <c r="K64">
        <v>0</v>
      </c>
      <c r="L64">
        <v>4.4718518853187561E-2</v>
      </c>
      <c r="M64">
        <v>2622.20654296875</v>
      </c>
      <c r="N64">
        <v>12204.1376953125</v>
      </c>
      <c r="O64">
        <v>0</v>
      </c>
      <c r="P64">
        <v>0</v>
      </c>
      <c r="Q64">
        <v>694.0489501953125</v>
      </c>
      <c r="R64">
        <v>204</v>
      </c>
      <c r="S64">
        <v>6.8130493178346005E-2</v>
      </c>
      <c r="T64">
        <v>0.16398562017932</v>
      </c>
      <c r="U64">
        <v>0</v>
      </c>
      <c r="V64">
        <v>0</v>
      </c>
      <c r="W64">
        <v>1.5754075557001101E-3</v>
      </c>
      <c r="X64">
        <v>0.168952318948904</v>
      </c>
      <c r="Y64">
        <v>0.78632916517859897</v>
      </c>
      <c r="Z64">
        <v>0</v>
      </c>
      <c r="AA64">
        <v>0</v>
      </c>
      <c r="AB64">
        <v>4.47185158724967E-2</v>
      </c>
      <c r="AC64">
        <v>2622.2064214481802</v>
      </c>
      <c r="AD64">
        <v>12204.137824985301</v>
      </c>
      <c r="AE64">
        <v>0</v>
      </c>
      <c r="AF64">
        <v>0</v>
      </c>
      <c r="AG64">
        <v>694.04894947879404</v>
      </c>
      <c r="AH64">
        <f>Tabell2[[#This Row],[d_DEA_id]]-Tabell2[[#This Row],[id]]</f>
        <v>0</v>
      </c>
      <c r="AI64">
        <f>Tabell2[[#This Row],[d_vekt_14]]-Tabell2[[#This Row],[d_vekt_142013]]</f>
        <v>1.4283504934375912E-11</v>
      </c>
      <c r="AJ64">
        <f>Tabell2[[#This Row],[d_vekt_37]]-Tabell2[[#This Row],[d_vekt_372013]]</f>
        <v>-4.7300809380423914E-9</v>
      </c>
      <c r="AK64">
        <f>Tabell2[[#This Row],[d_vekt_132]]-Tabell2[[#This Row],[d_vekt_1322013]]</f>
        <v>0</v>
      </c>
      <c r="AL64">
        <f>Tabell2[[#This Row],[d_vekt_231]]-Tabell2[[#This Row],[d_vekt_2312013]]</f>
        <v>0</v>
      </c>
      <c r="AM64">
        <f>Tabell2[[#This Row],[d_vekt_699]]-Tabell2[[#This Row],[d_vekt_6992013]]</f>
        <v>-1.6390515680808626E-11</v>
      </c>
      <c r="AN64">
        <f>Tabell2[[#This Row],[d_normkostandelX14]]-Tabell2[[#This Row],[d_normkostandel_142013]]</f>
        <v>-1.1998018301095925E-8</v>
      </c>
      <c r="AO64">
        <f>Tabell2[[#This Row],[d_normkostandelX37]]-Tabell2[[#This Row],[d_normkostandel_372013]]</f>
        <v>-4.4625935946562834E-8</v>
      </c>
      <c r="AP64">
        <f>Tabell2[[#This Row],[d_normkostandelX132]]-Tabell2[[#This Row],[d_normkostandel_1322013]]</f>
        <v>0</v>
      </c>
      <c r="AQ64">
        <f>Tabell2[[#This Row],[d_normkostandelX231]]-Tabell2[[#This Row],[d_normkostandel_2312013]]</f>
        <v>0</v>
      </c>
      <c r="AR64">
        <f>Tabell2[[#This Row],[d_normkostandelX699]]-Tabell2[[#This Row],[d_normkostandel_6992013]]</f>
        <v>-2.9806908607987737E-9</v>
      </c>
      <c r="AS64">
        <f>Tabell2[[#This Row],[d_kostbidrag_X14]]-Tabell2[[#This Row],[d_kostbidrag_142013]]</f>
        <v>-1.2152056979175541E-4</v>
      </c>
      <c r="AT64">
        <f>Tabell2[[#This Row],[d_kostbidrag_X37]]-Tabell2[[#This Row],[d_kostbidrag_372013]]</f>
        <v>1.2967280053999275E-4</v>
      </c>
      <c r="AU64">
        <f>Tabell2[[#This Row],[d_kostbidrag_X132]]-Tabell2[[#This Row],[d_kostbidrag_1322013]]</f>
        <v>0</v>
      </c>
      <c r="AV64">
        <f>Tabell2[[#This Row],[d_kostbidrag_X231]]-Tabell2[[#This Row],[d_kostbidrag_2312013]]</f>
        <v>0</v>
      </c>
      <c r="AW64">
        <f>Tabell2[[#This Row],[d_kostbidrag_X699]]-Tabell2[[#This Row],[d_kostbidrag_6992013]]</f>
        <v>-7.1651845701126149E-7</v>
      </c>
    </row>
    <row r="65" spans="1:49" x14ac:dyDescent="0.25">
      <c r="A65" t="s">
        <v>85</v>
      </c>
      <c r="B65">
        <v>205</v>
      </c>
      <c r="C65">
        <v>3.2136958092451096E-2</v>
      </c>
      <c r="D65">
        <v>1.8210442736744881E-2</v>
      </c>
      <c r="E65">
        <v>0</v>
      </c>
      <c r="F65">
        <v>0</v>
      </c>
      <c r="G65">
        <v>4.6411376446485519E-2</v>
      </c>
      <c r="H65">
        <v>5.3687207400798798E-2</v>
      </c>
      <c r="I65">
        <v>5.8825083076953888E-2</v>
      </c>
      <c r="J65">
        <v>0</v>
      </c>
      <c r="K65">
        <v>0</v>
      </c>
      <c r="L65">
        <v>0.88748770952224731</v>
      </c>
      <c r="M65">
        <v>1236.88720703125</v>
      </c>
      <c r="N65">
        <v>1355.257568359375</v>
      </c>
      <c r="O65">
        <v>0</v>
      </c>
      <c r="P65">
        <v>0</v>
      </c>
      <c r="Q65">
        <v>20446.625</v>
      </c>
      <c r="R65">
        <v>205</v>
      </c>
      <c r="S65">
        <v>3.2136959940354003E-2</v>
      </c>
      <c r="T65">
        <v>1.8210443066845799E-2</v>
      </c>
      <c r="U65">
        <v>0</v>
      </c>
      <c r="V65">
        <v>0</v>
      </c>
      <c r="W65">
        <v>4.6411378177539597E-2</v>
      </c>
      <c r="X65">
        <v>5.3687210446071998E-2</v>
      </c>
      <c r="Y65">
        <v>5.8825083594170699E-2</v>
      </c>
      <c r="Z65">
        <v>0</v>
      </c>
      <c r="AA65">
        <v>0</v>
      </c>
      <c r="AB65">
        <v>0.88748770595975701</v>
      </c>
      <c r="AC65">
        <v>1236.8873141843401</v>
      </c>
      <c r="AD65">
        <v>1355.2575939208</v>
      </c>
      <c r="AE65">
        <v>0</v>
      </c>
      <c r="AF65">
        <v>0</v>
      </c>
      <c r="AG65">
        <v>20446.6254788714</v>
      </c>
      <c r="AH65">
        <f>Tabell2[[#This Row],[d_DEA_id]]-Tabell2[[#This Row],[id]]</f>
        <v>0</v>
      </c>
      <c r="AI65">
        <f>Tabell2[[#This Row],[d_vekt_14]]-Tabell2[[#This Row],[d_vekt_142013]]</f>
        <v>1.8479029070816999E-9</v>
      </c>
      <c r="AJ65">
        <f>Tabell2[[#This Row],[d_vekt_37]]-Tabell2[[#This Row],[d_vekt_372013]]</f>
        <v>3.3010091882168524E-10</v>
      </c>
      <c r="AK65">
        <f>Tabell2[[#This Row],[d_vekt_132]]-Tabell2[[#This Row],[d_vekt_1322013]]</f>
        <v>0</v>
      </c>
      <c r="AL65">
        <f>Tabell2[[#This Row],[d_vekt_231]]-Tabell2[[#This Row],[d_vekt_2312013]]</f>
        <v>0</v>
      </c>
      <c r="AM65">
        <f>Tabell2[[#This Row],[d_vekt_699]]-Tabell2[[#This Row],[d_vekt_6992013]]</f>
        <v>1.7310540778581185E-9</v>
      </c>
      <c r="AN65">
        <f>Tabell2[[#This Row],[d_normkostandelX14]]-Tabell2[[#This Row],[d_normkostandel_142013]]</f>
        <v>3.0452732002750338E-9</v>
      </c>
      <c r="AO65">
        <f>Tabell2[[#This Row],[d_normkostandelX37]]-Tabell2[[#This Row],[d_normkostandel_372013]]</f>
        <v>5.1721681104677231E-10</v>
      </c>
      <c r="AP65">
        <f>Tabell2[[#This Row],[d_normkostandelX132]]-Tabell2[[#This Row],[d_normkostandel_1322013]]</f>
        <v>0</v>
      </c>
      <c r="AQ65">
        <f>Tabell2[[#This Row],[d_normkostandelX231]]-Tabell2[[#This Row],[d_normkostandel_2312013]]</f>
        <v>0</v>
      </c>
      <c r="AR65">
        <f>Tabell2[[#This Row],[d_normkostandelX699]]-Tabell2[[#This Row],[d_normkostandel_6992013]]</f>
        <v>-3.5624903027553501E-9</v>
      </c>
      <c r="AS65">
        <f>Tabell2[[#This Row],[d_kostbidrag_X14]]-Tabell2[[#This Row],[d_kostbidrag_142013]]</f>
        <v>1.0715309008446638E-4</v>
      </c>
      <c r="AT65">
        <f>Tabell2[[#This Row],[d_kostbidrag_X37]]-Tabell2[[#This Row],[d_kostbidrag_372013]]</f>
        <v>2.5561424990883097E-5</v>
      </c>
      <c r="AU65">
        <f>Tabell2[[#This Row],[d_kostbidrag_X132]]-Tabell2[[#This Row],[d_kostbidrag_1322013]]</f>
        <v>0</v>
      </c>
      <c r="AV65">
        <f>Tabell2[[#This Row],[d_kostbidrag_X231]]-Tabell2[[#This Row],[d_kostbidrag_2312013]]</f>
        <v>0</v>
      </c>
      <c r="AW65">
        <f>Tabell2[[#This Row],[d_kostbidrag_X699]]-Tabell2[[#This Row],[d_kostbidrag_6992013]]</f>
        <v>4.7887139953672886E-4</v>
      </c>
    </row>
    <row r="66" spans="1:49" x14ac:dyDescent="0.25">
      <c r="A66" t="s">
        <v>86</v>
      </c>
      <c r="B66">
        <v>206</v>
      </c>
      <c r="C66">
        <v>0</v>
      </c>
      <c r="D66">
        <v>0.29837259650230408</v>
      </c>
      <c r="E66">
        <v>5.7114284485578537E-2</v>
      </c>
      <c r="F66">
        <v>0</v>
      </c>
      <c r="G66">
        <v>0</v>
      </c>
      <c r="H66">
        <v>0</v>
      </c>
      <c r="I66">
        <v>0.88439363241195679</v>
      </c>
      <c r="J66">
        <v>0.11560637503862381</v>
      </c>
      <c r="K66">
        <v>0</v>
      </c>
      <c r="L66">
        <v>0</v>
      </c>
      <c r="M66">
        <v>0</v>
      </c>
      <c r="N66">
        <v>22205.486328125</v>
      </c>
      <c r="O66">
        <v>2902.662109375</v>
      </c>
      <c r="P66">
        <v>0</v>
      </c>
      <c r="Q66">
        <v>0</v>
      </c>
      <c r="R66">
        <v>206</v>
      </c>
      <c r="S66">
        <v>0</v>
      </c>
      <c r="T66">
        <v>0.29837259526326798</v>
      </c>
      <c r="U66">
        <v>5.71142858003457E-2</v>
      </c>
      <c r="V66">
        <v>0</v>
      </c>
      <c r="W66">
        <v>0</v>
      </c>
      <c r="X66">
        <v>0</v>
      </c>
      <c r="Y66">
        <v>0.88439361243567505</v>
      </c>
      <c r="Z66">
        <v>0.11560638756432499</v>
      </c>
      <c r="AA66">
        <v>0</v>
      </c>
      <c r="AB66">
        <v>0</v>
      </c>
      <c r="AC66">
        <v>0</v>
      </c>
      <c r="AD66">
        <v>22205.485284682902</v>
      </c>
      <c r="AE66">
        <v>2902.6622329451702</v>
      </c>
      <c r="AF66">
        <v>0</v>
      </c>
      <c r="AG66">
        <v>0</v>
      </c>
      <c r="AH66">
        <f>Tabell2[[#This Row],[d_DEA_id]]-Tabell2[[#This Row],[id]]</f>
        <v>0</v>
      </c>
      <c r="AI66">
        <f>Tabell2[[#This Row],[d_vekt_14]]-Tabell2[[#This Row],[d_vekt_142013]]</f>
        <v>0</v>
      </c>
      <c r="AJ66">
        <f>Tabell2[[#This Row],[d_vekt_37]]-Tabell2[[#This Row],[d_vekt_372013]]</f>
        <v>-1.239036095945778E-9</v>
      </c>
      <c r="AK66">
        <f>Tabell2[[#This Row],[d_vekt_132]]-Tabell2[[#This Row],[d_vekt_1322013]]</f>
        <v>1.3147671631963398E-9</v>
      </c>
      <c r="AL66">
        <f>Tabell2[[#This Row],[d_vekt_231]]-Tabell2[[#This Row],[d_vekt_2312013]]</f>
        <v>0</v>
      </c>
      <c r="AM66">
        <f>Tabell2[[#This Row],[d_vekt_699]]-Tabell2[[#This Row],[d_vekt_6992013]]</f>
        <v>0</v>
      </c>
      <c r="AN66">
        <f>Tabell2[[#This Row],[d_normkostandelX14]]-Tabell2[[#This Row],[d_normkostandel_142013]]</f>
        <v>0</v>
      </c>
      <c r="AO66">
        <f>Tabell2[[#This Row],[d_normkostandelX37]]-Tabell2[[#This Row],[d_normkostandel_372013]]</f>
        <v>-1.9976281739886304E-8</v>
      </c>
      <c r="AP66">
        <f>Tabell2[[#This Row],[d_normkostandelX132]]-Tabell2[[#This Row],[d_normkostandel_1322013]]</f>
        <v>1.2525701184595839E-8</v>
      </c>
      <c r="AQ66">
        <f>Tabell2[[#This Row],[d_normkostandelX231]]-Tabell2[[#This Row],[d_normkostandel_2312013]]</f>
        <v>0</v>
      </c>
      <c r="AR66">
        <f>Tabell2[[#This Row],[d_normkostandelX699]]-Tabell2[[#This Row],[d_normkostandel_6992013]]</f>
        <v>0</v>
      </c>
      <c r="AS66">
        <f>Tabell2[[#This Row],[d_kostbidrag_X14]]-Tabell2[[#This Row],[d_kostbidrag_142013]]</f>
        <v>0</v>
      </c>
      <c r="AT66">
        <f>Tabell2[[#This Row],[d_kostbidrag_X37]]-Tabell2[[#This Row],[d_kostbidrag_372013]]</f>
        <v>-1.0434420983074233E-3</v>
      </c>
      <c r="AU66">
        <f>Tabell2[[#This Row],[d_kostbidrag_X132]]-Tabell2[[#This Row],[d_kostbidrag_1322013]]</f>
        <v>1.2357017021713546E-4</v>
      </c>
      <c r="AV66">
        <f>Tabell2[[#This Row],[d_kostbidrag_X231]]-Tabell2[[#This Row],[d_kostbidrag_2312013]]</f>
        <v>0</v>
      </c>
      <c r="AW66">
        <f>Tabell2[[#This Row],[d_kostbidrag_X699]]-Tabell2[[#This Row],[d_kostbidrag_6992013]]</f>
        <v>0</v>
      </c>
    </row>
    <row r="67" spans="1:49" x14ac:dyDescent="0.25">
      <c r="A67" t="s">
        <v>87</v>
      </c>
      <c r="B67">
        <v>210</v>
      </c>
      <c r="C67">
        <v>0.64045894145965576</v>
      </c>
      <c r="D67">
        <v>5.7945873588323593E-2</v>
      </c>
      <c r="E67">
        <v>0</v>
      </c>
      <c r="F67">
        <v>0</v>
      </c>
      <c r="G67">
        <v>0</v>
      </c>
      <c r="H67">
        <v>0.85110205411911011</v>
      </c>
      <c r="I67">
        <v>0.14889799058437347</v>
      </c>
      <c r="J67">
        <v>0</v>
      </c>
      <c r="K67">
        <v>0</v>
      </c>
      <c r="L67">
        <v>0</v>
      </c>
      <c r="M67">
        <v>24649.984375</v>
      </c>
      <c r="N67">
        <v>4312.44775390625</v>
      </c>
      <c r="O67">
        <v>0</v>
      </c>
      <c r="P67">
        <v>0</v>
      </c>
      <c r="Q67">
        <v>0</v>
      </c>
      <c r="R67">
        <v>210</v>
      </c>
      <c r="S67">
        <v>0.64045892941486404</v>
      </c>
      <c r="T67">
        <v>5.79458752395271E-2</v>
      </c>
      <c r="U67">
        <v>0</v>
      </c>
      <c r="V67">
        <v>0</v>
      </c>
      <c r="W67">
        <v>0</v>
      </c>
      <c r="X67">
        <v>0.85110200532062297</v>
      </c>
      <c r="Y67">
        <v>0.148897994679377</v>
      </c>
      <c r="Z67">
        <v>0</v>
      </c>
      <c r="AA67">
        <v>0</v>
      </c>
      <c r="AB67">
        <v>0</v>
      </c>
      <c r="AC67">
        <v>24649.9832753193</v>
      </c>
      <c r="AD67">
        <v>4312.4479270760903</v>
      </c>
      <c r="AE67">
        <v>0</v>
      </c>
      <c r="AF67">
        <v>0</v>
      </c>
      <c r="AG67">
        <v>0</v>
      </c>
      <c r="AH67">
        <f>Tabell2[[#This Row],[d_DEA_id]]-Tabell2[[#This Row],[id]]</f>
        <v>0</v>
      </c>
      <c r="AI67">
        <f>Tabell2[[#This Row],[d_vekt_14]]-Tabell2[[#This Row],[d_vekt_142013]]</f>
        <v>-1.2044791719567627E-8</v>
      </c>
      <c r="AJ67">
        <f>Tabell2[[#This Row],[d_vekt_37]]-Tabell2[[#This Row],[d_vekt_372013]]</f>
        <v>1.6512035072580034E-9</v>
      </c>
      <c r="AK67">
        <f>Tabell2[[#This Row],[d_vekt_132]]-Tabell2[[#This Row],[d_vekt_1322013]]</f>
        <v>0</v>
      </c>
      <c r="AL67">
        <f>Tabell2[[#This Row],[d_vekt_231]]-Tabell2[[#This Row],[d_vekt_2312013]]</f>
        <v>0</v>
      </c>
      <c r="AM67">
        <f>Tabell2[[#This Row],[d_vekt_699]]-Tabell2[[#This Row],[d_vekt_6992013]]</f>
        <v>0</v>
      </c>
      <c r="AN67">
        <f>Tabell2[[#This Row],[d_normkostandelX14]]-Tabell2[[#This Row],[d_normkostandel_142013]]</f>
        <v>-4.8798487140011559E-8</v>
      </c>
      <c r="AO67">
        <f>Tabell2[[#This Row],[d_normkostandelX37]]-Tabell2[[#This Row],[d_normkostandel_372013]]</f>
        <v>4.095003530713015E-9</v>
      </c>
      <c r="AP67">
        <f>Tabell2[[#This Row],[d_normkostandelX132]]-Tabell2[[#This Row],[d_normkostandel_1322013]]</f>
        <v>0</v>
      </c>
      <c r="AQ67">
        <f>Tabell2[[#This Row],[d_normkostandelX231]]-Tabell2[[#This Row],[d_normkostandel_2312013]]</f>
        <v>0</v>
      </c>
      <c r="AR67">
        <f>Tabell2[[#This Row],[d_normkostandelX699]]-Tabell2[[#This Row],[d_normkostandel_6992013]]</f>
        <v>0</v>
      </c>
      <c r="AS67">
        <f>Tabell2[[#This Row],[d_kostbidrag_X14]]-Tabell2[[#This Row],[d_kostbidrag_142013]]</f>
        <v>-1.0996806995535735E-3</v>
      </c>
      <c r="AT67">
        <f>Tabell2[[#This Row],[d_kostbidrag_X37]]-Tabell2[[#This Row],[d_kostbidrag_372013]]</f>
        <v>1.7316984030912863E-4</v>
      </c>
      <c r="AU67">
        <f>Tabell2[[#This Row],[d_kostbidrag_X132]]-Tabell2[[#This Row],[d_kostbidrag_1322013]]</f>
        <v>0</v>
      </c>
      <c r="AV67">
        <f>Tabell2[[#This Row],[d_kostbidrag_X231]]-Tabell2[[#This Row],[d_kostbidrag_2312013]]</f>
        <v>0</v>
      </c>
      <c r="AW67">
        <f>Tabell2[[#This Row],[d_kostbidrag_X699]]-Tabell2[[#This Row],[d_kostbidrag_6992013]]</f>
        <v>0</v>
      </c>
    </row>
    <row r="68" spans="1:49" x14ac:dyDescent="0.25">
      <c r="A68" t="s">
        <v>88</v>
      </c>
      <c r="B68">
        <v>213</v>
      </c>
      <c r="C68">
        <v>0.1939433217048645</v>
      </c>
      <c r="D68">
        <v>0.14616598188877106</v>
      </c>
      <c r="E68">
        <v>0</v>
      </c>
      <c r="F68">
        <v>0</v>
      </c>
      <c r="G68">
        <v>0</v>
      </c>
      <c r="H68">
        <v>0.40695154666900635</v>
      </c>
      <c r="I68">
        <v>0.59304845333099365</v>
      </c>
      <c r="J68">
        <v>0</v>
      </c>
      <c r="K68">
        <v>0</v>
      </c>
      <c r="L68">
        <v>0</v>
      </c>
      <c r="M68">
        <v>7464.49072265625</v>
      </c>
      <c r="N68">
        <v>10877.96484375</v>
      </c>
      <c r="O68">
        <v>0</v>
      </c>
      <c r="P68">
        <v>0</v>
      </c>
      <c r="Q68">
        <v>0</v>
      </c>
      <c r="R68">
        <v>213</v>
      </c>
      <c r="S68">
        <v>0.19394331946815799</v>
      </c>
      <c r="T68">
        <v>0.14616597585518001</v>
      </c>
      <c r="U68">
        <v>0</v>
      </c>
      <c r="V68">
        <v>0</v>
      </c>
      <c r="W68">
        <v>0</v>
      </c>
      <c r="X68">
        <v>0.406951555155525</v>
      </c>
      <c r="Y68">
        <v>0.59304844484447505</v>
      </c>
      <c r="Z68">
        <v>0</v>
      </c>
      <c r="AA68">
        <v>0</v>
      </c>
      <c r="AB68">
        <v>0</v>
      </c>
      <c r="AC68">
        <v>7464.4904796904602</v>
      </c>
      <c r="AD68">
        <v>10877.964255094201</v>
      </c>
      <c r="AE68">
        <v>0</v>
      </c>
      <c r="AF68">
        <v>0</v>
      </c>
      <c r="AG68">
        <v>0</v>
      </c>
      <c r="AH68">
        <f>Tabell2[[#This Row],[d_DEA_id]]-Tabell2[[#This Row],[id]]</f>
        <v>0</v>
      </c>
      <c r="AI68">
        <f>Tabell2[[#This Row],[d_vekt_14]]-Tabell2[[#This Row],[d_vekt_142013]]</f>
        <v>-2.2367065144468512E-9</v>
      </c>
      <c r="AJ68">
        <f>Tabell2[[#This Row],[d_vekt_37]]-Tabell2[[#This Row],[d_vekt_372013]]</f>
        <v>-6.0335910434528017E-9</v>
      </c>
      <c r="AK68">
        <f>Tabell2[[#This Row],[d_vekt_132]]-Tabell2[[#This Row],[d_vekt_1322013]]</f>
        <v>0</v>
      </c>
      <c r="AL68">
        <f>Tabell2[[#This Row],[d_vekt_231]]-Tabell2[[#This Row],[d_vekt_2312013]]</f>
        <v>0</v>
      </c>
      <c r="AM68">
        <f>Tabell2[[#This Row],[d_vekt_699]]-Tabell2[[#This Row],[d_vekt_6992013]]</f>
        <v>0</v>
      </c>
      <c r="AN68">
        <f>Tabell2[[#This Row],[d_normkostandelX14]]-Tabell2[[#This Row],[d_normkostandel_142013]]</f>
        <v>8.4865186544824667E-9</v>
      </c>
      <c r="AO68">
        <f>Tabell2[[#This Row],[d_normkostandelX37]]-Tabell2[[#This Row],[d_normkostandel_372013]]</f>
        <v>-8.4865185989713154E-9</v>
      </c>
      <c r="AP68">
        <f>Tabell2[[#This Row],[d_normkostandelX132]]-Tabell2[[#This Row],[d_normkostandel_1322013]]</f>
        <v>0</v>
      </c>
      <c r="AQ68">
        <f>Tabell2[[#This Row],[d_normkostandelX231]]-Tabell2[[#This Row],[d_normkostandel_2312013]]</f>
        <v>0</v>
      </c>
      <c r="AR68">
        <f>Tabell2[[#This Row],[d_normkostandelX699]]-Tabell2[[#This Row],[d_normkostandel_6992013]]</f>
        <v>0</v>
      </c>
      <c r="AS68">
        <f>Tabell2[[#This Row],[d_kostbidrag_X14]]-Tabell2[[#This Row],[d_kostbidrag_142013]]</f>
        <v>-2.4296578976645833E-4</v>
      </c>
      <c r="AT68">
        <f>Tabell2[[#This Row],[d_kostbidrag_X37]]-Tabell2[[#This Row],[d_kostbidrag_372013]]</f>
        <v>-5.8865579921985045E-4</v>
      </c>
      <c r="AU68">
        <f>Tabell2[[#This Row],[d_kostbidrag_X132]]-Tabell2[[#This Row],[d_kostbidrag_1322013]]</f>
        <v>0</v>
      </c>
      <c r="AV68">
        <f>Tabell2[[#This Row],[d_kostbidrag_X231]]-Tabell2[[#This Row],[d_kostbidrag_2312013]]</f>
        <v>0</v>
      </c>
      <c r="AW68">
        <f>Tabell2[[#This Row],[d_kostbidrag_X699]]-Tabell2[[#This Row],[d_kostbidrag_6992013]]</f>
        <v>0</v>
      </c>
    </row>
    <row r="69" spans="1:49" x14ac:dyDescent="0.25">
      <c r="A69" t="s">
        <v>89</v>
      </c>
      <c r="B69">
        <v>214</v>
      </c>
      <c r="C69">
        <v>0</v>
      </c>
      <c r="D69">
        <v>0.13231690227985382</v>
      </c>
      <c r="E69">
        <v>0</v>
      </c>
      <c r="F69">
        <v>0.47700437903404236</v>
      </c>
      <c r="G69">
        <v>0</v>
      </c>
      <c r="H69">
        <v>0</v>
      </c>
      <c r="I69">
        <v>0.53445887565612793</v>
      </c>
      <c r="J69">
        <v>0</v>
      </c>
      <c r="K69">
        <v>0.46554112434387207</v>
      </c>
      <c r="L69">
        <v>0</v>
      </c>
      <c r="M69">
        <v>0</v>
      </c>
      <c r="N69">
        <v>9847.2880859375</v>
      </c>
      <c r="O69">
        <v>0</v>
      </c>
      <c r="P69">
        <v>8577.4931640625</v>
      </c>
      <c r="Q69">
        <v>0</v>
      </c>
      <c r="R69">
        <v>214</v>
      </c>
      <c r="S69">
        <v>0</v>
      </c>
      <c r="T69">
        <v>0.13231690716035899</v>
      </c>
      <c r="U69">
        <v>0</v>
      </c>
      <c r="V69">
        <v>0.47700436619576297</v>
      </c>
      <c r="W69">
        <v>0</v>
      </c>
      <c r="X69">
        <v>0</v>
      </c>
      <c r="Y69">
        <v>0.53445892588170396</v>
      </c>
      <c r="Z69">
        <v>0</v>
      </c>
      <c r="AA69">
        <v>0.46554107411829598</v>
      </c>
      <c r="AB69">
        <v>0</v>
      </c>
      <c r="AC69">
        <v>0</v>
      </c>
      <c r="AD69">
        <v>9847.2888646882693</v>
      </c>
      <c r="AE69">
        <v>0</v>
      </c>
      <c r="AF69">
        <v>8577.4925129322091</v>
      </c>
      <c r="AG69">
        <v>0</v>
      </c>
      <c r="AH69">
        <f>Tabell2[[#This Row],[d_DEA_id]]-Tabell2[[#This Row],[id]]</f>
        <v>0</v>
      </c>
      <c r="AI69">
        <f>Tabell2[[#This Row],[d_vekt_14]]-Tabell2[[#This Row],[d_vekt_142013]]</f>
        <v>0</v>
      </c>
      <c r="AJ69">
        <f>Tabell2[[#This Row],[d_vekt_37]]-Tabell2[[#This Row],[d_vekt_372013]]</f>
        <v>4.8805051666711563E-9</v>
      </c>
      <c r="AK69">
        <f>Tabell2[[#This Row],[d_vekt_132]]-Tabell2[[#This Row],[d_vekt_1322013]]</f>
        <v>0</v>
      </c>
      <c r="AL69">
        <f>Tabell2[[#This Row],[d_vekt_231]]-Tabell2[[#This Row],[d_vekt_2312013]]</f>
        <v>-1.2838279384030926E-8</v>
      </c>
      <c r="AM69">
        <f>Tabell2[[#This Row],[d_vekt_699]]-Tabell2[[#This Row],[d_vekt_6992013]]</f>
        <v>0</v>
      </c>
      <c r="AN69">
        <f>Tabell2[[#This Row],[d_normkostandelX14]]-Tabell2[[#This Row],[d_normkostandel_142013]]</f>
        <v>0</v>
      </c>
      <c r="AO69">
        <f>Tabell2[[#This Row],[d_normkostandelX37]]-Tabell2[[#This Row],[d_normkostandel_372013]]</f>
        <v>5.0225576031515118E-8</v>
      </c>
      <c r="AP69">
        <f>Tabell2[[#This Row],[d_normkostandelX132]]-Tabell2[[#This Row],[d_normkostandel_1322013]]</f>
        <v>0</v>
      </c>
      <c r="AQ69">
        <f>Tabell2[[#This Row],[d_normkostandelX231]]-Tabell2[[#This Row],[d_normkostandel_2312013]]</f>
        <v>-5.0225576087026269E-8</v>
      </c>
      <c r="AR69">
        <f>Tabell2[[#This Row],[d_normkostandelX699]]-Tabell2[[#This Row],[d_normkostandel_6992013]]</f>
        <v>0</v>
      </c>
      <c r="AS69">
        <f>Tabell2[[#This Row],[d_kostbidrag_X14]]-Tabell2[[#This Row],[d_kostbidrag_142013]]</f>
        <v>0</v>
      </c>
      <c r="AT69">
        <f>Tabell2[[#This Row],[d_kostbidrag_X37]]-Tabell2[[#This Row],[d_kostbidrag_372013]]</f>
        <v>7.7875076931377407E-4</v>
      </c>
      <c r="AU69">
        <f>Tabell2[[#This Row],[d_kostbidrag_X132]]-Tabell2[[#This Row],[d_kostbidrag_1322013]]</f>
        <v>0</v>
      </c>
      <c r="AV69">
        <f>Tabell2[[#This Row],[d_kostbidrag_X231]]-Tabell2[[#This Row],[d_kostbidrag_2312013]]</f>
        <v>-6.5113029086205643E-4</v>
      </c>
      <c r="AW69">
        <f>Tabell2[[#This Row],[d_kostbidrag_X699]]-Tabell2[[#This Row],[d_kostbidrag_6992013]]</f>
        <v>0</v>
      </c>
    </row>
    <row r="70" spans="1:49" x14ac:dyDescent="0.25">
      <c r="A70" t="s">
        <v>90</v>
      </c>
      <c r="B70">
        <v>215</v>
      </c>
      <c r="C70">
        <v>9.8291149139404297</v>
      </c>
      <c r="D70">
        <v>0.97919058799743652</v>
      </c>
      <c r="E70">
        <v>0</v>
      </c>
      <c r="F70">
        <v>0</v>
      </c>
      <c r="G70">
        <v>0</v>
      </c>
      <c r="H70">
        <v>0.83848148584365845</v>
      </c>
      <c r="I70">
        <v>0.16151851415634155</v>
      </c>
      <c r="J70">
        <v>0</v>
      </c>
      <c r="K70">
        <v>0</v>
      </c>
      <c r="L70">
        <v>0</v>
      </c>
      <c r="M70">
        <v>378302.96875</v>
      </c>
      <c r="N70">
        <v>72873.3203125</v>
      </c>
      <c r="O70">
        <v>0</v>
      </c>
      <c r="P70">
        <v>0</v>
      </c>
      <c r="Q70">
        <v>0</v>
      </c>
      <c r="R70">
        <v>215</v>
      </c>
      <c r="S70">
        <v>9.8291149101890696</v>
      </c>
      <c r="T70">
        <v>0.97919061257752704</v>
      </c>
      <c r="U70">
        <v>0</v>
      </c>
      <c r="V70">
        <v>0</v>
      </c>
      <c r="W70">
        <v>0</v>
      </c>
      <c r="X70">
        <v>0.838481489337076</v>
      </c>
      <c r="Y70">
        <v>0.161518510662924</v>
      </c>
      <c r="Z70">
        <v>0</v>
      </c>
      <c r="AA70">
        <v>0</v>
      </c>
      <c r="AB70">
        <v>0</v>
      </c>
      <c r="AC70">
        <v>378302.97466335702</v>
      </c>
      <c r="AD70">
        <v>72873.3237692447</v>
      </c>
      <c r="AE70">
        <v>0</v>
      </c>
      <c r="AF70">
        <v>0</v>
      </c>
      <c r="AG70">
        <v>0</v>
      </c>
      <c r="AH70">
        <f>Tabell2[[#This Row],[d_DEA_id]]-Tabell2[[#This Row],[id]]</f>
        <v>0</v>
      </c>
      <c r="AI70">
        <f>Tabell2[[#This Row],[d_vekt_14]]-Tabell2[[#This Row],[d_vekt_142013]]</f>
        <v>-3.7513601114369521E-9</v>
      </c>
      <c r="AJ70">
        <f>Tabell2[[#This Row],[d_vekt_37]]-Tabell2[[#This Row],[d_vekt_372013]]</f>
        <v>2.4580090518533382E-8</v>
      </c>
      <c r="AK70">
        <f>Tabell2[[#This Row],[d_vekt_132]]-Tabell2[[#This Row],[d_vekt_1322013]]</f>
        <v>0</v>
      </c>
      <c r="AL70">
        <f>Tabell2[[#This Row],[d_vekt_231]]-Tabell2[[#This Row],[d_vekt_2312013]]</f>
        <v>0</v>
      </c>
      <c r="AM70">
        <f>Tabell2[[#This Row],[d_vekt_699]]-Tabell2[[#This Row],[d_vekt_6992013]]</f>
        <v>0</v>
      </c>
      <c r="AN70">
        <f>Tabell2[[#This Row],[d_normkostandelX14]]-Tabell2[[#This Row],[d_normkostandel_142013]]</f>
        <v>3.493417555233691E-9</v>
      </c>
      <c r="AO70">
        <f>Tabell2[[#This Row],[d_normkostandelX37]]-Tabell2[[#This Row],[d_normkostandel_372013]]</f>
        <v>-3.493417555233691E-9</v>
      </c>
      <c r="AP70">
        <f>Tabell2[[#This Row],[d_normkostandelX132]]-Tabell2[[#This Row],[d_normkostandel_1322013]]</f>
        <v>0</v>
      </c>
      <c r="AQ70">
        <f>Tabell2[[#This Row],[d_normkostandelX231]]-Tabell2[[#This Row],[d_normkostandel_2312013]]</f>
        <v>0</v>
      </c>
      <c r="AR70">
        <f>Tabell2[[#This Row],[d_normkostandelX699]]-Tabell2[[#This Row],[d_normkostandel_6992013]]</f>
        <v>0</v>
      </c>
      <c r="AS70">
        <f>Tabell2[[#This Row],[d_kostbidrag_X14]]-Tabell2[[#This Row],[d_kostbidrag_142013]]</f>
        <v>5.9133570175617933E-3</v>
      </c>
      <c r="AT70">
        <f>Tabell2[[#This Row],[d_kostbidrag_X37]]-Tabell2[[#This Row],[d_kostbidrag_372013]]</f>
        <v>3.4567447000881657E-3</v>
      </c>
      <c r="AU70">
        <f>Tabell2[[#This Row],[d_kostbidrag_X132]]-Tabell2[[#This Row],[d_kostbidrag_1322013]]</f>
        <v>0</v>
      </c>
      <c r="AV70">
        <f>Tabell2[[#This Row],[d_kostbidrag_X231]]-Tabell2[[#This Row],[d_kostbidrag_2312013]]</f>
        <v>0</v>
      </c>
      <c r="AW70">
        <f>Tabell2[[#This Row],[d_kostbidrag_X699]]-Tabell2[[#This Row],[d_kostbidrag_6992013]]</f>
        <v>0</v>
      </c>
    </row>
    <row r="71" spans="1:49" x14ac:dyDescent="0.25">
      <c r="A71" t="s">
        <v>91</v>
      </c>
      <c r="B71">
        <v>218</v>
      </c>
      <c r="C71">
        <v>0</v>
      </c>
      <c r="D71">
        <v>5.632888525724411E-2</v>
      </c>
      <c r="E71">
        <v>7.3119066655635834E-2</v>
      </c>
      <c r="F71">
        <v>0</v>
      </c>
      <c r="G71">
        <v>0</v>
      </c>
      <c r="H71">
        <v>0</v>
      </c>
      <c r="I71">
        <v>0.53009873628616333</v>
      </c>
      <c r="J71">
        <v>0.46990129351615906</v>
      </c>
      <c r="K71">
        <v>0</v>
      </c>
      <c r="L71">
        <v>0</v>
      </c>
      <c r="M71">
        <v>0</v>
      </c>
      <c r="N71">
        <v>4192.1083984375</v>
      </c>
      <c r="O71">
        <v>3716.05712890625</v>
      </c>
      <c r="P71">
        <v>0</v>
      </c>
      <c r="Q71">
        <v>0</v>
      </c>
      <c r="R71">
        <v>218</v>
      </c>
      <c r="S71">
        <v>0</v>
      </c>
      <c r="T71">
        <v>5.6328883402414202E-2</v>
      </c>
      <c r="U71">
        <v>7.3119066499355595E-2</v>
      </c>
      <c r="V71">
        <v>0</v>
      </c>
      <c r="W71">
        <v>0</v>
      </c>
      <c r="X71">
        <v>0</v>
      </c>
      <c r="Y71">
        <v>0.53009869807858301</v>
      </c>
      <c r="Z71">
        <v>0.46990130192141699</v>
      </c>
      <c r="AA71">
        <v>0</v>
      </c>
      <c r="AB71">
        <v>0</v>
      </c>
      <c r="AC71">
        <v>0</v>
      </c>
      <c r="AD71">
        <v>4192.1081605744703</v>
      </c>
      <c r="AE71">
        <v>3716.0571976302499</v>
      </c>
      <c r="AF71">
        <v>0</v>
      </c>
      <c r="AG71">
        <v>0</v>
      </c>
      <c r="AH71">
        <f>Tabell2[[#This Row],[d_DEA_id]]-Tabell2[[#This Row],[id]]</f>
        <v>0</v>
      </c>
      <c r="AI71">
        <f>Tabell2[[#This Row],[d_vekt_14]]-Tabell2[[#This Row],[d_vekt_142013]]</f>
        <v>0</v>
      </c>
      <c r="AJ71">
        <f>Tabell2[[#This Row],[d_vekt_37]]-Tabell2[[#This Row],[d_vekt_372013]]</f>
        <v>-1.8548299077214558E-9</v>
      </c>
      <c r="AK71">
        <f>Tabell2[[#This Row],[d_vekt_132]]-Tabell2[[#This Row],[d_vekt_1322013]]</f>
        <v>-1.5628023875002839E-10</v>
      </c>
      <c r="AL71">
        <f>Tabell2[[#This Row],[d_vekt_231]]-Tabell2[[#This Row],[d_vekt_2312013]]</f>
        <v>0</v>
      </c>
      <c r="AM71">
        <f>Tabell2[[#This Row],[d_vekt_699]]-Tabell2[[#This Row],[d_vekt_6992013]]</f>
        <v>0</v>
      </c>
      <c r="AN71">
        <f>Tabell2[[#This Row],[d_normkostandelX14]]-Tabell2[[#This Row],[d_normkostandel_142013]]</f>
        <v>0</v>
      </c>
      <c r="AO71">
        <f>Tabell2[[#This Row],[d_normkostandelX37]]-Tabell2[[#This Row],[d_normkostandel_372013]]</f>
        <v>-3.8207580321802936E-8</v>
      </c>
      <c r="AP71">
        <f>Tabell2[[#This Row],[d_normkostandelX132]]-Tabell2[[#This Row],[d_normkostandel_1322013]]</f>
        <v>8.4052579341076239E-9</v>
      </c>
      <c r="AQ71">
        <f>Tabell2[[#This Row],[d_normkostandelX231]]-Tabell2[[#This Row],[d_normkostandel_2312013]]</f>
        <v>0</v>
      </c>
      <c r="AR71">
        <f>Tabell2[[#This Row],[d_normkostandelX699]]-Tabell2[[#This Row],[d_normkostandel_6992013]]</f>
        <v>0</v>
      </c>
      <c r="AS71">
        <f>Tabell2[[#This Row],[d_kostbidrag_X14]]-Tabell2[[#This Row],[d_kostbidrag_142013]]</f>
        <v>0</v>
      </c>
      <c r="AT71">
        <f>Tabell2[[#This Row],[d_kostbidrag_X37]]-Tabell2[[#This Row],[d_kostbidrag_372013]]</f>
        <v>-2.3786302972439444E-4</v>
      </c>
      <c r="AU71">
        <f>Tabell2[[#This Row],[d_kostbidrag_X132]]-Tabell2[[#This Row],[d_kostbidrag_1322013]]</f>
        <v>6.8723999902431387E-5</v>
      </c>
      <c r="AV71">
        <f>Tabell2[[#This Row],[d_kostbidrag_X231]]-Tabell2[[#This Row],[d_kostbidrag_2312013]]</f>
        <v>0</v>
      </c>
      <c r="AW71">
        <f>Tabell2[[#This Row],[d_kostbidrag_X699]]-Tabell2[[#This Row],[d_kostbidrag_6992013]]</f>
        <v>0</v>
      </c>
    </row>
    <row r="72" spans="1:49" x14ac:dyDescent="0.25">
      <c r="A72" t="s">
        <v>92</v>
      </c>
      <c r="B72">
        <v>223</v>
      </c>
      <c r="C72">
        <v>0.19984248280525208</v>
      </c>
      <c r="D72">
        <v>0.34405890107154846</v>
      </c>
      <c r="E72">
        <v>0</v>
      </c>
      <c r="F72">
        <v>0</v>
      </c>
      <c r="G72">
        <v>0</v>
      </c>
      <c r="H72">
        <v>0.23099729418754578</v>
      </c>
      <c r="I72">
        <v>0.76900267601013184</v>
      </c>
      <c r="J72">
        <v>0</v>
      </c>
      <c r="K72">
        <v>0</v>
      </c>
      <c r="L72">
        <v>0</v>
      </c>
      <c r="M72">
        <v>7691.53759765625</v>
      </c>
      <c r="N72">
        <v>25605.55078125</v>
      </c>
      <c r="O72">
        <v>0</v>
      </c>
      <c r="P72">
        <v>0</v>
      </c>
      <c r="Q72">
        <v>0</v>
      </c>
      <c r="R72">
        <v>223</v>
      </c>
      <c r="S72">
        <v>0.19984247703435901</v>
      </c>
      <c r="T72">
        <v>0.34405889205312701</v>
      </c>
      <c r="U72">
        <v>0</v>
      </c>
      <c r="V72">
        <v>0</v>
      </c>
      <c r="W72">
        <v>0</v>
      </c>
      <c r="X72">
        <v>0.23099729406573699</v>
      </c>
      <c r="Y72">
        <v>0.76900270593426301</v>
      </c>
      <c r="Z72">
        <v>0</v>
      </c>
      <c r="AA72">
        <v>0</v>
      </c>
      <c r="AB72">
        <v>0</v>
      </c>
      <c r="AC72">
        <v>7691.5372560984097</v>
      </c>
      <c r="AD72">
        <v>25605.550864377801</v>
      </c>
      <c r="AE72">
        <v>0</v>
      </c>
      <c r="AF72">
        <v>0</v>
      </c>
      <c r="AG72">
        <v>0</v>
      </c>
      <c r="AH72">
        <f>Tabell2[[#This Row],[d_DEA_id]]-Tabell2[[#This Row],[id]]</f>
        <v>0</v>
      </c>
      <c r="AI72">
        <f>Tabell2[[#This Row],[d_vekt_14]]-Tabell2[[#This Row],[d_vekt_142013]]</f>
        <v>-5.7708930689681637E-9</v>
      </c>
      <c r="AJ72">
        <f>Tabell2[[#This Row],[d_vekt_37]]-Tabell2[[#This Row],[d_vekt_372013]]</f>
        <v>-9.0184214540656171E-9</v>
      </c>
      <c r="AK72">
        <f>Tabell2[[#This Row],[d_vekt_132]]-Tabell2[[#This Row],[d_vekt_1322013]]</f>
        <v>0</v>
      </c>
      <c r="AL72">
        <f>Tabell2[[#This Row],[d_vekt_231]]-Tabell2[[#This Row],[d_vekt_2312013]]</f>
        <v>0</v>
      </c>
      <c r="AM72">
        <f>Tabell2[[#This Row],[d_vekt_699]]-Tabell2[[#This Row],[d_vekt_6992013]]</f>
        <v>0</v>
      </c>
      <c r="AN72">
        <f>Tabell2[[#This Row],[d_normkostandelX14]]-Tabell2[[#This Row],[d_normkostandel_142013]]</f>
        <v>-1.2180878528056382E-10</v>
      </c>
      <c r="AO72">
        <f>Tabell2[[#This Row],[d_normkostandelX37]]-Tabell2[[#This Row],[d_normkostandel_372013]]</f>
        <v>2.9924131172975876E-8</v>
      </c>
      <c r="AP72">
        <f>Tabell2[[#This Row],[d_normkostandelX132]]-Tabell2[[#This Row],[d_normkostandel_1322013]]</f>
        <v>0</v>
      </c>
      <c r="AQ72">
        <f>Tabell2[[#This Row],[d_normkostandelX231]]-Tabell2[[#This Row],[d_normkostandel_2312013]]</f>
        <v>0</v>
      </c>
      <c r="AR72">
        <f>Tabell2[[#This Row],[d_normkostandelX699]]-Tabell2[[#This Row],[d_normkostandel_6992013]]</f>
        <v>0</v>
      </c>
      <c r="AS72">
        <f>Tabell2[[#This Row],[d_kostbidrag_X14]]-Tabell2[[#This Row],[d_kostbidrag_142013]]</f>
        <v>-3.4155784032918746E-4</v>
      </c>
      <c r="AT72">
        <f>Tabell2[[#This Row],[d_kostbidrag_X37]]-Tabell2[[#This Row],[d_kostbidrag_372013]]</f>
        <v>8.3127801190130413E-5</v>
      </c>
      <c r="AU72">
        <f>Tabell2[[#This Row],[d_kostbidrag_X132]]-Tabell2[[#This Row],[d_kostbidrag_1322013]]</f>
        <v>0</v>
      </c>
      <c r="AV72">
        <f>Tabell2[[#This Row],[d_kostbidrag_X231]]-Tabell2[[#This Row],[d_kostbidrag_2312013]]</f>
        <v>0</v>
      </c>
      <c r="AW72">
        <f>Tabell2[[#This Row],[d_kostbidrag_X699]]-Tabell2[[#This Row],[d_kostbidrag_6992013]]</f>
        <v>0</v>
      </c>
    </row>
    <row r="73" spans="1:49" x14ac:dyDescent="0.25">
      <c r="A73" t="s">
        <v>93</v>
      </c>
      <c r="B73">
        <v>227</v>
      </c>
      <c r="C73">
        <v>1.6667479276657104</v>
      </c>
      <c r="D73">
        <v>3.5600748062133789</v>
      </c>
      <c r="E73">
        <v>0</v>
      </c>
      <c r="F73">
        <v>0</v>
      </c>
      <c r="G73">
        <v>0</v>
      </c>
      <c r="H73">
        <v>0.19492630660533905</v>
      </c>
      <c r="I73">
        <v>0.80507373809814453</v>
      </c>
      <c r="J73">
        <v>0</v>
      </c>
      <c r="K73">
        <v>0</v>
      </c>
      <c r="L73">
        <v>0</v>
      </c>
      <c r="M73">
        <v>64149.79296875</v>
      </c>
      <c r="N73">
        <v>264947.875</v>
      </c>
      <c r="O73">
        <v>0</v>
      </c>
      <c r="P73">
        <v>0</v>
      </c>
      <c r="Q73">
        <v>0</v>
      </c>
      <c r="R73">
        <v>227</v>
      </c>
      <c r="S73">
        <v>1.66674797059679</v>
      </c>
      <c r="T73">
        <v>3.5600749029451699</v>
      </c>
      <c r="U73">
        <v>0</v>
      </c>
      <c r="V73">
        <v>0</v>
      </c>
      <c r="W73">
        <v>0</v>
      </c>
      <c r="X73">
        <v>0.19492630236962899</v>
      </c>
      <c r="Y73">
        <v>0.80507369763037095</v>
      </c>
      <c r="Z73">
        <v>0</v>
      </c>
      <c r="AA73">
        <v>0</v>
      </c>
      <c r="AB73">
        <v>0</v>
      </c>
      <c r="AC73">
        <v>64149.795892329101</v>
      </c>
      <c r="AD73">
        <v>264947.894426985</v>
      </c>
      <c r="AE73">
        <v>0</v>
      </c>
      <c r="AF73">
        <v>0</v>
      </c>
      <c r="AG73">
        <v>0</v>
      </c>
      <c r="AH73">
        <f>Tabell2[[#This Row],[d_DEA_id]]-Tabell2[[#This Row],[id]]</f>
        <v>0</v>
      </c>
      <c r="AI73">
        <f>Tabell2[[#This Row],[d_vekt_14]]-Tabell2[[#This Row],[d_vekt_142013]]</f>
        <v>4.2931079580199594E-8</v>
      </c>
      <c r="AJ73">
        <f>Tabell2[[#This Row],[d_vekt_37]]-Tabell2[[#This Row],[d_vekt_372013]]</f>
        <v>9.6731791021653635E-8</v>
      </c>
      <c r="AK73">
        <f>Tabell2[[#This Row],[d_vekt_132]]-Tabell2[[#This Row],[d_vekt_1322013]]</f>
        <v>0</v>
      </c>
      <c r="AL73">
        <f>Tabell2[[#This Row],[d_vekt_231]]-Tabell2[[#This Row],[d_vekt_2312013]]</f>
        <v>0</v>
      </c>
      <c r="AM73">
        <f>Tabell2[[#This Row],[d_vekt_699]]-Tabell2[[#This Row],[d_vekt_6992013]]</f>
        <v>0</v>
      </c>
      <c r="AN73">
        <f>Tabell2[[#This Row],[d_normkostandelX14]]-Tabell2[[#This Row],[d_normkostandel_142013]]</f>
        <v>-4.2357100604739628E-9</v>
      </c>
      <c r="AO73">
        <f>Tabell2[[#This Row],[d_normkostandelX37]]-Tabell2[[#This Row],[d_normkostandel_372013]]</f>
        <v>-4.0467773576580157E-8</v>
      </c>
      <c r="AP73">
        <f>Tabell2[[#This Row],[d_normkostandelX132]]-Tabell2[[#This Row],[d_normkostandel_1322013]]</f>
        <v>0</v>
      </c>
      <c r="AQ73">
        <f>Tabell2[[#This Row],[d_normkostandelX231]]-Tabell2[[#This Row],[d_normkostandel_2312013]]</f>
        <v>0</v>
      </c>
      <c r="AR73">
        <f>Tabell2[[#This Row],[d_normkostandelX699]]-Tabell2[[#This Row],[d_normkostandel_6992013]]</f>
        <v>0</v>
      </c>
      <c r="AS73">
        <f>Tabell2[[#This Row],[d_kostbidrag_X14]]-Tabell2[[#This Row],[d_kostbidrag_142013]]</f>
        <v>2.9235791007522494E-3</v>
      </c>
      <c r="AT73">
        <f>Tabell2[[#This Row],[d_kostbidrag_X37]]-Tabell2[[#This Row],[d_kostbidrag_372013]]</f>
        <v>1.9426985003519803E-2</v>
      </c>
      <c r="AU73">
        <f>Tabell2[[#This Row],[d_kostbidrag_X132]]-Tabell2[[#This Row],[d_kostbidrag_1322013]]</f>
        <v>0</v>
      </c>
      <c r="AV73">
        <f>Tabell2[[#This Row],[d_kostbidrag_X231]]-Tabell2[[#This Row],[d_kostbidrag_2312013]]</f>
        <v>0</v>
      </c>
      <c r="AW73">
        <f>Tabell2[[#This Row],[d_kostbidrag_X699]]-Tabell2[[#This Row],[d_kostbidrag_6992013]]</f>
        <v>0</v>
      </c>
    </row>
    <row r="74" spans="1:49" x14ac:dyDescent="0.25">
      <c r="A74" t="s">
        <v>94</v>
      </c>
      <c r="B74">
        <v>231</v>
      </c>
      <c r="C74">
        <v>0</v>
      </c>
      <c r="D74">
        <v>0</v>
      </c>
      <c r="E74">
        <v>0</v>
      </c>
      <c r="F74">
        <v>1.0101009607315063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18163.634765625</v>
      </c>
      <c r="Q74">
        <v>0</v>
      </c>
      <c r="R74">
        <v>231</v>
      </c>
      <c r="S74">
        <v>0</v>
      </c>
      <c r="T74">
        <v>0</v>
      </c>
      <c r="U74">
        <v>0</v>
      </c>
      <c r="V74">
        <v>1.0101010101010099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18163.6363636364</v>
      </c>
      <c r="AG74">
        <v>0</v>
      </c>
      <c r="AH74">
        <f>Tabell2[[#This Row],[d_DEA_id]]-Tabell2[[#This Row],[id]]</f>
        <v>0</v>
      </c>
      <c r="AI74">
        <f>Tabell2[[#This Row],[d_vekt_14]]-Tabell2[[#This Row],[d_vekt_142013]]</f>
        <v>0</v>
      </c>
      <c r="AJ74">
        <f>Tabell2[[#This Row],[d_vekt_37]]-Tabell2[[#This Row],[d_vekt_372013]]</f>
        <v>0</v>
      </c>
      <c r="AK74">
        <f>Tabell2[[#This Row],[d_vekt_132]]-Tabell2[[#This Row],[d_vekt_1322013]]</f>
        <v>0</v>
      </c>
      <c r="AL74">
        <f>Tabell2[[#This Row],[d_vekt_231]]-Tabell2[[#This Row],[d_vekt_2312013]]</f>
        <v>4.9369503596352615E-8</v>
      </c>
      <c r="AM74">
        <f>Tabell2[[#This Row],[d_vekt_699]]-Tabell2[[#This Row],[d_vekt_6992013]]</f>
        <v>0</v>
      </c>
      <c r="AN74">
        <f>Tabell2[[#This Row],[d_normkostandelX14]]-Tabell2[[#This Row],[d_normkostandel_142013]]</f>
        <v>0</v>
      </c>
      <c r="AO74">
        <f>Tabell2[[#This Row],[d_normkostandelX37]]-Tabell2[[#This Row],[d_normkostandel_372013]]</f>
        <v>0</v>
      </c>
      <c r="AP74">
        <f>Tabell2[[#This Row],[d_normkostandelX132]]-Tabell2[[#This Row],[d_normkostandel_1322013]]</f>
        <v>0</v>
      </c>
      <c r="AQ74">
        <f>Tabell2[[#This Row],[d_normkostandelX231]]-Tabell2[[#This Row],[d_normkostandel_2312013]]</f>
        <v>0</v>
      </c>
      <c r="AR74">
        <f>Tabell2[[#This Row],[d_normkostandelX699]]-Tabell2[[#This Row],[d_normkostandel_6992013]]</f>
        <v>0</v>
      </c>
      <c r="AS74">
        <f>Tabell2[[#This Row],[d_kostbidrag_X14]]-Tabell2[[#This Row],[d_kostbidrag_142013]]</f>
        <v>0</v>
      </c>
      <c r="AT74">
        <f>Tabell2[[#This Row],[d_kostbidrag_X37]]-Tabell2[[#This Row],[d_kostbidrag_372013]]</f>
        <v>0</v>
      </c>
      <c r="AU74">
        <f>Tabell2[[#This Row],[d_kostbidrag_X132]]-Tabell2[[#This Row],[d_kostbidrag_1322013]]</f>
        <v>0</v>
      </c>
      <c r="AV74">
        <f>Tabell2[[#This Row],[d_kostbidrag_X231]]-Tabell2[[#This Row],[d_kostbidrag_2312013]]</f>
        <v>1.5980114003468771E-3</v>
      </c>
      <c r="AW74">
        <f>Tabell2[[#This Row],[d_kostbidrag_X699]]-Tabell2[[#This Row],[d_kostbidrag_6992013]]</f>
        <v>0</v>
      </c>
    </row>
    <row r="75" spans="1:49" x14ac:dyDescent="0.25">
      <c r="A75" t="s">
        <v>95</v>
      </c>
      <c r="B75">
        <v>234</v>
      </c>
      <c r="C75">
        <v>7.578682154417038E-2</v>
      </c>
      <c r="D75">
        <v>0.1584656834602356</v>
      </c>
      <c r="E75">
        <v>0</v>
      </c>
      <c r="F75">
        <v>0</v>
      </c>
      <c r="G75">
        <v>0</v>
      </c>
      <c r="H75">
        <v>0.19828961789608002</v>
      </c>
      <c r="I75">
        <v>0.80171036720275879</v>
      </c>
      <c r="J75">
        <v>0</v>
      </c>
      <c r="K75">
        <v>0</v>
      </c>
      <c r="L75">
        <v>0</v>
      </c>
      <c r="M75">
        <v>2916.88330078125</v>
      </c>
      <c r="N75">
        <v>11793.3330078125</v>
      </c>
      <c r="O75">
        <v>0</v>
      </c>
      <c r="P75">
        <v>0</v>
      </c>
      <c r="Q75">
        <v>0</v>
      </c>
      <c r="R75">
        <v>234</v>
      </c>
      <c r="S75">
        <v>7.5786819463671704E-2</v>
      </c>
      <c r="T75">
        <v>0.158465676553389</v>
      </c>
      <c r="U75">
        <v>0</v>
      </c>
      <c r="V75">
        <v>0</v>
      </c>
      <c r="W75">
        <v>0</v>
      </c>
      <c r="X75">
        <v>0.19828962194635899</v>
      </c>
      <c r="Y75">
        <v>0.80171037805364098</v>
      </c>
      <c r="Z75">
        <v>0</v>
      </c>
      <c r="AA75">
        <v>0</v>
      </c>
      <c r="AB75">
        <v>0</v>
      </c>
      <c r="AC75">
        <v>2916.8831075178</v>
      </c>
      <c r="AD75">
        <v>11793.332580456299</v>
      </c>
      <c r="AE75">
        <v>0</v>
      </c>
      <c r="AF75">
        <v>0</v>
      </c>
      <c r="AG75">
        <v>0</v>
      </c>
      <c r="AH75">
        <f>Tabell2[[#This Row],[d_DEA_id]]-Tabell2[[#This Row],[id]]</f>
        <v>0</v>
      </c>
      <c r="AI75">
        <f>Tabell2[[#This Row],[d_vekt_14]]-Tabell2[[#This Row],[d_vekt_142013]]</f>
        <v>-2.0804986761158162E-9</v>
      </c>
      <c r="AJ75">
        <f>Tabell2[[#This Row],[d_vekt_37]]-Tabell2[[#This Row],[d_vekt_372013]]</f>
        <v>-6.9068465946564572E-9</v>
      </c>
      <c r="AK75">
        <f>Tabell2[[#This Row],[d_vekt_132]]-Tabell2[[#This Row],[d_vekt_1322013]]</f>
        <v>0</v>
      </c>
      <c r="AL75">
        <f>Tabell2[[#This Row],[d_vekt_231]]-Tabell2[[#This Row],[d_vekt_2312013]]</f>
        <v>0</v>
      </c>
      <c r="AM75">
        <f>Tabell2[[#This Row],[d_vekt_699]]-Tabell2[[#This Row],[d_vekt_6992013]]</f>
        <v>0</v>
      </c>
      <c r="AN75">
        <f>Tabell2[[#This Row],[d_normkostandelX14]]-Tabell2[[#This Row],[d_normkostandel_142013]]</f>
        <v>4.0502789733221078E-9</v>
      </c>
      <c r="AO75">
        <f>Tabell2[[#This Row],[d_normkostandelX37]]-Tabell2[[#This Row],[d_normkostandel_372013]]</f>
        <v>1.0850882192769973E-8</v>
      </c>
      <c r="AP75">
        <f>Tabell2[[#This Row],[d_normkostandelX132]]-Tabell2[[#This Row],[d_normkostandel_1322013]]</f>
        <v>0</v>
      </c>
      <c r="AQ75">
        <f>Tabell2[[#This Row],[d_normkostandelX231]]-Tabell2[[#This Row],[d_normkostandel_2312013]]</f>
        <v>0</v>
      </c>
      <c r="AR75">
        <f>Tabell2[[#This Row],[d_normkostandelX699]]-Tabell2[[#This Row],[d_normkostandel_6992013]]</f>
        <v>0</v>
      </c>
      <c r="AS75">
        <f>Tabell2[[#This Row],[d_kostbidrag_X14]]-Tabell2[[#This Row],[d_kostbidrag_142013]]</f>
        <v>-1.9326345000081346E-4</v>
      </c>
      <c r="AT75">
        <f>Tabell2[[#This Row],[d_kostbidrag_X37]]-Tabell2[[#This Row],[d_kostbidrag_372013]]</f>
        <v>-4.2735620081657544E-4</v>
      </c>
      <c r="AU75">
        <f>Tabell2[[#This Row],[d_kostbidrag_X132]]-Tabell2[[#This Row],[d_kostbidrag_1322013]]</f>
        <v>0</v>
      </c>
      <c r="AV75">
        <f>Tabell2[[#This Row],[d_kostbidrag_X231]]-Tabell2[[#This Row],[d_kostbidrag_2312013]]</f>
        <v>0</v>
      </c>
      <c r="AW75">
        <f>Tabell2[[#This Row],[d_kostbidrag_X699]]-Tabell2[[#This Row],[d_kostbidrag_6992013]]</f>
        <v>0</v>
      </c>
    </row>
    <row r="76" spans="1:49" x14ac:dyDescent="0.25">
      <c r="A76" t="s">
        <v>96</v>
      </c>
      <c r="B76">
        <v>238</v>
      </c>
      <c r="C76">
        <v>3.4439690411090851E-2</v>
      </c>
      <c r="D76">
        <v>0.44055771827697754</v>
      </c>
      <c r="E76">
        <v>0</v>
      </c>
      <c r="F76">
        <v>0</v>
      </c>
      <c r="G76">
        <v>0</v>
      </c>
      <c r="H76">
        <v>3.8856927305459976E-2</v>
      </c>
      <c r="I76">
        <v>0.96114307641983032</v>
      </c>
      <c r="J76">
        <v>0</v>
      </c>
      <c r="K76">
        <v>0</v>
      </c>
      <c r="L76">
        <v>0</v>
      </c>
      <c r="M76">
        <v>1325.5147705078125</v>
      </c>
      <c r="N76">
        <v>32787.1875</v>
      </c>
      <c r="O76">
        <v>0</v>
      </c>
      <c r="P76">
        <v>0</v>
      </c>
      <c r="Q76">
        <v>0</v>
      </c>
      <c r="R76">
        <v>238</v>
      </c>
      <c r="S76">
        <v>3.4439692198005099E-2</v>
      </c>
      <c r="T76">
        <v>0.44055771776876401</v>
      </c>
      <c r="U76">
        <v>0</v>
      </c>
      <c r="V76">
        <v>0</v>
      </c>
      <c r="W76">
        <v>0</v>
      </c>
      <c r="X76">
        <v>3.8856930734014597E-2</v>
      </c>
      <c r="Y76">
        <v>0.96114306926598503</v>
      </c>
      <c r="Z76">
        <v>0</v>
      </c>
      <c r="AA76">
        <v>0</v>
      </c>
      <c r="AB76">
        <v>0</v>
      </c>
      <c r="AC76">
        <v>1325.5148733168201</v>
      </c>
      <c r="AD76">
        <v>32787.186471786903</v>
      </c>
      <c r="AE76">
        <v>0</v>
      </c>
      <c r="AF76">
        <v>0</v>
      </c>
      <c r="AG76">
        <v>0</v>
      </c>
      <c r="AH76">
        <f>Tabell2[[#This Row],[d_DEA_id]]-Tabell2[[#This Row],[id]]</f>
        <v>0</v>
      </c>
      <c r="AI76">
        <f>Tabell2[[#This Row],[d_vekt_14]]-Tabell2[[#This Row],[d_vekt_142013]]</f>
        <v>1.7869142485138489E-9</v>
      </c>
      <c r="AJ76">
        <f>Tabell2[[#This Row],[d_vekt_37]]-Tabell2[[#This Row],[d_vekt_372013]]</f>
        <v>-5.0821352681751364E-10</v>
      </c>
      <c r="AK76">
        <f>Tabell2[[#This Row],[d_vekt_132]]-Tabell2[[#This Row],[d_vekt_1322013]]</f>
        <v>0</v>
      </c>
      <c r="AL76">
        <f>Tabell2[[#This Row],[d_vekt_231]]-Tabell2[[#This Row],[d_vekt_2312013]]</f>
        <v>0</v>
      </c>
      <c r="AM76">
        <f>Tabell2[[#This Row],[d_vekt_699]]-Tabell2[[#This Row],[d_vekt_6992013]]</f>
        <v>0</v>
      </c>
      <c r="AN76">
        <f>Tabell2[[#This Row],[d_normkostandelX14]]-Tabell2[[#This Row],[d_normkostandel_142013]]</f>
        <v>3.4285546207657447E-9</v>
      </c>
      <c r="AO76">
        <f>Tabell2[[#This Row],[d_normkostandelX37]]-Tabell2[[#This Row],[d_normkostandel_372013]]</f>
        <v>-7.1538452939279296E-9</v>
      </c>
      <c r="AP76">
        <f>Tabell2[[#This Row],[d_normkostandelX132]]-Tabell2[[#This Row],[d_normkostandel_1322013]]</f>
        <v>0</v>
      </c>
      <c r="AQ76">
        <f>Tabell2[[#This Row],[d_normkostandelX231]]-Tabell2[[#This Row],[d_normkostandel_2312013]]</f>
        <v>0</v>
      </c>
      <c r="AR76">
        <f>Tabell2[[#This Row],[d_normkostandelX699]]-Tabell2[[#This Row],[d_normkostandel_6992013]]</f>
        <v>0</v>
      </c>
      <c r="AS76">
        <f>Tabell2[[#This Row],[d_kostbidrag_X14]]-Tabell2[[#This Row],[d_kostbidrag_142013]]</f>
        <v>1.0280900755788025E-4</v>
      </c>
      <c r="AT76">
        <f>Tabell2[[#This Row],[d_kostbidrag_X37]]-Tabell2[[#This Row],[d_kostbidrag_372013]]</f>
        <v>-1.0282130970153958E-3</v>
      </c>
      <c r="AU76">
        <f>Tabell2[[#This Row],[d_kostbidrag_X132]]-Tabell2[[#This Row],[d_kostbidrag_1322013]]</f>
        <v>0</v>
      </c>
      <c r="AV76">
        <f>Tabell2[[#This Row],[d_kostbidrag_X231]]-Tabell2[[#This Row],[d_kostbidrag_2312013]]</f>
        <v>0</v>
      </c>
      <c r="AW76">
        <f>Tabell2[[#This Row],[d_kostbidrag_X699]]-Tabell2[[#This Row],[d_kostbidrag_6992013]]</f>
        <v>0</v>
      </c>
    </row>
    <row r="77" spans="1:49" x14ac:dyDescent="0.25">
      <c r="A77" t="s">
        <v>97</v>
      </c>
      <c r="B77">
        <v>242</v>
      </c>
      <c r="C77">
        <v>5.0209477543830872E-2</v>
      </c>
      <c r="D77">
        <v>8.0661475658416748E-2</v>
      </c>
      <c r="E77">
        <v>0</v>
      </c>
      <c r="F77">
        <v>0</v>
      </c>
      <c r="G77">
        <v>3.4380021970719099E-3</v>
      </c>
      <c r="H77">
        <v>0.20449186861515045</v>
      </c>
      <c r="I77">
        <v>0.63523221015930176</v>
      </c>
      <c r="J77">
        <v>0</v>
      </c>
      <c r="K77">
        <v>0</v>
      </c>
      <c r="L77">
        <v>0.16027593612670898</v>
      </c>
      <c r="M77">
        <v>1932.46240234375</v>
      </c>
      <c r="N77">
        <v>6002.98828125</v>
      </c>
      <c r="O77">
        <v>0</v>
      </c>
      <c r="P77">
        <v>0</v>
      </c>
      <c r="Q77">
        <v>1514.6187744140625</v>
      </c>
      <c r="R77">
        <v>242</v>
      </c>
      <c r="S77">
        <v>5.0209475738166698E-2</v>
      </c>
      <c r="T77">
        <v>8.0661475851966605E-2</v>
      </c>
      <c r="U77">
        <v>0</v>
      </c>
      <c r="V77">
        <v>0</v>
      </c>
      <c r="W77">
        <v>3.4380021522313902E-3</v>
      </c>
      <c r="X77">
        <v>0.204491863926763</v>
      </c>
      <c r="Y77">
        <v>0.63523219915608897</v>
      </c>
      <c r="Z77">
        <v>0</v>
      </c>
      <c r="AA77">
        <v>0</v>
      </c>
      <c r="AB77">
        <v>0.160275936917148</v>
      </c>
      <c r="AC77">
        <v>1932.46230221056</v>
      </c>
      <c r="AD77">
        <v>6002.98835585506</v>
      </c>
      <c r="AE77">
        <v>0</v>
      </c>
      <c r="AF77">
        <v>0</v>
      </c>
      <c r="AG77">
        <v>1514.6187241698401</v>
      </c>
      <c r="AH77">
        <f>Tabell2[[#This Row],[d_DEA_id]]-Tabell2[[#This Row],[id]]</f>
        <v>0</v>
      </c>
      <c r="AI77">
        <f>Tabell2[[#This Row],[d_vekt_14]]-Tabell2[[#This Row],[d_vekt_142013]]</f>
        <v>-1.805664173737398E-9</v>
      </c>
      <c r="AJ77">
        <f>Tabell2[[#This Row],[d_vekt_37]]-Tabell2[[#This Row],[d_vekt_372013]]</f>
        <v>1.9354985669739477E-10</v>
      </c>
      <c r="AK77">
        <f>Tabell2[[#This Row],[d_vekt_132]]-Tabell2[[#This Row],[d_vekt_1322013]]</f>
        <v>0</v>
      </c>
      <c r="AL77">
        <f>Tabell2[[#This Row],[d_vekt_231]]-Tabell2[[#This Row],[d_vekt_2312013]]</f>
        <v>0</v>
      </c>
      <c r="AM77">
        <f>Tabell2[[#This Row],[d_vekt_699]]-Tabell2[[#This Row],[d_vekt_6992013]]</f>
        <v>-4.4840519752148422E-11</v>
      </c>
      <c r="AN77">
        <f>Tabell2[[#This Row],[d_normkostandelX14]]-Tabell2[[#This Row],[d_normkostandel_142013]]</f>
        <v>-4.6883874560421646E-9</v>
      </c>
      <c r="AO77">
        <f>Tabell2[[#This Row],[d_normkostandelX37]]-Tabell2[[#This Row],[d_normkostandel_372013]]</f>
        <v>-1.1003212785354322E-8</v>
      </c>
      <c r="AP77">
        <f>Tabell2[[#This Row],[d_normkostandelX132]]-Tabell2[[#This Row],[d_normkostandel_1322013]]</f>
        <v>0</v>
      </c>
      <c r="AQ77">
        <f>Tabell2[[#This Row],[d_normkostandelX231]]-Tabell2[[#This Row],[d_normkostandel_2312013]]</f>
        <v>0</v>
      </c>
      <c r="AR77">
        <f>Tabell2[[#This Row],[d_normkostandelX699]]-Tabell2[[#This Row],[d_normkostandel_6992013]]</f>
        <v>7.9043901979325426E-10</v>
      </c>
      <c r="AS77">
        <f>Tabell2[[#This Row],[d_kostbidrag_X14]]-Tabell2[[#This Row],[d_kostbidrag_142013]]</f>
        <v>-1.0013319001700438E-4</v>
      </c>
      <c r="AT77">
        <f>Tabell2[[#This Row],[d_kostbidrag_X37]]-Tabell2[[#This Row],[d_kostbidrag_372013]]</f>
        <v>7.4605060035537463E-5</v>
      </c>
      <c r="AU77">
        <f>Tabell2[[#This Row],[d_kostbidrag_X132]]-Tabell2[[#This Row],[d_kostbidrag_1322013]]</f>
        <v>0</v>
      </c>
      <c r="AV77">
        <f>Tabell2[[#This Row],[d_kostbidrag_X231]]-Tabell2[[#This Row],[d_kostbidrag_2312013]]</f>
        <v>0</v>
      </c>
      <c r="AW77">
        <f>Tabell2[[#This Row],[d_kostbidrag_X699]]-Tabell2[[#This Row],[d_kostbidrag_6992013]]</f>
        <v>-5.0244222393303062E-5</v>
      </c>
    </row>
    <row r="78" spans="1:49" x14ac:dyDescent="0.25">
      <c r="A78" t="s">
        <v>98</v>
      </c>
      <c r="B78">
        <v>248</v>
      </c>
      <c r="C78">
        <v>0</v>
      </c>
      <c r="D78">
        <v>0.12006533890962601</v>
      </c>
      <c r="E78">
        <v>0</v>
      </c>
      <c r="F78">
        <v>0.25108146667480469</v>
      </c>
      <c r="G78">
        <v>0</v>
      </c>
      <c r="H78">
        <v>0</v>
      </c>
      <c r="I78">
        <v>0.66432744264602661</v>
      </c>
      <c r="J78">
        <v>0</v>
      </c>
      <c r="K78">
        <v>0.33567255735397339</v>
      </c>
      <c r="L78">
        <v>0</v>
      </c>
      <c r="M78">
        <v>0</v>
      </c>
      <c r="N78">
        <v>8935.5029296875</v>
      </c>
      <c r="O78">
        <v>0</v>
      </c>
      <c r="P78">
        <v>4514.94677734375</v>
      </c>
      <c r="Q78">
        <v>0</v>
      </c>
      <c r="R78">
        <v>248</v>
      </c>
      <c r="S78">
        <v>0</v>
      </c>
      <c r="T78">
        <v>0.120065341682549</v>
      </c>
      <c r="U78">
        <v>0</v>
      </c>
      <c r="V78">
        <v>0.25108146534773401</v>
      </c>
      <c r="W78">
        <v>0</v>
      </c>
      <c r="X78">
        <v>0</v>
      </c>
      <c r="Y78">
        <v>0.66432743978352005</v>
      </c>
      <c r="Z78">
        <v>0</v>
      </c>
      <c r="AA78">
        <v>0.33567256021648001</v>
      </c>
      <c r="AB78">
        <v>0</v>
      </c>
      <c r="AC78">
        <v>0</v>
      </c>
      <c r="AD78">
        <v>8935.50285869865</v>
      </c>
      <c r="AE78">
        <v>0</v>
      </c>
      <c r="AF78">
        <v>4514.9469098829504</v>
      </c>
      <c r="AG78">
        <v>0</v>
      </c>
      <c r="AH78">
        <f>Tabell2[[#This Row],[d_DEA_id]]-Tabell2[[#This Row],[id]]</f>
        <v>0</v>
      </c>
      <c r="AI78">
        <f>Tabell2[[#This Row],[d_vekt_14]]-Tabell2[[#This Row],[d_vekt_142013]]</f>
        <v>0</v>
      </c>
      <c r="AJ78">
        <f>Tabell2[[#This Row],[d_vekt_37]]-Tabell2[[#This Row],[d_vekt_372013]]</f>
        <v>2.772922988447668E-9</v>
      </c>
      <c r="AK78">
        <f>Tabell2[[#This Row],[d_vekt_132]]-Tabell2[[#This Row],[d_vekt_1322013]]</f>
        <v>0</v>
      </c>
      <c r="AL78">
        <f>Tabell2[[#This Row],[d_vekt_231]]-Tabell2[[#This Row],[d_vekt_2312013]]</f>
        <v>-1.3270706755719175E-9</v>
      </c>
      <c r="AM78">
        <f>Tabell2[[#This Row],[d_vekt_699]]-Tabell2[[#This Row],[d_vekt_6992013]]</f>
        <v>0</v>
      </c>
      <c r="AN78">
        <f>Tabell2[[#This Row],[d_normkostandelX14]]-Tabell2[[#This Row],[d_normkostandel_142013]]</f>
        <v>0</v>
      </c>
      <c r="AO78">
        <f>Tabell2[[#This Row],[d_normkostandelX37]]-Tabell2[[#This Row],[d_normkostandel_372013]]</f>
        <v>-2.8625065651155523E-9</v>
      </c>
      <c r="AP78">
        <f>Tabell2[[#This Row],[d_normkostandelX132]]-Tabell2[[#This Row],[d_normkostandel_1322013]]</f>
        <v>0</v>
      </c>
      <c r="AQ78">
        <f>Tabell2[[#This Row],[d_normkostandelX231]]-Tabell2[[#This Row],[d_normkostandel_2312013]]</f>
        <v>2.8625066206267036E-9</v>
      </c>
      <c r="AR78">
        <f>Tabell2[[#This Row],[d_normkostandelX699]]-Tabell2[[#This Row],[d_normkostandel_6992013]]</f>
        <v>0</v>
      </c>
      <c r="AS78">
        <f>Tabell2[[#This Row],[d_kostbidrag_X14]]-Tabell2[[#This Row],[d_kostbidrag_142013]]</f>
        <v>0</v>
      </c>
      <c r="AT78">
        <f>Tabell2[[#This Row],[d_kostbidrag_X37]]-Tabell2[[#This Row],[d_kostbidrag_372013]]</f>
        <v>-7.0988849984132685E-5</v>
      </c>
      <c r="AU78">
        <f>Tabell2[[#This Row],[d_kostbidrag_X132]]-Tabell2[[#This Row],[d_kostbidrag_1322013]]</f>
        <v>0</v>
      </c>
      <c r="AV78">
        <f>Tabell2[[#This Row],[d_kostbidrag_X231]]-Tabell2[[#This Row],[d_kostbidrag_2312013]]</f>
        <v>1.3253920042188838E-4</v>
      </c>
      <c r="AW78">
        <f>Tabell2[[#This Row],[d_kostbidrag_X699]]-Tabell2[[#This Row],[d_kostbidrag_6992013]]</f>
        <v>0</v>
      </c>
    </row>
    <row r="79" spans="1:49" x14ac:dyDescent="0.25">
      <c r="A79" t="s">
        <v>99</v>
      </c>
      <c r="B79">
        <v>249</v>
      </c>
      <c r="C79">
        <v>0</v>
      </c>
      <c r="D79">
        <v>1.0604985952377319</v>
      </c>
      <c r="E79">
        <v>0.27707186341285706</v>
      </c>
      <c r="F79">
        <v>0</v>
      </c>
      <c r="G79">
        <v>0</v>
      </c>
      <c r="H79">
        <v>0</v>
      </c>
      <c r="I79">
        <v>0.84859710931777954</v>
      </c>
      <c r="J79">
        <v>0.15140293538570404</v>
      </c>
      <c r="K79">
        <v>0</v>
      </c>
      <c r="L79">
        <v>0</v>
      </c>
      <c r="M79">
        <v>0</v>
      </c>
      <c r="N79">
        <v>78924.4296875</v>
      </c>
      <c r="O79">
        <v>14081.3466796875</v>
      </c>
      <c r="P79">
        <v>0</v>
      </c>
      <c r="Q79">
        <v>0</v>
      </c>
      <c r="R79">
        <v>249</v>
      </c>
      <c r="S79">
        <v>0</v>
      </c>
      <c r="T79">
        <v>1.0604985711204999</v>
      </c>
      <c r="U79">
        <v>0.277071875270607</v>
      </c>
      <c r="V79">
        <v>0</v>
      </c>
      <c r="W79">
        <v>0</v>
      </c>
      <c r="X79">
        <v>0</v>
      </c>
      <c r="Y79">
        <v>0.84859706427728598</v>
      </c>
      <c r="Z79">
        <v>0.15140293572271399</v>
      </c>
      <c r="AA79">
        <v>0</v>
      </c>
      <c r="AB79">
        <v>0</v>
      </c>
      <c r="AC79">
        <v>0</v>
      </c>
      <c r="AD79">
        <v>78924.424659929995</v>
      </c>
      <c r="AE79">
        <v>14081.346845002799</v>
      </c>
      <c r="AF79">
        <v>0</v>
      </c>
      <c r="AG79">
        <v>0</v>
      </c>
      <c r="AH79">
        <f>Tabell2[[#This Row],[d_DEA_id]]-Tabell2[[#This Row],[id]]</f>
        <v>0</v>
      </c>
      <c r="AI79">
        <f>Tabell2[[#This Row],[d_vekt_14]]-Tabell2[[#This Row],[d_vekt_142013]]</f>
        <v>0</v>
      </c>
      <c r="AJ79">
        <f>Tabell2[[#This Row],[d_vekt_37]]-Tabell2[[#This Row],[d_vekt_372013]]</f>
        <v>-2.4117231989251309E-8</v>
      </c>
      <c r="AK79">
        <f>Tabell2[[#This Row],[d_vekt_132]]-Tabell2[[#This Row],[d_vekt_1322013]]</f>
        <v>1.1857749948607221E-8</v>
      </c>
      <c r="AL79">
        <f>Tabell2[[#This Row],[d_vekt_231]]-Tabell2[[#This Row],[d_vekt_2312013]]</f>
        <v>0</v>
      </c>
      <c r="AM79">
        <f>Tabell2[[#This Row],[d_vekt_699]]-Tabell2[[#This Row],[d_vekt_6992013]]</f>
        <v>0</v>
      </c>
      <c r="AN79">
        <f>Tabell2[[#This Row],[d_normkostandelX14]]-Tabell2[[#This Row],[d_normkostandel_142013]]</f>
        <v>0</v>
      </c>
      <c r="AO79">
        <f>Tabell2[[#This Row],[d_normkostandelX37]]-Tabell2[[#This Row],[d_normkostandel_372013]]</f>
        <v>-4.5040493557024774E-8</v>
      </c>
      <c r="AP79">
        <f>Tabell2[[#This Row],[d_normkostandelX132]]-Tabell2[[#This Row],[d_normkostandel_1322013]]</f>
        <v>3.3700994772623005E-10</v>
      </c>
      <c r="AQ79">
        <f>Tabell2[[#This Row],[d_normkostandelX231]]-Tabell2[[#This Row],[d_normkostandel_2312013]]</f>
        <v>0</v>
      </c>
      <c r="AR79">
        <f>Tabell2[[#This Row],[d_normkostandelX699]]-Tabell2[[#This Row],[d_normkostandel_6992013]]</f>
        <v>0</v>
      </c>
      <c r="AS79">
        <f>Tabell2[[#This Row],[d_kostbidrag_X14]]-Tabell2[[#This Row],[d_kostbidrag_142013]]</f>
        <v>0</v>
      </c>
      <c r="AT79">
        <f>Tabell2[[#This Row],[d_kostbidrag_X37]]-Tabell2[[#This Row],[d_kostbidrag_372013]]</f>
        <v>-5.0275700050406158E-3</v>
      </c>
      <c r="AU79">
        <f>Tabell2[[#This Row],[d_kostbidrag_X132]]-Tabell2[[#This Row],[d_kostbidrag_1322013]]</f>
        <v>1.6531529945496004E-4</v>
      </c>
      <c r="AV79">
        <f>Tabell2[[#This Row],[d_kostbidrag_X231]]-Tabell2[[#This Row],[d_kostbidrag_2312013]]</f>
        <v>0</v>
      </c>
      <c r="AW79">
        <f>Tabell2[[#This Row],[d_kostbidrag_X699]]-Tabell2[[#This Row],[d_kostbidrag_6992013]]</f>
        <v>0</v>
      </c>
    </row>
    <row r="80" spans="1:49" x14ac:dyDescent="0.25">
      <c r="A80" t="s">
        <v>100</v>
      </c>
      <c r="B80">
        <v>251</v>
      </c>
      <c r="C80">
        <v>0</v>
      </c>
      <c r="D80">
        <v>0.85049700736999512</v>
      </c>
      <c r="E80">
        <v>0.27933701872825623</v>
      </c>
      <c r="F80">
        <v>0</v>
      </c>
      <c r="G80">
        <v>0</v>
      </c>
      <c r="H80">
        <v>0</v>
      </c>
      <c r="I80">
        <v>0.81680119037628174</v>
      </c>
      <c r="J80">
        <v>0.18319875001907349</v>
      </c>
      <c r="K80">
        <v>0</v>
      </c>
      <c r="L80">
        <v>0</v>
      </c>
      <c r="M80">
        <v>0</v>
      </c>
      <c r="N80">
        <v>63295.6875</v>
      </c>
      <c r="O80">
        <v>14196.4658203125</v>
      </c>
      <c r="P80">
        <v>0</v>
      </c>
      <c r="Q80">
        <v>0</v>
      </c>
      <c r="R80">
        <v>251</v>
      </c>
      <c r="S80">
        <v>0</v>
      </c>
      <c r="T80">
        <v>0.850497008946829</v>
      </c>
      <c r="U80">
        <v>0.27933702708163999</v>
      </c>
      <c r="V80">
        <v>0</v>
      </c>
      <c r="W80">
        <v>0</v>
      </c>
      <c r="X80">
        <v>0</v>
      </c>
      <c r="Y80">
        <v>0.81680124357386696</v>
      </c>
      <c r="Z80">
        <v>0.18319875642613301</v>
      </c>
      <c r="AA80">
        <v>0</v>
      </c>
      <c r="AB80">
        <v>0</v>
      </c>
      <c r="AC80">
        <v>0</v>
      </c>
      <c r="AD80">
        <v>63295.688399840903</v>
      </c>
      <c r="AE80">
        <v>14196.466390343099</v>
      </c>
      <c r="AF80">
        <v>0</v>
      </c>
      <c r="AG80">
        <v>0</v>
      </c>
      <c r="AH80">
        <f>Tabell2[[#This Row],[d_DEA_id]]-Tabell2[[#This Row],[id]]</f>
        <v>0</v>
      </c>
      <c r="AI80">
        <f>Tabell2[[#This Row],[d_vekt_14]]-Tabell2[[#This Row],[d_vekt_142013]]</f>
        <v>0</v>
      </c>
      <c r="AJ80">
        <f>Tabell2[[#This Row],[d_vekt_37]]-Tabell2[[#This Row],[d_vekt_372013]]</f>
        <v>1.5768338856858577E-9</v>
      </c>
      <c r="AK80">
        <f>Tabell2[[#This Row],[d_vekt_132]]-Tabell2[[#This Row],[d_vekt_1322013]]</f>
        <v>8.3533837624827356E-9</v>
      </c>
      <c r="AL80">
        <f>Tabell2[[#This Row],[d_vekt_231]]-Tabell2[[#This Row],[d_vekt_2312013]]</f>
        <v>0</v>
      </c>
      <c r="AM80">
        <f>Tabell2[[#This Row],[d_vekt_699]]-Tabell2[[#This Row],[d_vekt_6992013]]</f>
        <v>0</v>
      </c>
      <c r="AN80">
        <f>Tabell2[[#This Row],[d_normkostandelX14]]-Tabell2[[#This Row],[d_normkostandel_142013]]</f>
        <v>0</v>
      </c>
      <c r="AO80">
        <f>Tabell2[[#This Row],[d_normkostandelX37]]-Tabell2[[#This Row],[d_normkostandel_372013]]</f>
        <v>5.3197585225817079E-8</v>
      </c>
      <c r="AP80">
        <f>Tabell2[[#This Row],[d_normkostandelX132]]-Tabell2[[#This Row],[d_normkostandel_1322013]]</f>
        <v>6.4070595218179704E-9</v>
      </c>
      <c r="AQ80">
        <f>Tabell2[[#This Row],[d_normkostandelX231]]-Tabell2[[#This Row],[d_normkostandel_2312013]]</f>
        <v>0</v>
      </c>
      <c r="AR80">
        <f>Tabell2[[#This Row],[d_normkostandelX699]]-Tabell2[[#This Row],[d_normkostandel_6992013]]</f>
        <v>0</v>
      </c>
      <c r="AS80">
        <f>Tabell2[[#This Row],[d_kostbidrag_X14]]-Tabell2[[#This Row],[d_kostbidrag_142013]]</f>
        <v>0</v>
      </c>
      <c r="AT80">
        <f>Tabell2[[#This Row],[d_kostbidrag_X37]]-Tabell2[[#This Row],[d_kostbidrag_372013]]</f>
        <v>8.9984090300276875E-4</v>
      </c>
      <c r="AU80">
        <f>Tabell2[[#This Row],[d_kostbidrag_X132]]-Tabell2[[#This Row],[d_kostbidrag_1322013]]</f>
        <v>5.7003059919225052E-4</v>
      </c>
      <c r="AV80">
        <f>Tabell2[[#This Row],[d_kostbidrag_X231]]-Tabell2[[#This Row],[d_kostbidrag_2312013]]</f>
        <v>0</v>
      </c>
      <c r="AW80">
        <f>Tabell2[[#This Row],[d_kostbidrag_X699]]-Tabell2[[#This Row],[d_kostbidrag_6992013]]</f>
        <v>0</v>
      </c>
    </row>
    <row r="81" spans="1:49" x14ac:dyDescent="0.25">
      <c r="A81" t="s">
        <v>101</v>
      </c>
      <c r="B81">
        <v>257</v>
      </c>
      <c r="C81">
        <v>0.41916567087173462</v>
      </c>
      <c r="D81">
        <v>0.62701797485351563</v>
      </c>
      <c r="E81">
        <v>0</v>
      </c>
      <c r="F81">
        <v>0</v>
      </c>
      <c r="G81">
        <v>0</v>
      </c>
      <c r="H81">
        <v>0.25690567493438721</v>
      </c>
      <c r="I81">
        <v>0.74309432506561279</v>
      </c>
      <c r="J81">
        <v>0</v>
      </c>
      <c r="K81">
        <v>0</v>
      </c>
      <c r="L81">
        <v>0</v>
      </c>
      <c r="M81">
        <v>16132.8486328125</v>
      </c>
      <c r="N81">
        <v>46663.93359375</v>
      </c>
      <c r="O81">
        <v>0</v>
      </c>
      <c r="P81">
        <v>0</v>
      </c>
      <c r="Q81">
        <v>0</v>
      </c>
      <c r="R81">
        <v>257</v>
      </c>
      <c r="S81">
        <v>0.41916567484031497</v>
      </c>
      <c r="T81">
        <v>0.62701798258029295</v>
      </c>
      <c r="U81">
        <v>0</v>
      </c>
      <c r="V81">
        <v>0</v>
      </c>
      <c r="W81">
        <v>0</v>
      </c>
      <c r="X81">
        <v>0.25690566123880498</v>
      </c>
      <c r="Y81">
        <v>0.74309433876119502</v>
      </c>
      <c r="Z81">
        <v>0</v>
      </c>
      <c r="AA81">
        <v>0</v>
      </c>
      <c r="AB81">
        <v>0</v>
      </c>
      <c r="AC81">
        <v>16132.848493254</v>
      </c>
      <c r="AD81">
        <v>46663.932299590502</v>
      </c>
      <c r="AE81">
        <v>0</v>
      </c>
      <c r="AF81">
        <v>0</v>
      </c>
      <c r="AG81">
        <v>0</v>
      </c>
      <c r="AH81">
        <f>Tabell2[[#This Row],[d_DEA_id]]-Tabell2[[#This Row],[id]]</f>
        <v>0</v>
      </c>
      <c r="AI81">
        <f>Tabell2[[#This Row],[d_vekt_14]]-Tabell2[[#This Row],[d_vekt_142013]]</f>
        <v>3.9685803532307773E-9</v>
      </c>
      <c r="AJ81">
        <f>Tabell2[[#This Row],[d_vekt_37]]-Tabell2[[#This Row],[d_vekt_372013]]</f>
        <v>7.7267773290756736E-9</v>
      </c>
      <c r="AK81">
        <f>Tabell2[[#This Row],[d_vekt_132]]-Tabell2[[#This Row],[d_vekt_1322013]]</f>
        <v>0</v>
      </c>
      <c r="AL81">
        <f>Tabell2[[#This Row],[d_vekt_231]]-Tabell2[[#This Row],[d_vekt_2312013]]</f>
        <v>0</v>
      </c>
      <c r="AM81">
        <f>Tabell2[[#This Row],[d_vekt_699]]-Tabell2[[#This Row],[d_vekt_6992013]]</f>
        <v>0</v>
      </c>
      <c r="AN81">
        <f>Tabell2[[#This Row],[d_normkostandelX14]]-Tabell2[[#This Row],[d_normkostandel_142013]]</f>
        <v>-1.369558222386047E-8</v>
      </c>
      <c r="AO81">
        <f>Tabell2[[#This Row],[d_normkostandelX37]]-Tabell2[[#This Row],[d_normkostandel_372013]]</f>
        <v>1.369558222386047E-8</v>
      </c>
      <c r="AP81">
        <f>Tabell2[[#This Row],[d_normkostandelX132]]-Tabell2[[#This Row],[d_normkostandel_1322013]]</f>
        <v>0</v>
      </c>
      <c r="AQ81">
        <f>Tabell2[[#This Row],[d_normkostandelX231]]-Tabell2[[#This Row],[d_normkostandel_2312013]]</f>
        <v>0</v>
      </c>
      <c r="AR81">
        <f>Tabell2[[#This Row],[d_normkostandelX699]]-Tabell2[[#This Row],[d_normkostandel_6992013]]</f>
        <v>0</v>
      </c>
      <c r="AS81">
        <f>Tabell2[[#This Row],[d_kostbidrag_X14]]-Tabell2[[#This Row],[d_kostbidrag_142013]]</f>
        <v>-1.3955850045022089E-4</v>
      </c>
      <c r="AT81">
        <f>Tabell2[[#This Row],[d_kostbidrag_X37]]-Tabell2[[#This Row],[d_kostbidrag_372013]]</f>
        <v>-1.2941594977746718E-3</v>
      </c>
      <c r="AU81">
        <f>Tabell2[[#This Row],[d_kostbidrag_X132]]-Tabell2[[#This Row],[d_kostbidrag_1322013]]</f>
        <v>0</v>
      </c>
      <c r="AV81">
        <f>Tabell2[[#This Row],[d_kostbidrag_X231]]-Tabell2[[#This Row],[d_kostbidrag_2312013]]</f>
        <v>0</v>
      </c>
      <c r="AW81">
        <f>Tabell2[[#This Row],[d_kostbidrag_X699]]-Tabell2[[#This Row],[d_kostbidrag_6992013]]</f>
        <v>0</v>
      </c>
    </row>
    <row r="82" spans="1:49" x14ac:dyDescent="0.25">
      <c r="A82" t="s">
        <v>102</v>
      </c>
      <c r="B82">
        <v>262</v>
      </c>
      <c r="C82">
        <v>0.22191436588764191</v>
      </c>
      <c r="D82">
        <v>0</v>
      </c>
      <c r="E82">
        <v>0</v>
      </c>
      <c r="F82">
        <v>0.5139809250831604</v>
      </c>
      <c r="G82">
        <v>5.2808611653745174E-3</v>
      </c>
      <c r="H82">
        <v>0.42471733689308167</v>
      </c>
      <c r="I82">
        <v>0</v>
      </c>
      <c r="J82">
        <v>0</v>
      </c>
      <c r="K82">
        <v>0.45959389209747314</v>
      </c>
      <c r="L82">
        <v>0.115688756108284</v>
      </c>
      <c r="M82">
        <v>8541.0400390625</v>
      </c>
      <c r="N82">
        <v>0</v>
      </c>
      <c r="O82">
        <v>0</v>
      </c>
      <c r="P82">
        <v>9242.4052734375</v>
      </c>
      <c r="Q82">
        <v>2326.493896484375</v>
      </c>
      <c r="R82">
        <v>262</v>
      </c>
      <c r="S82">
        <v>0.22191437155721599</v>
      </c>
      <c r="T82">
        <v>0</v>
      </c>
      <c r="U82">
        <v>0</v>
      </c>
      <c r="V82">
        <v>0.51398090656702999</v>
      </c>
      <c r="W82">
        <v>5.2808612389682397E-3</v>
      </c>
      <c r="X82">
        <v>0.42471736702636398</v>
      </c>
      <c r="Y82">
        <v>0</v>
      </c>
      <c r="Z82">
        <v>0</v>
      </c>
      <c r="AA82">
        <v>0.45959386915143002</v>
      </c>
      <c r="AB82">
        <v>0.115688763822206</v>
      </c>
      <c r="AC82">
        <v>8541.0403324941399</v>
      </c>
      <c r="AD82">
        <v>0</v>
      </c>
      <c r="AE82">
        <v>0</v>
      </c>
      <c r="AF82">
        <v>9242.4046618883294</v>
      </c>
      <c r="AG82">
        <v>2326.4939805499298</v>
      </c>
      <c r="AH82">
        <f>Tabell2[[#This Row],[d_DEA_id]]-Tabell2[[#This Row],[id]]</f>
        <v>0</v>
      </c>
      <c r="AI82">
        <f>Tabell2[[#This Row],[d_vekt_14]]-Tabell2[[#This Row],[d_vekt_142013]]</f>
        <v>5.6695740879852963E-9</v>
      </c>
      <c r="AJ82">
        <f>Tabell2[[#This Row],[d_vekt_37]]-Tabell2[[#This Row],[d_vekt_372013]]</f>
        <v>0</v>
      </c>
      <c r="AK82">
        <f>Tabell2[[#This Row],[d_vekt_132]]-Tabell2[[#This Row],[d_vekt_1322013]]</f>
        <v>0</v>
      </c>
      <c r="AL82">
        <f>Tabell2[[#This Row],[d_vekt_231]]-Tabell2[[#This Row],[d_vekt_2312013]]</f>
        <v>-1.8516130406709408E-8</v>
      </c>
      <c r="AM82">
        <f>Tabell2[[#This Row],[d_vekt_699]]-Tabell2[[#This Row],[d_vekt_6992013]]</f>
        <v>7.3593722262066397E-11</v>
      </c>
      <c r="AN82">
        <f>Tabell2[[#This Row],[d_normkostandelX14]]-Tabell2[[#This Row],[d_normkostandel_142013]]</f>
        <v>3.0133282313826726E-8</v>
      </c>
      <c r="AO82">
        <f>Tabell2[[#This Row],[d_normkostandelX37]]-Tabell2[[#This Row],[d_normkostandel_372013]]</f>
        <v>0</v>
      </c>
      <c r="AP82">
        <f>Tabell2[[#This Row],[d_normkostandelX132]]-Tabell2[[#This Row],[d_normkostandel_1322013]]</f>
        <v>0</v>
      </c>
      <c r="AQ82">
        <f>Tabell2[[#This Row],[d_normkostandelX231]]-Tabell2[[#This Row],[d_normkostandel_2312013]]</f>
        <v>-2.2946043121141457E-8</v>
      </c>
      <c r="AR82">
        <f>Tabell2[[#This Row],[d_normkostandelX699]]-Tabell2[[#This Row],[d_normkostandel_6992013]]</f>
        <v>7.7139220011623877E-9</v>
      </c>
      <c r="AS82">
        <f>Tabell2[[#This Row],[d_kostbidrag_X14]]-Tabell2[[#This Row],[d_kostbidrag_142013]]</f>
        <v>2.934316398750525E-4</v>
      </c>
      <c r="AT82">
        <f>Tabell2[[#This Row],[d_kostbidrag_X37]]-Tabell2[[#This Row],[d_kostbidrag_372013]]</f>
        <v>0</v>
      </c>
      <c r="AU82">
        <f>Tabell2[[#This Row],[d_kostbidrag_X132]]-Tabell2[[#This Row],[d_kostbidrag_1322013]]</f>
        <v>0</v>
      </c>
      <c r="AV82">
        <f>Tabell2[[#This Row],[d_kostbidrag_X231]]-Tabell2[[#This Row],[d_kostbidrag_2312013]]</f>
        <v>-6.1154917057137936E-4</v>
      </c>
      <c r="AW82">
        <f>Tabell2[[#This Row],[d_kostbidrag_X699]]-Tabell2[[#This Row],[d_kostbidrag_6992013]]</f>
        <v>8.4065554801782127E-5</v>
      </c>
    </row>
    <row r="83" spans="1:49" x14ac:dyDescent="0.25">
      <c r="A83" t="s">
        <v>103</v>
      </c>
      <c r="B83">
        <v>264</v>
      </c>
      <c r="C83">
        <v>0.46987009048461914</v>
      </c>
      <c r="D83">
        <v>0</v>
      </c>
      <c r="E83">
        <v>0</v>
      </c>
      <c r="F83">
        <v>1.0341455936431885</v>
      </c>
      <c r="G83">
        <v>1.4768514665775001E-4</v>
      </c>
      <c r="H83">
        <v>0.4921526312828064</v>
      </c>
      <c r="I83">
        <v>0</v>
      </c>
      <c r="J83">
        <v>0</v>
      </c>
      <c r="K83">
        <v>0.50607669353485107</v>
      </c>
      <c r="L83">
        <v>1.7706416547298431E-3</v>
      </c>
      <c r="M83">
        <v>18084.359375</v>
      </c>
      <c r="N83">
        <v>0</v>
      </c>
      <c r="O83">
        <v>0</v>
      </c>
      <c r="P83">
        <v>18596.005859375</v>
      </c>
      <c r="Q83">
        <v>65.06298828125</v>
      </c>
      <c r="R83">
        <v>264</v>
      </c>
      <c r="S83">
        <v>0.469870096788786</v>
      </c>
      <c r="T83">
        <v>0</v>
      </c>
      <c r="U83">
        <v>0</v>
      </c>
      <c r="V83">
        <v>1.0341455890909399</v>
      </c>
      <c r="W83">
        <v>1.4768513947784E-4</v>
      </c>
      <c r="X83">
        <v>0.49215264737497499</v>
      </c>
      <c r="Y83">
        <v>0</v>
      </c>
      <c r="Z83">
        <v>0</v>
      </c>
      <c r="AA83">
        <v>0.50607671108151797</v>
      </c>
      <c r="AB83">
        <v>1.7706415435068399E-3</v>
      </c>
      <c r="AC83">
        <v>18084.3602852068</v>
      </c>
      <c r="AD83">
        <v>0</v>
      </c>
      <c r="AE83">
        <v>0</v>
      </c>
      <c r="AF83">
        <v>18596.005983033199</v>
      </c>
      <c r="AG83">
        <v>65.062983567241403</v>
      </c>
      <c r="AH83">
        <f>Tabell2[[#This Row],[d_DEA_id]]-Tabell2[[#This Row],[id]]</f>
        <v>0</v>
      </c>
      <c r="AI83">
        <f>Tabell2[[#This Row],[d_vekt_14]]-Tabell2[[#This Row],[d_vekt_142013]]</f>
        <v>6.3041668552088481E-9</v>
      </c>
      <c r="AJ83">
        <f>Tabell2[[#This Row],[d_vekt_37]]-Tabell2[[#This Row],[d_vekt_372013]]</f>
        <v>0</v>
      </c>
      <c r="AK83">
        <f>Tabell2[[#This Row],[d_vekt_132]]-Tabell2[[#This Row],[d_vekt_1322013]]</f>
        <v>0</v>
      </c>
      <c r="AL83">
        <f>Tabell2[[#This Row],[d_vekt_231]]-Tabell2[[#This Row],[d_vekt_2312013]]</f>
        <v>-4.552248578093554E-9</v>
      </c>
      <c r="AM83">
        <f>Tabell2[[#This Row],[d_vekt_699]]-Tabell2[[#This Row],[d_vekt_6992013]]</f>
        <v>-7.1799100139716826E-12</v>
      </c>
      <c r="AN83">
        <f>Tabell2[[#This Row],[d_normkostandelX14]]-Tabell2[[#This Row],[d_normkostandel_142013]]</f>
        <v>1.609216859765894E-8</v>
      </c>
      <c r="AO83">
        <f>Tabell2[[#This Row],[d_normkostandelX37]]-Tabell2[[#This Row],[d_normkostandel_372013]]</f>
        <v>0</v>
      </c>
      <c r="AP83">
        <f>Tabell2[[#This Row],[d_normkostandelX132]]-Tabell2[[#This Row],[d_normkostandel_1322013]]</f>
        <v>0</v>
      </c>
      <c r="AQ83">
        <f>Tabell2[[#This Row],[d_normkostandelX231]]-Tabell2[[#This Row],[d_normkostandel_2312013]]</f>
        <v>1.7546666897239049E-8</v>
      </c>
      <c r="AR83">
        <f>Tabell2[[#This Row],[d_normkostandelX699]]-Tabell2[[#This Row],[d_normkostandel_6992013]]</f>
        <v>-1.112230032466327E-10</v>
      </c>
      <c r="AS83">
        <f>Tabell2[[#This Row],[d_kostbidrag_X14]]-Tabell2[[#This Row],[d_kostbidrag_142013]]</f>
        <v>9.1020679974462837E-4</v>
      </c>
      <c r="AT83">
        <f>Tabell2[[#This Row],[d_kostbidrag_X37]]-Tabell2[[#This Row],[d_kostbidrag_372013]]</f>
        <v>0</v>
      </c>
      <c r="AU83">
        <f>Tabell2[[#This Row],[d_kostbidrag_X132]]-Tabell2[[#This Row],[d_kostbidrag_1322013]]</f>
        <v>0</v>
      </c>
      <c r="AV83">
        <f>Tabell2[[#This Row],[d_kostbidrag_X231]]-Tabell2[[#This Row],[d_kostbidrag_2312013]]</f>
        <v>1.2365819929982536E-4</v>
      </c>
      <c r="AW83">
        <f>Tabell2[[#This Row],[d_kostbidrag_X699]]-Tabell2[[#This Row],[d_kostbidrag_6992013]]</f>
        <v>-4.7140085968067069E-6</v>
      </c>
    </row>
    <row r="84" spans="1:49" x14ac:dyDescent="0.25">
      <c r="A84" t="s">
        <v>104</v>
      </c>
      <c r="B84">
        <v>267</v>
      </c>
      <c r="C84">
        <v>0.16109883785247803</v>
      </c>
      <c r="D84">
        <v>0.10963641107082367</v>
      </c>
      <c r="E84">
        <v>0</v>
      </c>
      <c r="F84">
        <v>0</v>
      </c>
      <c r="G84">
        <v>0</v>
      </c>
      <c r="H84">
        <v>0.43178883194923401</v>
      </c>
      <c r="I84">
        <v>0.56821119785308838</v>
      </c>
      <c r="J84">
        <v>0</v>
      </c>
      <c r="K84">
        <v>0</v>
      </c>
      <c r="L84">
        <v>0</v>
      </c>
      <c r="M84">
        <v>6200.3720703125</v>
      </c>
      <c r="N84">
        <v>8159.36083984375</v>
      </c>
      <c r="O84">
        <v>0</v>
      </c>
      <c r="P84">
        <v>0</v>
      </c>
      <c r="Q84">
        <v>0</v>
      </c>
      <c r="R84">
        <v>267</v>
      </c>
      <c r="S84">
        <v>0.16109884300972499</v>
      </c>
      <c r="T84">
        <v>0.109636412359394</v>
      </c>
      <c r="U84">
        <v>0</v>
      </c>
      <c r="V84">
        <v>0</v>
      </c>
      <c r="W84">
        <v>0</v>
      </c>
      <c r="X84">
        <v>0.43178881657986401</v>
      </c>
      <c r="Y84">
        <v>0.56821118342013599</v>
      </c>
      <c r="Z84">
        <v>0</v>
      </c>
      <c r="AA84">
        <v>0</v>
      </c>
      <c r="AB84">
        <v>0</v>
      </c>
      <c r="AC84">
        <v>6200.3722697582798</v>
      </c>
      <c r="AD84">
        <v>8159.3610806108099</v>
      </c>
      <c r="AE84">
        <v>0</v>
      </c>
      <c r="AF84">
        <v>0</v>
      </c>
      <c r="AG84">
        <v>0</v>
      </c>
      <c r="AH84">
        <f>Tabell2[[#This Row],[d_DEA_id]]-Tabell2[[#This Row],[id]]</f>
        <v>0</v>
      </c>
      <c r="AI84">
        <f>Tabell2[[#This Row],[d_vekt_14]]-Tabell2[[#This Row],[d_vekt_142013]]</f>
        <v>5.1572469628169415E-9</v>
      </c>
      <c r="AJ84">
        <f>Tabell2[[#This Row],[d_vekt_37]]-Tabell2[[#This Row],[d_vekt_372013]]</f>
        <v>1.2885703337683907E-9</v>
      </c>
      <c r="AK84">
        <f>Tabell2[[#This Row],[d_vekt_132]]-Tabell2[[#This Row],[d_vekt_1322013]]</f>
        <v>0</v>
      </c>
      <c r="AL84">
        <f>Tabell2[[#This Row],[d_vekt_231]]-Tabell2[[#This Row],[d_vekt_2312013]]</f>
        <v>0</v>
      </c>
      <c r="AM84">
        <f>Tabell2[[#This Row],[d_vekt_699]]-Tabell2[[#This Row],[d_vekt_6992013]]</f>
        <v>0</v>
      </c>
      <c r="AN84">
        <f>Tabell2[[#This Row],[d_normkostandelX14]]-Tabell2[[#This Row],[d_normkostandel_142013]]</f>
        <v>-1.53693699989077E-8</v>
      </c>
      <c r="AO84">
        <f>Tabell2[[#This Row],[d_normkostandelX37]]-Tabell2[[#This Row],[d_normkostandel_372013]]</f>
        <v>-1.4432952388787612E-8</v>
      </c>
      <c r="AP84">
        <f>Tabell2[[#This Row],[d_normkostandelX132]]-Tabell2[[#This Row],[d_normkostandel_1322013]]</f>
        <v>0</v>
      </c>
      <c r="AQ84">
        <f>Tabell2[[#This Row],[d_normkostandelX231]]-Tabell2[[#This Row],[d_normkostandel_2312013]]</f>
        <v>0</v>
      </c>
      <c r="AR84">
        <f>Tabell2[[#This Row],[d_normkostandelX699]]-Tabell2[[#This Row],[d_normkostandel_6992013]]</f>
        <v>0</v>
      </c>
      <c r="AS84">
        <f>Tabell2[[#This Row],[d_kostbidrag_X14]]-Tabell2[[#This Row],[d_kostbidrag_142013]]</f>
        <v>1.9944577979913447E-4</v>
      </c>
      <c r="AT84">
        <f>Tabell2[[#This Row],[d_kostbidrag_X37]]-Tabell2[[#This Row],[d_kostbidrag_372013]]</f>
        <v>2.4076705994957592E-4</v>
      </c>
      <c r="AU84">
        <f>Tabell2[[#This Row],[d_kostbidrag_X132]]-Tabell2[[#This Row],[d_kostbidrag_1322013]]</f>
        <v>0</v>
      </c>
      <c r="AV84">
        <f>Tabell2[[#This Row],[d_kostbidrag_X231]]-Tabell2[[#This Row],[d_kostbidrag_2312013]]</f>
        <v>0</v>
      </c>
      <c r="AW84">
        <f>Tabell2[[#This Row],[d_kostbidrag_X699]]-Tabell2[[#This Row],[d_kostbidrag_6992013]]</f>
        <v>0</v>
      </c>
    </row>
    <row r="85" spans="1:49" x14ac:dyDescent="0.25">
      <c r="A85" t="s">
        <v>105</v>
      </c>
      <c r="B85">
        <v>269</v>
      </c>
      <c r="C85">
        <v>0.31487992405891418</v>
      </c>
      <c r="D85">
        <v>1.4330495595932007</v>
      </c>
      <c r="E85">
        <v>0</v>
      </c>
      <c r="F85">
        <v>0</v>
      </c>
      <c r="G85">
        <v>0</v>
      </c>
      <c r="H85">
        <v>0.10203880071640015</v>
      </c>
      <c r="I85">
        <v>0.89796119928359985</v>
      </c>
      <c r="J85">
        <v>0</v>
      </c>
      <c r="K85">
        <v>0</v>
      </c>
      <c r="L85">
        <v>0</v>
      </c>
      <c r="M85">
        <v>12119.0986328125</v>
      </c>
      <c r="N85">
        <v>106650.4140625</v>
      </c>
      <c r="O85">
        <v>0</v>
      </c>
      <c r="P85">
        <v>0</v>
      </c>
      <c r="Q85">
        <v>0</v>
      </c>
      <c r="R85">
        <v>269</v>
      </c>
      <c r="S85">
        <v>0.31487992442813101</v>
      </c>
      <c r="T85">
        <v>1.4330495785383901</v>
      </c>
      <c r="U85">
        <v>0</v>
      </c>
      <c r="V85">
        <v>0</v>
      </c>
      <c r="W85">
        <v>0</v>
      </c>
      <c r="X85">
        <v>0.102038798477457</v>
      </c>
      <c r="Y85">
        <v>0.897961201522543</v>
      </c>
      <c r="Z85">
        <v>0</v>
      </c>
      <c r="AA85">
        <v>0</v>
      </c>
      <c r="AB85">
        <v>0</v>
      </c>
      <c r="AC85">
        <v>12119.0985313899</v>
      </c>
      <c r="AD85">
        <v>106650.415733984</v>
      </c>
      <c r="AE85">
        <v>0</v>
      </c>
      <c r="AF85">
        <v>0</v>
      </c>
      <c r="AG85">
        <v>0</v>
      </c>
      <c r="AH85">
        <f>Tabell2[[#This Row],[d_DEA_id]]-Tabell2[[#This Row],[id]]</f>
        <v>0</v>
      </c>
      <c r="AI85">
        <f>Tabell2[[#This Row],[d_vekt_14]]-Tabell2[[#This Row],[d_vekt_142013]]</f>
        <v>3.6921682378121545E-10</v>
      </c>
      <c r="AJ85">
        <f>Tabell2[[#This Row],[d_vekt_37]]-Tabell2[[#This Row],[d_vekt_372013]]</f>
        <v>1.8945189417252095E-8</v>
      </c>
      <c r="AK85">
        <f>Tabell2[[#This Row],[d_vekt_132]]-Tabell2[[#This Row],[d_vekt_1322013]]</f>
        <v>0</v>
      </c>
      <c r="AL85">
        <f>Tabell2[[#This Row],[d_vekt_231]]-Tabell2[[#This Row],[d_vekt_2312013]]</f>
        <v>0</v>
      </c>
      <c r="AM85">
        <f>Tabell2[[#This Row],[d_vekt_699]]-Tabell2[[#This Row],[d_vekt_6992013]]</f>
        <v>0</v>
      </c>
      <c r="AN85">
        <f>Tabell2[[#This Row],[d_normkostandelX14]]-Tabell2[[#This Row],[d_normkostandel_142013]]</f>
        <v>-2.2389431419966854E-9</v>
      </c>
      <c r="AO85">
        <f>Tabell2[[#This Row],[d_normkostandelX37]]-Tabell2[[#This Row],[d_normkostandel_372013]]</f>
        <v>2.2389431419966854E-9</v>
      </c>
      <c r="AP85">
        <f>Tabell2[[#This Row],[d_normkostandelX132]]-Tabell2[[#This Row],[d_normkostandel_1322013]]</f>
        <v>0</v>
      </c>
      <c r="AQ85">
        <f>Tabell2[[#This Row],[d_normkostandelX231]]-Tabell2[[#This Row],[d_normkostandel_2312013]]</f>
        <v>0</v>
      </c>
      <c r="AR85">
        <f>Tabell2[[#This Row],[d_normkostandelX699]]-Tabell2[[#This Row],[d_normkostandel_6992013]]</f>
        <v>0</v>
      </c>
      <c r="AS85">
        <f>Tabell2[[#This Row],[d_kostbidrag_X14]]-Tabell2[[#This Row],[d_kostbidrag_142013]]</f>
        <v>-1.0142259998247027E-4</v>
      </c>
      <c r="AT85">
        <f>Tabell2[[#This Row],[d_kostbidrag_X37]]-Tabell2[[#This Row],[d_kostbidrag_372013]]</f>
        <v>1.6714840021450073E-3</v>
      </c>
      <c r="AU85">
        <f>Tabell2[[#This Row],[d_kostbidrag_X132]]-Tabell2[[#This Row],[d_kostbidrag_1322013]]</f>
        <v>0</v>
      </c>
      <c r="AV85">
        <f>Tabell2[[#This Row],[d_kostbidrag_X231]]-Tabell2[[#This Row],[d_kostbidrag_2312013]]</f>
        <v>0</v>
      </c>
      <c r="AW85">
        <f>Tabell2[[#This Row],[d_kostbidrag_X699]]-Tabell2[[#This Row],[d_kostbidrag_6992013]]</f>
        <v>0</v>
      </c>
    </row>
    <row r="86" spans="1:49" x14ac:dyDescent="0.25">
      <c r="A86" t="s">
        <v>106</v>
      </c>
      <c r="B86">
        <v>274</v>
      </c>
      <c r="C86">
        <v>0</v>
      </c>
      <c r="D86">
        <v>0.49973344802856445</v>
      </c>
      <c r="E86">
        <v>5.3219720721244812E-2</v>
      </c>
      <c r="F86">
        <v>0</v>
      </c>
      <c r="G86">
        <v>0</v>
      </c>
      <c r="H86">
        <v>0</v>
      </c>
      <c r="I86">
        <v>0.9322052001953125</v>
      </c>
      <c r="J86">
        <v>6.7794755101203918E-2</v>
      </c>
      <c r="K86">
        <v>0</v>
      </c>
      <c r="L86">
        <v>0</v>
      </c>
      <c r="M86">
        <v>0</v>
      </c>
      <c r="N86">
        <v>37191.1640625</v>
      </c>
      <c r="O86">
        <v>2704.732666015625</v>
      </c>
      <c r="P86">
        <v>0</v>
      </c>
      <c r="Q86">
        <v>0</v>
      </c>
      <c r="R86">
        <v>274</v>
      </c>
      <c r="S86">
        <v>0</v>
      </c>
      <c r="T86">
        <v>0.49973343453785202</v>
      </c>
      <c r="U86">
        <v>5.3219719217713797E-2</v>
      </c>
      <c r="V86">
        <v>0</v>
      </c>
      <c r="W86">
        <v>0</v>
      </c>
      <c r="X86">
        <v>0</v>
      </c>
      <c r="Y86">
        <v>0.93220524011485095</v>
      </c>
      <c r="Z86">
        <v>6.7794759885148798E-2</v>
      </c>
      <c r="AA86">
        <v>0</v>
      </c>
      <c r="AB86">
        <v>0</v>
      </c>
      <c r="AC86">
        <v>0</v>
      </c>
      <c r="AD86">
        <v>37191.161665175998</v>
      </c>
      <c r="AE86">
        <v>2704.73257008265</v>
      </c>
      <c r="AF86">
        <v>0</v>
      </c>
      <c r="AG86">
        <v>0</v>
      </c>
      <c r="AH86">
        <f>Tabell2[[#This Row],[d_DEA_id]]-Tabell2[[#This Row],[id]]</f>
        <v>0</v>
      </c>
      <c r="AI86">
        <f>Tabell2[[#This Row],[d_vekt_14]]-Tabell2[[#This Row],[d_vekt_142013]]</f>
        <v>0</v>
      </c>
      <c r="AJ86">
        <f>Tabell2[[#This Row],[d_vekt_37]]-Tabell2[[#This Row],[d_vekt_372013]]</f>
        <v>-1.3490712436059482E-8</v>
      </c>
      <c r="AK86">
        <f>Tabell2[[#This Row],[d_vekt_132]]-Tabell2[[#This Row],[d_vekt_1322013]]</f>
        <v>-1.5035310149680292E-9</v>
      </c>
      <c r="AL86">
        <f>Tabell2[[#This Row],[d_vekt_231]]-Tabell2[[#This Row],[d_vekt_2312013]]</f>
        <v>0</v>
      </c>
      <c r="AM86">
        <f>Tabell2[[#This Row],[d_vekt_699]]-Tabell2[[#This Row],[d_vekt_6992013]]</f>
        <v>0</v>
      </c>
      <c r="AN86">
        <f>Tabell2[[#This Row],[d_normkostandelX14]]-Tabell2[[#This Row],[d_normkostandel_142013]]</f>
        <v>0</v>
      </c>
      <c r="AO86">
        <f>Tabell2[[#This Row],[d_normkostandelX37]]-Tabell2[[#This Row],[d_normkostandel_372013]]</f>
        <v>3.99195384526152E-8</v>
      </c>
      <c r="AP86">
        <f>Tabell2[[#This Row],[d_normkostandelX132]]-Tabell2[[#This Row],[d_normkostandel_1322013]]</f>
        <v>4.7839448791275885E-9</v>
      </c>
      <c r="AQ86">
        <f>Tabell2[[#This Row],[d_normkostandelX231]]-Tabell2[[#This Row],[d_normkostandel_2312013]]</f>
        <v>0</v>
      </c>
      <c r="AR86">
        <f>Tabell2[[#This Row],[d_normkostandelX699]]-Tabell2[[#This Row],[d_normkostandel_6992013]]</f>
        <v>0</v>
      </c>
      <c r="AS86">
        <f>Tabell2[[#This Row],[d_kostbidrag_X14]]-Tabell2[[#This Row],[d_kostbidrag_142013]]</f>
        <v>0</v>
      </c>
      <c r="AT86">
        <f>Tabell2[[#This Row],[d_kostbidrag_X37]]-Tabell2[[#This Row],[d_kostbidrag_372013]]</f>
        <v>-2.3973240022314712E-3</v>
      </c>
      <c r="AU86">
        <f>Tabell2[[#This Row],[d_kostbidrag_X132]]-Tabell2[[#This Row],[d_kostbidrag_1322013]]</f>
        <v>-9.5932975000323495E-5</v>
      </c>
      <c r="AV86">
        <f>Tabell2[[#This Row],[d_kostbidrag_X231]]-Tabell2[[#This Row],[d_kostbidrag_2312013]]</f>
        <v>0</v>
      </c>
      <c r="AW86">
        <f>Tabell2[[#This Row],[d_kostbidrag_X699]]-Tabell2[[#This Row],[d_kostbidrag_6992013]]</f>
        <v>0</v>
      </c>
    </row>
    <row r="87" spans="1:49" x14ac:dyDescent="0.25">
      <c r="A87" t="s">
        <v>107</v>
      </c>
      <c r="B87">
        <v>275</v>
      </c>
      <c r="C87">
        <v>0.48884332180023193</v>
      </c>
      <c r="D87">
        <v>0</v>
      </c>
      <c r="E87">
        <v>0</v>
      </c>
      <c r="F87">
        <v>1.6020694971084595</v>
      </c>
      <c r="G87">
        <v>0.13991835713386536</v>
      </c>
      <c r="H87">
        <v>0.17219345271587372</v>
      </c>
      <c r="I87">
        <v>0</v>
      </c>
      <c r="J87">
        <v>0</v>
      </c>
      <c r="K87">
        <v>0.26365798711776733</v>
      </c>
      <c r="L87">
        <v>0.56414854526519775</v>
      </c>
      <c r="M87">
        <v>18814.6015625</v>
      </c>
      <c r="N87">
        <v>0</v>
      </c>
      <c r="O87">
        <v>0</v>
      </c>
      <c r="P87">
        <v>28808.4140625</v>
      </c>
      <c r="Q87">
        <v>61641.3125</v>
      </c>
      <c r="R87">
        <v>275</v>
      </c>
      <c r="S87">
        <v>0.48884331243144602</v>
      </c>
      <c r="T87">
        <v>0</v>
      </c>
      <c r="U87">
        <v>0</v>
      </c>
      <c r="V87">
        <v>1.6020694642676401</v>
      </c>
      <c r="W87">
        <v>0.13991835087424301</v>
      </c>
      <c r="X87">
        <v>0.17219345482053999</v>
      </c>
      <c r="Y87">
        <v>0</v>
      </c>
      <c r="Z87">
        <v>0</v>
      </c>
      <c r="AA87">
        <v>0.26365800012974999</v>
      </c>
      <c r="AB87">
        <v>0.56414854504970902</v>
      </c>
      <c r="AC87">
        <v>18814.601408861501</v>
      </c>
      <c r="AD87">
        <v>0</v>
      </c>
      <c r="AE87">
        <v>0</v>
      </c>
      <c r="AF87">
        <v>28808.413106460699</v>
      </c>
      <c r="AG87">
        <v>61641.309314349703</v>
      </c>
      <c r="AH87">
        <f>Tabell2[[#This Row],[d_DEA_id]]-Tabell2[[#This Row],[id]]</f>
        <v>0</v>
      </c>
      <c r="AI87">
        <f>Tabell2[[#This Row],[d_vekt_14]]-Tabell2[[#This Row],[d_vekt_142013]]</f>
        <v>-9.3687859137325802E-9</v>
      </c>
      <c r="AJ87">
        <f>Tabell2[[#This Row],[d_vekt_37]]-Tabell2[[#This Row],[d_vekt_372013]]</f>
        <v>0</v>
      </c>
      <c r="AK87">
        <f>Tabell2[[#This Row],[d_vekt_132]]-Tabell2[[#This Row],[d_vekt_1322013]]</f>
        <v>0</v>
      </c>
      <c r="AL87">
        <f>Tabell2[[#This Row],[d_vekt_231]]-Tabell2[[#This Row],[d_vekt_2312013]]</f>
        <v>-3.2840819397250698E-8</v>
      </c>
      <c r="AM87">
        <f>Tabell2[[#This Row],[d_vekt_699]]-Tabell2[[#This Row],[d_vekt_6992013]]</f>
        <v>-6.2596223482369595E-9</v>
      </c>
      <c r="AN87">
        <f>Tabell2[[#This Row],[d_normkostandelX14]]-Tabell2[[#This Row],[d_normkostandel_142013]]</f>
        <v>2.1046662745938249E-9</v>
      </c>
      <c r="AO87">
        <f>Tabell2[[#This Row],[d_normkostandelX37]]-Tabell2[[#This Row],[d_normkostandel_372013]]</f>
        <v>0</v>
      </c>
      <c r="AP87">
        <f>Tabell2[[#This Row],[d_normkostandelX132]]-Tabell2[[#This Row],[d_normkostandel_1322013]]</f>
        <v>0</v>
      </c>
      <c r="AQ87">
        <f>Tabell2[[#This Row],[d_normkostandelX231]]-Tabell2[[#This Row],[d_normkostandel_2312013]]</f>
        <v>1.3011982658017729E-8</v>
      </c>
      <c r="AR87">
        <f>Tabell2[[#This Row],[d_normkostandelX699]]-Tabell2[[#This Row],[d_normkostandel_6992013]]</f>
        <v>-2.1548873796461976E-10</v>
      </c>
      <c r="AS87">
        <f>Tabell2[[#This Row],[d_kostbidrag_X14]]-Tabell2[[#This Row],[d_kostbidrag_142013]]</f>
        <v>-1.5363849888672121E-4</v>
      </c>
      <c r="AT87">
        <f>Tabell2[[#This Row],[d_kostbidrag_X37]]-Tabell2[[#This Row],[d_kostbidrag_372013]]</f>
        <v>0</v>
      </c>
      <c r="AU87">
        <f>Tabell2[[#This Row],[d_kostbidrag_X132]]-Tabell2[[#This Row],[d_kostbidrag_1322013]]</f>
        <v>0</v>
      </c>
      <c r="AV87">
        <f>Tabell2[[#This Row],[d_kostbidrag_X231]]-Tabell2[[#This Row],[d_kostbidrag_2312013]]</f>
        <v>-9.5603930094512179E-4</v>
      </c>
      <c r="AW87">
        <f>Tabell2[[#This Row],[d_kostbidrag_X699]]-Tabell2[[#This Row],[d_kostbidrag_6992013]]</f>
        <v>-3.1856502973823808E-3</v>
      </c>
    </row>
    <row r="88" spans="1:49" x14ac:dyDescent="0.25">
      <c r="A88" t="s">
        <v>108</v>
      </c>
      <c r="B88">
        <v>295</v>
      </c>
      <c r="C88">
        <v>0.60793799161911011</v>
      </c>
      <c r="D88">
        <v>0.51110744476318359</v>
      </c>
      <c r="E88">
        <v>0</v>
      </c>
      <c r="F88">
        <v>0</v>
      </c>
      <c r="G88">
        <v>3.8834258913993835E-2</v>
      </c>
      <c r="H88">
        <v>0.2978990375995636</v>
      </c>
      <c r="I88">
        <v>0.48428159952163696</v>
      </c>
      <c r="J88">
        <v>0</v>
      </c>
      <c r="K88">
        <v>0</v>
      </c>
      <c r="L88">
        <v>0.21781943738460541</v>
      </c>
      <c r="M88">
        <v>23398.318359375</v>
      </c>
      <c r="N88">
        <v>38037.63671875</v>
      </c>
      <c r="O88">
        <v>0</v>
      </c>
      <c r="P88">
        <v>0</v>
      </c>
      <c r="Q88">
        <v>17108.509765625</v>
      </c>
      <c r="R88">
        <v>295</v>
      </c>
      <c r="S88">
        <v>0.607938006521903</v>
      </c>
      <c r="T88">
        <v>0.51110743336858</v>
      </c>
      <c r="U88">
        <v>0</v>
      </c>
      <c r="V88">
        <v>0</v>
      </c>
      <c r="W88">
        <v>3.8834258430168703E-2</v>
      </c>
      <c r="X88">
        <v>0.29789900294043797</v>
      </c>
      <c r="Y88">
        <v>0.48428157356943702</v>
      </c>
      <c r="Z88">
        <v>0</v>
      </c>
      <c r="AA88">
        <v>0</v>
      </c>
      <c r="AB88">
        <v>0.21781942349012401</v>
      </c>
      <c r="AC88">
        <v>23398.317995015001</v>
      </c>
      <c r="AD88">
        <v>38037.6374061565</v>
      </c>
      <c r="AE88">
        <v>0</v>
      </c>
      <c r="AF88">
        <v>0</v>
      </c>
      <c r="AG88">
        <v>17108.510219927699</v>
      </c>
      <c r="AH88">
        <f>Tabell2[[#This Row],[d_DEA_id]]-Tabell2[[#This Row],[id]]</f>
        <v>0</v>
      </c>
      <c r="AI88">
        <f>Tabell2[[#This Row],[d_vekt_14]]-Tabell2[[#This Row],[d_vekt_142013]]</f>
        <v>1.4902792888626948E-8</v>
      </c>
      <c r="AJ88">
        <f>Tabell2[[#This Row],[d_vekt_37]]-Tabell2[[#This Row],[d_vekt_372013]]</f>
        <v>-1.1394603594006014E-8</v>
      </c>
      <c r="AK88">
        <f>Tabell2[[#This Row],[d_vekt_132]]-Tabell2[[#This Row],[d_vekt_1322013]]</f>
        <v>0</v>
      </c>
      <c r="AL88">
        <f>Tabell2[[#This Row],[d_vekt_231]]-Tabell2[[#This Row],[d_vekt_2312013]]</f>
        <v>0</v>
      </c>
      <c r="AM88">
        <f>Tabell2[[#This Row],[d_vekt_699]]-Tabell2[[#This Row],[d_vekt_6992013]]</f>
        <v>-4.8382513273548255E-10</v>
      </c>
      <c r="AN88">
        <f>Tabell2[[#This Row],[d_normkostandelX14]]-Tabell2[[#This Row],[d_normkostandel_142013]]</f>
        <v>-3.4659125625058351E-8</v>
      </c>
      <c r="AO88">
        <f>Tabell2[[#This Row],[d_normkostandelX37]]-Tabell2[[#This Row],[d_normkostandel_372013]]</f>
        <v>-2.5952199944612175E-8</v>
      </c>
      <c r="AP88">
        <f>Tabell2[[#This Row],[d_normkostandelX132]]-Tabell2[[#This Row],[d_normkostandel_1322013]]</f>
        <v>0</v>
      </c>
      <c r="AQ88">
        <f>Tabell2[[#This Row],[d_normkostandelX231]]-Tabell2[[#This Row],[d_normkostandel_2312013]]</f>
        <v>0</v>
      </c>
      <c r="AR88">
        <f>Tabell2[[#This Row],[d_normkostandelX699]]-Tabell2[[#This Row],[d_normkostandel_6992013]]</f>
        <v>-1.3894481398768477E-8</v>
      </c>
      <c r="AS88">
        <f>Tabell2[[#This Row],[d_kostbidrag_X14]]-Tabell2[[#This Row],[d_kostbidrag_142013]]</f>
        <v>-3.6435999936657026E-4</v>
      </c>
      <c r="AT88">
        <f>Tabell2[[#This Row],[d_kostbidrag_X37]]-Tabell2[[#This Row],[d_kostbidrag_372013]]</f>
        <v>6.8740650021936744E-4</v>
      </c>
      <c r="AU88">
        <f>Tabell2[[#This Row],[d_kostbidrag_X132]]-Tabell2[[#This Row],[d_kostbidrag_1322013]]</f>
        <v>0</v>
      </c>
      <c r="AV88">
        <f>Tabell2[[#This Row],[d_kostbidrag_X231]]-Tabell2[[#This Row],[d_kostbidrag_2312013]]</f>
        <v>0</v>
      </c>
      <c r="AW88">
        <f>Tabell2[[#This Row],[d_kostbidrag_X699]]-Tabell2[[#This Row],[d_kostbidrag_6992013]]</f>
        <v>4.5430269892676733E-4</v>
      </c>
    </row>
    <row r="89" spans="1:49" x14ac:dyDescent="0.25">
      <c r="A89" t="s">
        <v>109</v>
      </c>
      <c r="B89">
        <v>306</v>
      </c>
      <c r="C89">
        <v>0.29658472537994385</v>
      </c>
      <c r="D89">
        <v>0</v>
      </c>
      <c r="E89">
        <v>0</v>
      </c>
      <c r="F89">
        <v>0.54502856731414795</v>
      </c>
      <c r="G89">
        <v>9.9527537822723389E-2</v>
      </c>
      <c r="H89">
        <v>0.17544539272785187</v>
      </c>
      <c r="I89">
        <v>0</v>
      </c>
      <c r="J89">
        <v>0</v>
      </c>
      <c r="K89">
        <v>0.15063473582267761</v>
      </c>
      <c r="L89">
        <v>0.67391985654830933</v>
      </c>
      <c r="M89">
        <v>11414.953125</v>
      </c>
      <c r="N89">
        <v>0</v>
      </c>
      <c r="O89">
        <v>0</v>
      </c>
      <c r="P89">
        <v>9800.7041015625</v>
      </c>
      <c r="Q89">
        <v>43847.0546875</v>
      </c>
      <c r="R89">
        <v>306</v>
      </c>
      <c r="S89">
        <v>0.296584719651591</v>
      </c>
      <c r="T89">
        <v>0</v>
      </c>
      <c r="U89">
        <v>0</v>
      </c>
      <c r="V89">
        <v>0.54502855041679499</v>
      </c>
      <c r="W89">
        <v>9.9527534533845399E-2</v>
      </c>
      <c r="X89">
        <v>0.175445391164544</v>
      </c>
      <c r="Y89">
        <v>0</v>
      </c>
      <c r="Z89">
        <v>0</v>
      </c>
      <c r="AA89">
        <v>0.150634723356386</v>
      </c>
      <c r="AB89">
        <v>0.67391988547907</v>
      </c>
      <c r="AC89">
        <v>11414.9526899504</v>
      </c>
      <c r="AD89">
        <v>0</v>
      </c>
      <c r="AE89">
        <v>0</v>
      </c>
      <c r="AF89">
        <v>9800.7033935948093</v>
      </c>
      <c r="AG89">
        <v>43847.054393954699</v>
      </c>
      <c r="AH89">
        <f>Tabell2[[#This Row],[d_DEA_id]]-Tabell2[[#This Row],[id]]</f>
        <v>0</v>
      </c>
      <c r="AI89">
        <f>Tabell2[[#This Row],[d_vekt_14]]-Tabell2[[#This Row],[d_vekt_142013]]</f>
        <v>-5.7283528476226309E-9</v>
      </c>
      <c r="AJ89">
        <f>Tabell2[[#This Row],[d_vekt_37]]-Tabell2[[#This Row],[d_vekt_372013]]</f>
        <v>0</v>
      </c>
      <c r="AK89">
        <f>Tabell2[[#This Row],[d_vekt_132]]-Tabell2[[#This Row],[d_vekt_1322013]]</f>
        <v>0</v>
      </c>
      <c r="AL89">
        <f>Tabell2[[#This Row],[d_vekt_231]]-Tabell2[[#This Row],[d_vekt_2312013]]</f>
        <v>-1.6897352961287027E-8</v>
      </c>
      <c r="AM89">
        <f>Tabell2[[#This Row],[d_vekt_699]]-Tabell2[[#This Row],[d_vekt_6992013]]</f>
        <v>-3.2888779893935904E-9</v>
      </c>
      <c r="AN89">
        <f>Tabell2[[#This Row],[d_normkostandelX14]]-Tabell2[[#This Row],[d_normkostandel_142013]]</f>
        <v>-1.5633078720433957E-9</v>
      </c>
      <c r="AO89">
        <f>Tabell2[[#This Row],[d_normkostandelX37]]-Tabell2[[#This Row],[d_normkostandel_372013]]</f>
        <v>0</v>
      </c>
      <c r="AP89">
        <f>Tabell2[[#This Row],[d_normkostandelX132]]-Tabell2[[#This Row],[d_normkostandel_1322013]]</f>
        <v>0</v>
      </c>
      <c r="AQ89">
        <f>Tabell2[[#This Row],[d_normkostandelX231]]-Tabell2[[#This Row],[d_normkostandel_2312013]]</f>
        <v>-1.24662916101137E-8</v>
      </c>
      <c r="AR89">
        <f>Tabell2[[#This Row],[d_normkostandelX699]]-Tabell2[[#This Row],[d_normkostandel_6992013]]</f>
        <v>2.8930760676004752E-8</v>
      </c>
      <c r="AS89">
        <f>Tabell2[[#This Row],[d_kostbidrag_X14]]-Tabell2[[#This Row],[d_kostbidrag_142013]]</f>
        <v>-4.3504960012796801E-4</v>
      </c>
      <c r="AT89">
        <f>Tabell2[[#This Row],[d_kostbidrag_X37]]-Tabell2[[#This Row],[d_kostbidrag_372013]]</f>
        <v>0</v>
      </c>
      <c r="AU89">
        <f>Tabell2[[#This Row],[d_kostbidrag_X132]]-Tabell2[[#This Row],[d_kostbidrag_1322013]]</f>
        <v>0</v>
      </c>
      <c r="AV89">
        <f>Tabell2[[#This Row],[d_kostbidrag_X231]]-Tabell2[[#This Row],[d_kostbidrag_2312013]]</f>
        <v>-7.0796769068692811E-4</v>
      </c>
      <c r="AW89">
        <f>Tabell2[[#This Row],[d_kostbidrag_X699]]-Tabell2[[#This Row],[d_kostbidrag_6992013]]</f>
        <v>-2.9354530124692246E-4</v>
      </c>
    </row>
    <row r="90" spans="1:49" x14ac:dyDescent="0.25">
      <c r="A90" t="s">
        <v>110</v>
      </c>
      <c r="B90">
        <v>311</v>
      </c>
      <c r="C90">
        <v>0.9646417498588562</v>
      </c>
      <c r="D90">
        <v>0.96602082252502441</v>
      </c>
      <c r="E90">
        <v>0</v>
      </c>
      <c r="F90">
        <v>0</v>
      </c>
      <c r="G90">
        <v>0</v>
      </c>
      <c r="H90">
        <v>0.34055235981941223</v>
      </c>
      <c r="I90">
        <v>0.65944761037826538</v>
      </c>
      <c r="J90">
        <v>0</v>
      </c>
      <c r="K90">
        <v>0</v>
      </c>
      <c r="L90">
        <v>0</v>
      </c>
      <c r="M90">
        <v>37127.1328125</v>
      </c>
      <c r="N90">
        <v>71893.203125</v>
      </c>
      <c r="O90">
        <v>0</v>
      </c>
      <c r="P90">
        <v>0</v>
      </c>
      <c r="Q90">
        <v>0</v>
      </c>
      <c r="R90">
        <v>311</v>
      </c>
      <c r="S90">
        <v>0.96464176373513799</v>
      </c>
      <c r="T90">
        <v>0.96602080347320396</v>
      </c>
      <c r="U90">
        <v>0</v>
      </c>
      <c r="V90">
        <v>0</v>
      </c>
      <c r="W90">
        <v>0</v>
      </c>
      <c r="X90">
        <v>0.34055236644510101</v>
      </c>
      <c r="Y90">
        <v>0.65944763355489899</v>
      </c>
      <c r="Z90">
        <v>0</v>
      </c>
      <c r="AA90">
        <v>0</v>
      </c>
      <c r="AB90">
        <v>0</v>
      </c>
      <c r="AC90">
        <v>37127.132202638</v>
      </c>
      <c r="AD90">
        <v>71893.200236082805</v>
      </c>
      <c r="AE90">
        <v>0</v>
      </c>
      <c r="AF90">
        <v>0</v>
      </c>
      <c r="AG90">
        <v>0</v>
      </c>
      <c r="AH90">
        <f>Tabell2[[#This Row],[d_DEA_id]]-Tabell2[[#This Row],[id]]</f>
        <v>0</v>
      </c>
      <c r="AI90">
        <f>Tabell2[[#This Row],[d_vekt_14]]-Tabell2[[#This Row],[d_vekt_142013]]</f>
        <v>1.3876281790281553E-8</v>
      </c>
      <c r="AJ90">
        <f>Tabell2[[#This Row],[d_vekt_37]]-Tabell2[[#This Row],[d_vekt_372013]]</f>
        <v>-1.9051820454585311E-8</v>
      </c>
      <c r="AK90">
        <f>Tabell2[[#This Row],[d_vekt_132]]-Tabell2[[#This Row],[d_vekt_1322013]]</f>
        <v>0</v>
      </c>
      <c r="AL90">
        <f>Tabell2[[#This Row],[d_vekt_231]]-Tabell2[[#This Row],[d_vekt_2312013]]</f>
        <v>0</v>
      </c>
      <c r="AM90">
        <f>Tabell2[[#This Row],[d_vekt_699]]-Tabell2[[#This Row],[d_vekt_6992013]]</f>
        <v>0</v>
      </c>
      <c r="AN90">
        <f>Tabell2[[#This Row],[d_normkostandelX14]]-Tabell2[[#This Row],[d_normkostandel_142013]]</f>
        <v>6.625688775407923E-9</v>
      </c>
      <c r="AO90">
        <f>Tabell2[[#This Row],[d_normkostandelX37]]-Tabell2[[#This Row],[d_normkostandel_372013]]</f>
        <v>2.3176633612287389E-8</v>
      </c>
      <c r="AP90">
        <f>Tabell2[[#This Row],[d_normkostandelX132]]-Tabell2[[#This Row],[d_normkostandel_1322013]]</f>
        <v>0</v>
      </c>
      <c r="AQ90">
        <f>Tabell2[[#This Row],[d_normkostandelX231]]-Tabell2[[#This Row],[d_normkostandel_2312013]]</f>
        <v>0</v>
      </c>
      <c r="AR90">
        <f>Tabell2[[#This Row],[d_normkostandelX699]]-Tabell2[[#This Row],[d_normkostandel_6992013]]</f>
        <v>0</v>
      </c>
      <c r="AS90">
        <f>Tabell2[[#This Row],[d_kostbidrag_X14]]-Tabell2[[#This Row],[d_kostbidrag_142013]]</f>
        <v>-6.0986199969192967E-4</v>
      </c>
      <c r="AT90">
        <f>Tabell2[[#This Row],[d_kostbidrag_X37]]-Tabell2[[#This Row],[d_kostbidrag_372013]]</f>
        <v>-2.8889171953778714E-3</v>
      </c>
      <c r="AU90">
        <f>Tabell2[[#This Row],[d_kostbidrag_X132]]-Tabell2[[#This Row],[d_kostbidrag_1322013]]</f>
        <v>0</v>
      </c>
      <c r="AV90">
        <f>Tabell2[[#This Row],[d_kostbidrag_X231]]-Tabell2[[#This Row],[d_kostbidrag_2312013]]</f>
        <v>0</v>
      </c>
      <c r="AW90">
        <f>Tabell2[[#This Row],[d_kostbidrag_X699]]-Tabell2[[#This Row],[d_kostbidrag_6992013]]</f>
        <v>0</v>
      </c>
    </row>
    <row r="91" spans="1:49" x14ac:dyDescent="0.25">
      <c r="A91" t="s">
        <v>111</v>
      </c>
      <c r="B91">
        <v>343</v>
      </c>
      <c r="C91">
        <v>1.3334193266928196E-2</v>
      </c>
      <c r="D91">
        <v>0</v>
      </c>
      <c r="E91">
        <v>0</v>
      </c>
      <c r="F91">
        <v>0.78798192739486694</v>
      </c>
      <c r="G91">
        <v>1.3524578884243965E-2</v>
      </c>
      <c r="H91">
        <v>2.4863475933670998E-2</v>
      </c>
      <c r="I91">
        <v>0</v>
      </c>
      <c r="J91">
        <v>0</v>
      </c>
      <c r="K91">
        <v>0.68647390604019165</v>
      </c>
      <c r="L91">
        <v>0.28866270184516907</v>
      </c>
      <c r="M91">
        <v>513.2064208984375</v>
      </c>
      <c r="N91">
        <v>0</v>
      </c>
      <c r="O91">
        <v>0</v>
      </c>
      <c r="P91">
        <v>14169.4912109375</v>
      </c>
      <c r="Q91">
        <v>5958.2802734375</v>
      </c>
      <c r="R91">
        <v>343</v>
      </c>
      <c r="S91">
        <v>1.3334193199887399E-2</v>
      </c>
      <c r="T91">
        <v>0</v>
      </c>
      <c r="U91">
        <v>0</v>
      </c>
      <c r="V91">
        <v>0.78798192511425103</v>
      </c>
      <c r="W91">
        <v>1.35245786358927E-2</v>
      </c>
      <c r="X91">
        <v>2.48634749044769E-2</v>
      </c>
      <c r="Y91">
        <v>0</v>
      </c>
      <c r="Z91">
        <v>0</v>
      </c>
      <c r="AA91">
        <v>0.68647383233898696</v>
      </c>
      <c r="AB91">
        <v>0.288662692756536</v>
      </c>
      <c r="AC91">
        <v>513.20642787726399</v>
      </c>
      <c r="AD91">
        <v>0</v>
      </c>
      <c r="AE91">
        <v>0</v>
      </c>
      <c r="AF91">
        <v>14169.490977404501</v>
      </c>
      <c r="AG91">
        <v>5958.2801671997904</v>
      </c>
      <c r="AH91">
        <f>Tabell2[[#This Row],[d_DEA_id]]-Tabell2[[#This Row],[id]]</f>
        <v>0</v>
      </c>
      <c r="AI91">
        <f>Tabell2[[#This Row],[d_vekt_14]]-Tabell2[[#This Row],[d_vekt_142013]]</f>
        <v>-6.7040796525308366E-11</v>
      </c>
      <c r="AJ91">
        <f>Tabell2[[#This Row],[d_vekt_37]]-Tabell2[[#This Row],[d_vekt_372013]]</f>
        <v>0</v>
      </c>
      <c r="AK91">
        <f>Tabell2[[#This Row],[d_vekt_132]]-Tabell2[[#This Row],[d_vekt_1322013]]</f>
        <v>0</v>
      </c>
      <c r="AL91">
        <f>Tabell2[[#This Row],[d_vekt_231]]-Tabell2[[#This Row],[d_vekt_2312013]]</f>
        <v>-2.280615918337503E-9</v>
      </c>
      <c r="AM91">
        <f>Tabell2[[#This Row],[d_vekt_699]]-Tabell2[[#This Row],[d_vekt_6992013]]</f>
        <v>-2.4835126490041493E-10</v>
      </c>
      <c r="AN91">
        <f>Tabell2[[#This Row],[d_normkostandelX14]]-Tabell2[[#This Row],[d_normkostandel_142013]]</f>
        <v>-1.0291940980011738E-9</v>
      </c>
      <c r="AO91">
        <f>Tabell2[[#This Row],[d_normkostandelX37]]-Tabell2[[#This Row],[d_normkostandel_372013]]</f>
        <v>0</v>
      </c>
      <c r="AP91">
        <f>Tabell2[[#This Row],[d_normkostandelX132]]-Tabell2[[#This Row],[d_normkostandel_1322013]]</f>
        <v>0</v>
      </c>
      <c r="AQ91">
        <f>Tabell2[[#This Row],[d_normkostandelX231]]-Tabell2[[#This Row],[d_normkostandel_2312013]]</f>
        <v>-7.3701204694742728E-8</v>
      </c>
      <c r="AR91">
        <f>Tabell2[[#This Row],[d_normkostandelX699]]-Tabell2[[#This Row],[d_normkostandel_6992013]]</f>
        <v>-9.0886330683659367E-9</v>
      </c>
      <c r="AS91">
        <f>Tabell2[[#This Row],[d_kostbidrag_X14]]-Tabell2[[#This Row],[d_kostbidrag_142013]]</f>
        <v>6.9788264909220743E-6</v>
      </c>
      <c r="AT91">
        <f>Tabell2[[#This Row],[d_kostbidrag_X37]]-Tabell2[[#This Row],[d_kostbidrag_372013]]</f>
        <v>0</v>
      </c>
      <c r="AU91">
        <f>Tabell2[[#This Row],[d_kostbidrag_X132]]-Tabell2[[#This Row],[d_kostbidrag_1322013]]</f>
        <v>0</v>
      </c>
      <c r="AV91">
        <f>Tabell2[[#This Row],[d_kostbidrag_X231]]-Tabell2[[#This Row],[d_kostbidrag_2312013]]</f>
        <v>-2.3353299911832437E-4</v>
      </c>
      <c r="AW91">
        <f>Tabell2[[#This Row],[d_kostbidrag_X699]]-Tabell2[[#This Row],[d_kostbidrag_6992013]]</f>
        <v>-1.0623770958773093E-4</v>
      </c>
    </row>
    <row r="92" spans="1:49" x14ac:dyDescent="0.25">
      <c r="A92" t="s">
        <v>112</v>
      </c>
      <c r="B92">
        <v>349</v>
      </c>
      <c r="C92">
        <v>0.27282267808914185</v>
      </c>
      <c r="D92">
        <v>0.2870124876499176</v>
      </c>
      <c r="E92">
        <v>0</v>
      </c>
      <c r="F92">
        <v>0</v>
      </c>
      <c r="G92">
        <v>0</v>
      </c>
      <c r="H92">
        <v>0.3295748233795166</v>
      </c>
      <c r="I92">
        <v>0.6704251766204834</v>
      </c>
      <c r="J92">
        <v>0</v>
      </c>
      <c r="K92">
        <v>0</v>
      </c>
      <c r="L92">
        <v>0</v>
      </c>
      <c r="M92">
        <v>10500.3994140625</v>
      </c>
      <c r="N92">
        <v>21360.04296875</v>
      </c>
      <c r="O92">
        <v>0</v>
      </c>
      <c r="P92">
        <v>0</v>
      </c>
      <c r="Q92">
        <v>0</v>
      </c>
      <c r="R92">
        <v>349</v>
      </c>
      <c r="S92">
        <v>0.27282267939141303</v>
      </c>
      <c r="T92">
        <v>0.28701249252561201</v>
      </c>
      <c r="U92">
        <v>0</v>
      </c>
      <c r="V92">
        <v>0</v>
      </c>
      <c r="W92">
        <v>0</v>
      </c>
      <c r="X92">
        <v>0.32957480482540602</v>
      </c>
      <c r="Y92">
        <v>0.67042519517459398</v>
      </c>
      <c r="Z92">
        <v>0</v>
      </c>
      <c r="AA92">
        <v>0</v>
      </c>
      <c r="AB92">
        <v>0</v>
      </c>
      <c r="AC92">
        <v>10500.399284416701</v>
      </c>
      <c r="AD92">
        <v>21360.043718741101</v>
      </c>
      <c r="AE92">
        <v>0</v>
      </c>
      <c r="AF92">
        <v>0</v>
      </c>
      <c r="AG92">
        <v>0</v>
      </c>
      <c r="AH92">
        <f>Tabell2[[#This Row],[d_DEA_id]]-Tabell2[[#This Row],[id]]</f>
        <v>0</v>
      </c>
      <c r="AI92">
        <f>Tabell2[[#This Row],[d_vekt_14]]-Tabell2[[#This Row],[d_vekt_142013]]</f>
        <v>1.3022711797816555E-9</v>
      </c>
      <c r="AJ92">
        <f>Tabell2[[#This Row],[d_vekt_37]]-Tabell2[[#This Row],[d_vekt_372013]]</f>
        <v>4.8756944037720018E-9</v>
      </c>
      <c r="AK92">
        <f>Tabell2[[#This Row],[d_vekt_132]]-Tabell2[[#This Row],[d_vekt_1322013]]</f>
        <v>0</v>
      </c>
      <c r="AL92">
        <f>Tabell2[[#This Row],[d_vekt_231]]-Tabell2[[#This Row],[d_vekt_2312013]]</f>
        <v>0</v>
      </c>
      <c r="AM92">
        <f>Tabell2[[#This Row],[d_vekt_699]]-Tabell2[[#This Row],[d_vekt_6992013]]</f>
        <v>0</v>
      </c>
      <c r="AN92">
        <f>Tabell2[[#This Row],[d_normkostandelX14]]-Tabell2[[#This Row],[d_normkostandel_142013]]</f>
        <v>-1.8554110581270322E-8</v>
      </c>
      <c r="AO92">
        <f>Tabell2[[#This Row],[d_normkostandelX37]]-Tabell2[[#This Row],[d_normkostandel_372013]]</f>
        <v>1.8554110581270322E-8</v>
      </c>
      <c r="AP92">
        <f>Tabell2[[#This Row],[d_normkostandelX132]]-Tabell2[[#This Row],[d_normkostandel_1322013]]</f>
        <v>0</v>
      </c>
      <c r="AQ92">
        <f>Tabell2[[#This Row],[d_normkostandelX231]]-Tabell2[[#This Row],[d_normkostandel_2312013]]</f>
        <v>0</v>
      </c>
      <c r="AR92">
        <f>Tabell2[[#This Row],[d_normkostandelX699]]-Tabell2[[#This Row],[d_normkostandel_6992013]]</f>
        <v>0</v>
      </c>
      <c r="AS92">
        <f>Tabell2[[#This Row],[d_kostbidrag_X14]]-Tabell2[[#This Row],[d_kostbidrag_142013]]</f>
        <v>-1.2964579946128651E-4</v>
      </c>
      <c r="AT92">
        <f>Tabell2[[#This Row],[d_kostbidrag_X37]]-Tabell2[[#This Row],[d_kostbidrag_372013]]</f>
        <v>7.4999110074713826E-4</v>
      </c>
      <c r="AU92">
        <f>Tabell2[[#This Row],[d_kostbidrag_X132]]-Tabell2[[#This Row],[d_kostbidrag_1322013]]</f>
        <v>0</v>
      </c>
      <c r="AV92">
        <f>Tabell2[[#This Row],[d_kostbidrag_X231]]-Tabell2[[#This Row],[d_kostbidrag_2312013]]</f>
        <v>0</v>
      </c>
      <c r="AW92">
        <f>Tabell2[[#This Row],[d_kostbidrag_X699]]-Tabell2[[#This Row],[d_kostbidrag_6992013]]</f>
        <v>0</v>
      </c>
    </row>
    <row r="93" spans="1:49" x14ac:dyDescent="0.25">
      <c r="A93" t="s">
        <v>113</v>
      </c>
      <c r="B93">
        <v>354</v>
      </c>
      <c r="C93">
        <v>0.35277515649795532</v>
      </c>
      <c r="D93">
        <v>0.844951331615448</v>
      </c>
      <c r="E93">
        <v>0</v>
      </c>
      <c r="F93">
        <v>0</v>
      </c>
      <c r="G93">
        <v>0</v>
      </c>
      <c r="H93">
        <v>0.17757661640644073</v>
      </c>
      <c r="I93">
        <v>0.82242339849472046</v>
      </c>
      <c r="J93">
        <v>0</v>
      </c>
      <c r="K93">
        <v>0</v>
      </c>
      <c r="L93">
        <v>0</v>
      </c>
      <c r="M93">
        <v>13577.6103515625</v>
      </c>
      <c r="N93">
        <v>62882.96875</v>
      </c>
      <c r="O93">
        <v>0</v>
      </c>
      <c r="P93">
        <v>0</v>
      </c>
      <c r="Q93">
        <v>0</v>
      </c>
      <c r="R93">
        <v>354</v>
      </c>
      <c r="S93">
        <v>0.35277516961658001</v>
      </c>
      <c r="T93">
        <v>0.844951331848107</v>
      </c>
      <c r="U93">
        <v>0</v>
      </c>
      <c r="V93">
        <v>0</v>
      </c>
      <c r="W93">
        <v>0</v>
      </c>
      <c r="X93">
        <v>0.17757661465170599</v>
      </c>
      <c r="Y93">
        <v>0.82242338534829396</v>
      </c>
      <c r="Z93">
        <v>0</v>
      </c>
      <c r="AA93">
        <v>0</v>
      </c>
      <c r="AB93">
        <v>0</v>
      </c>
      <c r="AC93">
        <v>13577.610728202901</v>
      </c>
      <c r="AD93">
        <v>62882.968018799802</v>
      </c>
      <c r="AE93">
        <v>0</v>
      </c>
      <c r="AF93">
        <v>0</v>
      </c>
      <c r="AG93">
        <v>0</v>
      </c>
      <c r="AH93">
        <f>Tabell2[[#This Row],[d_DEA_id]]-Tabell2[[#This Row],[id]]</f>
        <v>0</v>
      </c>
      <c r="AI93">
        <f>Tabell2[[#This Row],[d_vekt_14]]-Tabell2[[#This Row],[d_vekt_142013]]</f>
        <v>1.3118624686558888E-8</v>
      </c>
      <c r="AJ93">
        <f>Tabell2[[#This Row],[d_vekt_37]]-Tabell2[[#This Row],[d_vekt_372013]]</f>
        <v>2.3265900317426258E-10</v>
      </c>
      <c r="AK93">
        <f>Tabell2[[#This Row],[d_vekt_132]]-Tabell2[[#This Row],[d_vekt_1322013]]</f>
        <v>0</v>
      </c>
      <c r="AL93">
        <f>Tabell2[[#This Row],[d_vekt_231]]-Tabell2[[#This Row],[d_vekt_2312013]]</f>
        <v>0</v>
      </c>
      <c r="AM93">
        <f>Tabell2[[#This Row],[d_vekt_699]]-Tabell2[[#This Row],[d_vekt_6992013]]</f>
        <v>0</v>
      </c>
      <c r="AN93">
        <f>Tabell2[[#This Row],[d_normkostandelX14]]-Tabell2[[#This Row],[d_normkostandel_142013]]</f>
        <v>-1.7547347463953145E-9</v>
      </c>
      <c r="AO93">
        <f>Tabell2[[#This Row],[d_normkostandelX37]]-Tabell2[[#This Row],[d_normkostandel_372013]]</f>
        <v>-1.3146426502963493E-8</v>
      </c>
      <c r="AP93">
        <f>Tabell2[[#This Row],[d_normkostandelX132]]-Tabell2[[#This Row],[d_normkostandel_1322013]]</f>
        <v>0</v>
      </c>
      <c r="AQ93">
        <f>Tabell2[[#This Row],[d_normkostandelX231]]-Tabell2[[#This Row],[d_normkostandel_2312013]]</f>
        <v>0</v>
      </c>
      <c r="AR93">
        <f>Tabell2[[#This Row],[d_normkostandelX699]]-Tabell2[[#This Row],[d_normkostandel_6992013]]</f>
        <v>0</v>
      </c>
      <c r="AS93">
        <f>Tabell2[[#This Row],[d_kostbidrag_X14]]-Tabell2[[#This Row],[d_kostbidrag_142013]]</f>
        <v>3.7664040064555593E-4</v>
      </c>
      <c r="AT93">
        <f>Tabell2[[#This Row],[d_kostbidrag_X37]]-Tabell2[[#This Row],[d_kostbidrag_372013]]</f>
        <v>-7.3120019806083292E-4</v>
      </c>
      <c r="AU93">
        <f>Tabell2[[#This Row],[d_kostbidrag_X132]]-Tabell2[[#This Row],[d_kostbidrag_1322013]]</f>
        <v>0</v>
      </c>
      <c r="AV93">
        <f>Tabell2[[#This Row],[d_kostbidrag_X231]]-Tabell2[[#This Row],[d_kostbidrag_2312013]]</f>
        <v>0</v>
      </c>
      <c r="AW93">
        <f>Tabell2[[#This Row],[d_kostbidrag_X699]]-Tabell2[[#This Row],[d_kostbidrag_6992013]]</f>
        <v>0</v>
      </c>
    </row>
    <row r="94" spans="1:49" x14ac:dyDescent="0.25">
      <c r="A94" t="s">
        <v>114</v>
      </c>
      <c r="B94">
        <v>373</v>
      </c>
      <c r="C94">
        <v>0</v>
      </c>
      <c r="D94">
        <v>0.1614484041929245</v>
      </c>
      <c r="E94">
        <v>0</v>
      </c>
      <c r="F94">
        <v>4.7120630741119385E-2</v>
      </c>
      <c r="G94">
        <v>0</v>
      </c>
      <c r="H94">
        <v>0</v>
      </c>
      <c r="I94">
        <v>0.93412524461746216</v>
      </c>
      <c r="J94">
        <v>0</v>
      </c>
      <c r="K94">
        <v>6.5874762833118439E-2</v>
      </c>
      <c r="L94">
        <v>0</v>
      </c>
      <c r="M94">
        <v>0</v>
      </c>
      <c r="N94">
        <v>12015.3134765625</v>
      </c>
      <c r="O94">
        <v>0</v>
      </c>
      <c r="P94">
        <v>847.32318115234375</v>
      </c>
      <c r="Q94">
        <v>0</v>
      </c>
      <c r="R94">
        <v>373</v>
      </c>
      <c r="S94">
        <v>0</v>
      </c>
      <c r="T94">
        <v>0.16144840729648899</v>
      </c>
      <c r="U94">
        <v>0</v>
      </c>
      <c r="V94">
        <v>4.7120630022886398E-2</v>
      </c>
      <c r="W94">
        <v>0</v>
      </c>
      <c r="X94">
        <v>0</v>
      </c>
      <c r="Y94">
        <v>0.93412523422850602</v>
      </c>
      <c r="Z94">
        <v>0</v>
      </c>
      <c r="AA94">
        <v>6.5874765771493607E-2</v>
      </c>
      <c r="AB94">
        <v>0</v>
      </c>
      <c r="AC94">
        <v>0</v>
      </c>
      <c r="AD94">
        <v>12015.313367819301</v>
      </c>
      <c r="AE94">
        <v>0</v>
      </c>
      <c r="AF94">
        <v>847.32316907154302</v>
      </c>
      <c r="AG94">
        <v>0</v>
      </c>
      <c r="AH94">
        <f>Tabell2[[#This Row],[d_DEA_id]]-Tabell2[[#This Row],[id]]</f>
        <v>0</v>
      </c>
      <c r="AI94">
        <f>Tabell2[[#This Row],[d_vekt_14]]-Tabell2[[#This Row],[d_vekt_142013]]</f>
        <v>0</v>
      </c>
      <c r="AJ94">
        <f>Tabell2[[#This Row],[d_vekt_37]]-Tabell2[[#This Row],[d_vekt_372013]]</f>
        <v>3.1035644887378311E-9</v>
      </c>
      <c r="AK94">
        <f>Tabell2[[#This Row],[d_vekt_132]]-Tabell2[[#This Row],[d_vekt_1322013]]</f>
        <v>0</v>
      </c>
      <c r="AL94">
        <f>Tabell2[[#This Row],[d_vekt_231]]-Tabell2[[#This Row],[d_vekt_2312013]]</f>
        <v>-7.182329869737103E-10</v>
      </c>
      <c r="AM94">
        <f>Tabell2[[#This Row],[d_vekt_699]]-Tabell2[[#This Row],[d_vekt_6992013]]</f>
        <v>0</v>
      </c>
      <c r="AN94">
        <f>Tabell2[[#This Row],[d_normkostandelX14]]-Tabell2[[#This Row],[d_normkostandel_142013]]</f>
        <v>0</v>
      </c>
      <c r="AO94">
        <f>Tabell2[[#This Row],[d_normkostandelX37]]-Tabell2[[#This Row],[d_normkostandel_372013]]</f>
        <v>-1.0388956139806282E-8</v>
      </c>
      <c r="AP94">
        <f>Tabell2[[#This Row],[d_normkostandelX132]]-Tabell2[[#This Row],[d_normkostandel_1322013]]</f>
        <v>0</v>
      </c>
      <c r="AQ94">
        <f>Tabell2[[#This Row],[d_normkostandelX231]]-Tabell2[[#This Row],[d_normkostandel_2312013]]</f>
        <v>2.9383751681821835E-9</v>
      </c>
      <c r="AR94">
        <f>Tabell2[[#This Row],[d_normkostandelX699]]-Tabell2[[#This Row],[d_normkostandel_6992013]]</f>
        <v>0</v>
      </c>
      <c r="AS94">
        <f>Tabell2[[#This Row],[d_kostbidrag_X14]]-Tabell2[[#This Row],[d_kostbidrag_142013]]</f>
        <v>0</v>
      </c>
      <c r="AT94">
        <f>Tabell2[[#This Row],[d_kostbidrag_X37]]-Tabell2[[#This Row],[d_kostbidrag_372013]]</f>
        <v>-1.0874319923459552E-4</v>
      </c>
      <c r="AU94">
        <f>Tabell2[[#This Row],[d_kostbidrag_X132]]-Tabell2[[#This Row],[d_kostbidrag_1322013]]</f>
        <v>0</v>
      </c>
      <c r="AV94">
        <f>Tabell2[[#This Row],[d_kostbidrag_X231]]-Tabell2[[#This Row],[d_kostbidrag_2312013]]</f>
        <v>-1.2080800729563634E-5</v>
      </c>
      <c r="AW94">
        <f>Tabell2[[#This Row],[d_kostbidrag_X699]]-Tabell2[[#This Row],[d_kostbidrag_6992013]]</f>
        <v>0</v>
      </c>
    </row>
    <row r="95" spans="1:49" x14ac:dyDescent="0.25">
      <c r="A95" t="s">
        <v>115</v>
      </c>
      <c r="B95">
        <v>418</v>
      </c>
      <c r="C95">
        <v>0</v>
      </c>
      <c r="D95">
        <v>0.10332800447940826</v>
      </c>
      <c r="E95">
        <v>6.5508842468261719E-2</v>
      </c>
      <c r="F95">
        <v>0</v>
      </c>
      <c r="G95">
        <v>0</v>
      </c>
      <c r="H95">
        <v>0</v>
      </c>
      <c r="I95">
        <v>0.69786369800567627</v>
      </c>
      <c r="J95">
        <v>0.30213630199432373</v>
      </c>
      <c r="K95">
        <v>0</v>
      </c>
      <c r="L95">
        <v>0</v>
      </c>
      <c r="M95">
        <v>0</v>
      </c>
      <c r="N95">
        <v>7689.876953125</v>
      </c>
      <c r="O95">
        <v>3329.290283203125</v>
      </c>
      <c r="P95">
        <v>0</v>
      </c>
      <c r="Q95">
        <v>0</v>
      </c>
      <c r="R95">
        <v>418</v>
      </c>
      <c r="S95">
        <v>0</v>
      </c>
      <c r="T95">
        <v>0.10332800202409</v>
      </c>
      <c r="U95">
        <v>6.5508838828798599E-2</v>
      </c>
      <c r="V95">
        <v>0</v>
      </c>
      <c r="W95">
        <v>0</v>
      </c>
      <c r="X95">
        <v>0</v>
      </c>
      <c r="Y95">
        <v>0.69786370645234297</v>
      </c>
      <c r="Z95">
        <v>0.30213629354765698</v>
      </c>
      <c r="AA95">
        <v>0</v>
      </c>
      <c r="AB95">
        <v>0</v>
      </c>
      <c r="AC95">
        <v>0</v>
      </c>
      <c r="AD95">
        <v>7689.8765666368499</v>
      </c>
      <c r="AE95">
        <v>3329.2902069572001</v>
      </c>
      <c r="AF95">
        <v>0</v>
      </c>
      <c r="AG95">
        <v>0</v>
      </c>
      <c r="AH95">
        <f>Tabell2[[#This Row],[d_DEA_id]]-Tabell2[[#This Row],[id]]</f>
        <v>0</v>
      </c>
      <c r="AI95">
        <f>Tabell2[[#This Row],[d_vekt_14]]-Tabell2[[#This Row],[d_vekt_142013]]</f>
        <v>0</v>
      </c>
      <c r="AJ95">
        <f>Tabell2[[#This Row],[d_vekt_37]]-Tabell2[[#This Row],[d_vekt_372013]]</f>
        <v>-2.4553182681463781E-9</v>
      </c>
      <c r="AK95">
        <f>Tabell2[[#This Row],[d_vekt_132]]-Tabell2[[#This Row],[d_vekt_1322013]]</f>
        <v>-3.6394631197644856E-9</v>
      </c>
      <c r="AL95">
        <f>Tabell2[[#This Row],[d_vekt_231]]-Tabell2[[#This Row],[d_vekt_2312013]]</f>
        <v>0</v>
      </c>
      <c r="AM95">
        <f>Tabell2[[#This Row],[d_vekt_699]]-Tabell2[[#This Row],[d_vekt_6992013]]</f>
        <v>0</v>
      </c>
      <c r="AN95">
        <f>Tabell2[[#This Row],[d_normkostandelX14]]-Tabell2[[#This Row],[d_normkostandel_142013]]</f>
        <v>0</v>
      </c>
      <c r="AO95">
        <f>Tabell2[[#This Row],[d_normkostandelX37]]-Tabell2[[#This Row],[d_normkostandel_372013]]</f>
        <v>8.4466666994131856E-9</v>
      </c>
      <c r="AP95">
        <f>Tabell2[[#This Row],[d_normkostandelX132]]-Tabell2[[#This Row],[d_normkostandel_1322013]]</f>
        <v>-8.4466667549243368E-9</v>
      </c>
      <c r="AQ95">
        <f>Tabell2[[#This Row],[d_normkostandelX231]]-Tabell2[[#This Row],[d_normkostandel_2312013]]</f>
        <v>0</v>
      </c>
      <c r="AR95">
        <f>Tabell2[[#This Row],[d_normkostandelX699]]-Tabell2[[#This Row],[d_normkostandel_6992013]]</f>
        <v>0</v>
      </c>
      <c r="AS95">
        <f>Tabell2[[#This Row],[d_kostbidrag_X14]]-Tabell2[[#This Row],[d_kostbidrag_142013]]</f>
        <v>0</v>
      </c>
      <c r="AT95">
        <f>Tabell2[[#This Row],[d_kostbidrag_X37]]-Tabell2[[#This Row],[d_kostbidrag_372013]]</f>
        <v>-3.8648815007036319E-4</v>
      </c>
      <c r="AU95">
        <f>Tabell2[[#This Row],[d_kostbidrag_X132]]-Tabell2[[#This Row],[d_kostbidrag_1322013]]</f>
        <v>-7.6245924901741091E-5</v>
      </c>
      <c r="AV95">
        <f>Tabell2[[#This Row],[d_kostbidrag_X231]]-Tabell2[[#This Row],[d_kostbidrag_2312013]]</f>
        <v>0</v>
      </c>
      <c r="AW95">
        <f>Tabell2[[#This Row],[d_kostbidrag_X699]]-Tabell2[[#This Row],[d_kostbidrag_6992013]]</f>
        <v>0</v>
      </c>
    </row>
    <row r="96" spans="1:49" x14ac:dyDescent="0.25">
      <c r="A96" t="s">
        <v>116</v>
      </c>
      <c r="B96">
        <v>433</v>
      </c>
      <c r="C96">
        <v>0.81644207239151001</v>
      </c>
      <c r="D96">
        <v>0.9740372896194458</v>
      </c>
      <c r="E96">
        <v>0</v>
      </c>
      <c r="F96">
        <v>0</v>
      </c>
      <c r="G96">
        <v>0</v>
      </c>
      <c r="H96">
        <v>0.30239924788475037</v>
      </c>
      <c r="I96">
        <v>0.69760072231292725</v>
      </c>
      <c r="J96">
        <v>0</v>
      </c>
      <c r="K96">
        <v>0</v>
      </c>
      <c r="L96">
        <v>0</v>
      </c>
      <c r="M96">
        <v>31423.22265625</v>
      </c>
      <c r="N96">
        <v>72489.8046875</v>
      </c>
      <c r="O96">
        <v>0</v>
      </c>
      <c r="P96">
        <v>0</v>
      </c>
      <c r="Q96">
        <v>0</v>
      </c>
      <c r="R96">
        <v>433</v>
      </c>
      <c r="S96">
        <v>0.81644210194863098</v>
      </c>
      <c r="T96">
        <v>0.97403726221660503</v>
      </c>
      <c r="U96">
        <v>0</v>
      </c>
      <c r="V96">
        <v>0</v>
      </c>
      <c r="W96">
        <v>0</v>
      </c>
      <c r="X96">
        <v>0.30239927762527802</v>
      </c>
      <c r="Y96">
        <v>0.69760072237472204</v>
      </c>
      <c r="Z96">
        <v>0</v>
      </c>
      <c r="AA96">
        <v>0</v>
      </c>
      <c r="AB96">
        <v>0</v>
      </c>
      <c r="AC96">
        <v>31423.2236197989</v>
      </c>
      <c r="AD96">
        <v>72489.801128684194</v>
      </c>
      <c r="AE96">
        <v>0</v>
      </c>
      <c r="AF96">
        <v>0</v>
      </c>
      <c r="AG96">
        <v>0</v>
      </c>
      <c r="AH96">
        <f>Tabell2[[#This Row],[d_DEA_id]]-Tabell2[[#This Row],[id]]</f>
        <v>0</v>
      </c>
      <c r="AI96">
        <f>Tabell2[[#This Row],[d_vekt_14]]-Tabell2[[#This Row],[d_vekt_142013]]</f>
        <v>2.9557120972967255E-8</v>
      </c>
      <c r="AJ96">
        <f>Tabell2[[#This Row],[d_vekt_37]]-Tabell2[[#This Row],[d_vekt_372013]]</f>
        <v>-2.7402840774293225E-8</v>
      </c>
      <c r="AK96">
        <f>Tabell2[[#This Row],[d_vekt_132]]-Tabell2[[#This Row],[d_vekt_1322013]]</f>
        <v>0</v>
      </c>
      <c r="AL96">
        <f>Tabell2[[#This Row],[d_vekt_231]]-Tabell2[[#This Row],[d_vekt_2312013]]</f>
        <v>0</v>
      </c>
      <c r="AM96">
        <f>Tabell2[[#This Row],[d_vekt_699]]-Tabell2[[#This Row],[d_vekt_6992013]]</f>
        <v>0</v>
      </c>
      <c r="AN96">
        <f>Tabell2[[#This Row],[d_normkostandelX14]]-Tabell2[[#This Row],[d_normkostandel_142013]]</f>
        <v>2.9740527651700432E-8</v>
      </c>
      <c r="AO96">
        <f>Tabell2[[#This Row],[d_normkostandelX37]]-Tabell2[[#This Row],[d_normkostandel_372013]]</f>
        <v>6.1794791506031288E-11</v>
      </c>
      <c r="AP96">
        <f>Tabell2[[#This Row],[d_normkostandelX132]]-Tabell2[[#This Row],[d_normkostandel_1322013]]</f>
        <v>0</v>
      </c>
      <c r="AQ96">
        <f>Tabell2[[#This Row],[d_normkostandelX231]]-Tabell2[[#This Row],[d_normkostandel_2312013]]</f>
        <v>0</v>
      </c>
      <c r="AR96">
        <f>Tabell2[[#This Row],[d_normkostandelX699]]-Tabell2[[#This Row],[d_normkostandel_6992013]]</f>
        <v>0</v>
      </c>
      <c r="AS96">
        <f>Tabell2[[#This Row],[d_kostbidrag_X14]]-Tabell2[[#This Row],[d_kostbidrag_142013]]</f>
        <v>9.6354890047223307E-4</v>
      </c>
      <c r="AT96">
        <f>Tabell2[[#This Row],[d_kostbidrag_X37]]-Tabell2[[#This Row],[d_kostbidrag_372013]]</f>
        <v>-3.5588158061727881E-3</v>
      </c>
      <c r="AU96">
        <f>Tabell2[[#This Row],[d_kostbidrag_X132]]-Tabell2[[#This Row],[d_kostbidrag_1322013]]</f>
        <v>0</v>
      </c>
      <c r="AV96">
        <f>Tabell2[[#This Row],[d_kostbidrag_X231]]-Tabell2[[#This Row],[d_kostbidrag_2312013]]</f>
        <v>0</v>
      </c>
      <c r="AW96">
        <f>Tabell2[[#This Row],[d_kostbidrag_X699]]-Tabell2[[#This Row],[d_kostbidrag_6992013]]</f>
        <v>0</v>
      </c>
    </row>
    <row r="97" spans="1:49" x14ac:dyDescent="0.25">
      <c r="A97" t="s">
        <v>117</v>
      </c>
      <c r="B97">
        <v>460</v>
      </c>
      <c r="C97">
        <v>3.876514196395874</v>
      </c>
      <c r="D97">
        <v>0.95073443651199341</v>
      </c>
      <c r="E97">
        <v>0</v>
      </c>
      <c r="F97">
        <v>0</v>
      </c>
      <c r="G97">
        <v>0</v>
      </c>
      <c r="H97">
        <v>0.67831778526306152</v>
      </c>
      <c r="I97">
        <v>0.32168218493461609</v>
      </c>
      <c r="J97">
        <v>0</v>
      </c>
      <c r="K97">
        <v>0</v>
      </c>
      <c r="L97">
        <v>0</v>
      </c>
      <c r="M97">
        <v>149199.28125</v>
      </c>
      <c r="N97">
        <v>70755.5546875</v>
      </c>
      <c r="O97">
        <v>0</v>
      </c>
      <c r="P97">
        <v>0</v>
      </c>
      <c r="Q97">
        <v>0</v>
      </c>
      <c r="R97">
        <v>460</v>
      </c>
      <c r="S97">
        <v>3.8765141497390001</v>
      </c>
      <c r="T97">
        <v>0.950734406980282</v>
      </c>
      <c r="U97">
        <v>0</v>
      </c>
      <c r="V97">
        <v>0</v>
      </c>
      <c r="W97">
        <v>0</v>
      </c>
      <c r="X97">
        <v>0.678317792840472</v>
      </c>
      <c r="Y97">
        <v>0.321682207159528</v>
      </c>
      <c r="Z97">
        <v>0</v>
      </c>
      <c r="AA97">
        <v>0</v>
      </c>
      <c r="AB97">
        <v>0</v>
      </c>
      <c r="AC97">
        <v>149199.27659515501</v>
      </c>
      <c r="AD97">
        <v>70755.556036286594</v>
      </c>
      <c r="AE97">
        <v>0</v>
      </c>
      <c r="AF97">
        <v>0</v>
      </c>
      <c r="AG97">
        <v>0</v>
      </c>
      <c r="AH97">
        <f>Tabell2[[#This Row],[d_DEA_id]]-Tabell2[[#This Row],[id]]</f>
        <v>0</v>
      </c>
      <c r="AI97">
        <f>Tabell2[[#This Row],[d_vekt_14]]-Tabell2[[#This Row],[d_vekt_142013]]</f>
        <v>-4.6656873919914688E-8</v>
      </c>
      <c r="AJ97">
        <f>Tabell2[[#This Row],[d_vekt_37]]-Tabell2[[#This Row],[d_vekt_372013]]</f>
        <v>-2.9531711409624961E-8</v>
      </c>
      <c r="AK97">
        <f>Tabell2[[#This Row],[d_vekt_132]]-Tabell2[[#This Row],[d_vekt_1322013]]</f>
        <v>0</v>
      </c>
      <c r="AL97">
        <f>Tabell2[[#This Row],[d_vekt_231]]-Tabell2[[#This Row],[d_vekt_2312013]]</f>
        <v>0</v>
      </c>
      <c r="AM97">
        <f>Tabell2[[#This Row],[d_vekt_699]]-Tabell2[[#This Row],[d_vekt_6992013]]</f>
        <v>0</v>
      </c>
      <c r="AN97">
        <f>Tabell2[[#This Row],[d_normkostandelX14]]-Tabell2[[#This Row],[d_normkostandel_142013]]</f>
        <v>7.5774104768555617E-9</v>
      </c>
      <c r="AO97">
        <f>Tabell2[[#This Row],[d_normkostandelX37]]-Tabell2[[#This Row],[d_normkostandel_372013]]</f>
        <v>2.2224911910839751E-8</v>
      </c>
      <c r="AP97">
        <f>Tabell2[[#This Row],[d_normkostandelX132]]-Tabell2[[#This Row],[d_normkostandel_1322013]]</f>
        <v>0</v>
      </c>
      <c r="AQ97">
        <f>Tabell2[[#This Row],[d_normkostandelX231]]-Tabell2[[#This Row],[d_normkostandel_2312013]]</f>
        <v>0</v>
      </c>
      <c r="AR97">
        <f>Tabell2[[#This Row],[d_normkostandelX699]]-Tabell2[[#This Row],[d_normkostandel_6992013]]</f>
        <v>0</v>
      </c>
      <c r="AS97">
        <f>Tabell2[[#This Row],[d_kostbidrag_X14]]-Tabell2[[#This Row],[d_kostbidrag_142013]]</f>
        <v>-4.6548449900001287E-3</v>
      </c>
      <c r="AT97">
        <f>Tabell2[[#This Row],[d_kostbidrag_X37]]-Tabell2[[#This Row],[d_kostbidrag_372013]]</f>
        <v>1.348786594462581E-3</v>
      </c>
      <c r="AU97">
        <f>Tabell2[[#This Row],[d_kostbidrag_X132]]-Tabell2[[#This Row],[d_kostbidrag_1322013]]</f>
        <v>0</v>
      </c>
      <c r="AV97">
        <f>Tabell2[[#This Row],[d_kostbidrag_X231]]-Tabell2[[#This Row],[d_kostbidrag_2312013]]</f>
        <v>0</v>
      </c>
      <c r="AW97">
        <f>Tabell2[[#This Row],[d_kostbidrag_X699]]-Tabell2[[#This Row],[d_kostbidrag_6992013]]</f>
        <v>0</v>
      </c>
    </row>
    <row r="98" spans="1:49" x14ac:dyDescent="0.25">
      <c r="A98" t="s">
        <v>118</v>
      </c>
      <c r="B98">
        <v>464</v>
      </c>
      <c r="C98">
        <v>0.16947831213474274</v>
      </c>
      <c r="D98">
        <v>0.68745648860931396</v>
      </c>
      <c r="E98">
        <v>0</v>
      </c>
      <c r="F98">
        <v>0</v>
      </c>
      <c r="G98">
        <v>0</v>
      </c>
      <c r="H98">
        <v>0.1130780503153801</v>
      </c>
      <c r="I98">
        <v>0.88692194223403931</v>
      </c>
      <c r="J98">
        <v>0</v>
      </c>
      <c r="K98">
        <v>0</v>
      </c>
      <c r="L98">
        <v>0</v>
      </c>
      <c r="M98">
        <v>6522.88134765625</v>
      </c>
      <c r="N98">
        <v>51161.88671875</v>
      </c>
      <c r="O98">
        <v>0</v>
      </c>
      <c r="P98">
        <v>0</v>
      </c>
      <c r="Q98">
        <v>0</v>
      </c>
      <c r="R98">
        <v>464</v>
      </c>
      <c r="S98">
        <v>0.169478314284014</v>
      </c>
      <c r="T98">
        <v>0.68745650987515206</v>
      </c>
      <c r="U98">
        <v>0</v>
      </c>
      <c r="V98">
        <v>0</v>
      </c>
      <c r="W98">
        <v>0</v>
      </c>
      <c r="X98">
        <v>0.11307805144718799</v>
      </c>
      <c r="Y98">
        <v>0.88692194855281203</v>
      </c>
      <c r="Z98">
        <v>0</v>
      </c>
      <c r="AA98">
        <v>0</v>
      </c>
      <c r="AB98">
        <v>0</v>
      </c>
      <c r="AC98">
        <v>6522.88136016312</v>
      </c>
      <c r="AD98">
        <v>51161.888377928597</v>
      </c>
      <c r="AE98">
        <v>0</v>
      </c>
      <c r="AF98">
        <v>0</v>
      </c>
      <c r="AG98">
        <v>0</v>
      </c>
      <c r="AH98">
        <f>Tabell2[[#This Row],[d_DEA_id]]-Tabell2[[#This Row],[id]]</f>
        <v>0</v>
      </c>
      <c r="AI98">
        <f>Tabell2[[#This Row],[d_vekt_14]]-Tabell2[[#This Row],[d_vekt_142013]]</f>
        <v>2.14927126096498E-9</v>
      </c>
      <c r="AJ98">
        <f>Tabell2[[#This Row],[d_vekt_37]]-Tabell2[[#This Row],[d_vekt_372013]]</f>
        <v>2.1265838090478439E-8</v>
      </c>
      <c r="AK98">
        <f>Tabell2[[#This Row],[d_vekt_132]]-Tabell2[[#This Row],[d_vekt_1322013]]</f>
        <v>0</v>
      </c>
      <c r="AL98">
        <f>Tabell2[[#This Row],[d_vekt_231]]-Tabell2[[#This Row],[d_vekt_2312013]]</f>
        <v>0</v>
      </c>
      <c r="AM98">
        <f>Tabell2[[#This Row],[d_vekt_699]]-Tabell2[[#This Row],[d_vekt_6992013]]</f>
        <v>0</v>
      </c>
      <c r="AN98">
        <f>Tabell2[[#This Row],[d_normkostandelX14]]-Tabell2[[#This Row],[d_normkostandel_142013]]</f>
        <v>1.131807897403192E-9</v>
      </c>
      <c r="AO98">
        <f>Tabell2[[#This Row],[d_normkostandelX37]]-Tabell2[[#This Row],[d_normkostandel_372013]]</f>
        <v>6.3187727272762118E-9</v>
      </c>
      <c r="AP98">
        <f>Tabell2[[#This Row],[d_normkostandelX132]]-Tabell2[[#This Row],[d_normkostandel_1322013]]</f>
        <v>0</v>
      </c>
      <c r="AQ98">
        <f>Tabell2[[#This Row],[d_normkostandelX231]]-Tabell2[[#This Row],[d_normkostandel_2312013]]</f>
        <v>0</v>
      </c>
      <c r="AR98">
        <f>Tabell2[[#This Row],[d_normkostandelX699]]-Tabell2[[#This Row],[d_normkostandel_6992013]]</f>
        <v>0</v>
      </c>
      <c r="AS98">
        <f>Tabell2[[#This Row],[d_kostbidrag_X14]]-Tabell2[[#This Row],[d_kostbidrag_142013]]</f>
        <v>1.2506870007200632E-5</v>
      </c>
      <c r="AT98">
        <f>Tabell2[[#This Row],[d_kostbidrag_X37]]-Tabell2[[#This Row],[d_kostbidrag_372013]]</f>
        <v>1.6591785970376804E-3</v>
      </c>
      <c r="AU98">
        <f>Tabell2[[#This Row],[d_kostbidrag_X132]]-Tabell2[[#This Row],[d_kostbidrag_1322013]]</f>
        <v>0</v>
      </c>
      <c r="AV98">
        <f>Tabell2[[#This Row],[d_kostbidrag_X231]]-Tabell2[[#This Row],[d_kostbidrag_2312013]]</f>
        <v>0</v>
      </c>
      <c r="AW98">
        <f>Tabell2[[#This Row],[d_kostbidrag_X699]]-Tabell2[[#This Row],[d_kostbidrag_6992013]]</f>
        <v>0</v>
      </c>
    </row>
    <row r="99" spans="1:49" x14ac:dyDescent="0.25">
      <c r="A99" t="s">
        <v>119</v>
      </c>
      <c r="B99">
        <v>495</v>
      </c>
      <c r="C99">
        <v>0.39265349507331848</v>
      </c>
      <c r="D99">
        <v>0.27207225561141968</v>
      </c>
      <c r="E99">
        <v>0</v>
      </c>
      <c r="F99">
        <v>0</v>
      </c>
      <c r="G99">
        <v>2.378501370549202E-2</v>
      </c>
      <c r="H99">
        <v>0.32968431711196899</v>
      </c>
      <c r="I99">
        <v>0.44172206521034241</v>
      </c>
      <c r="J99">
        <v>0</v>
      </c>
      <c r="K99">
        <v>0</v>
      </c>
      <c r="L99">
        <v>0.2285936027765274</v>
      </c>
      <c r="M99">
        <v>15112.447265625</v>
      </c>
      <c r="N99">
        <v>20248.162109375</v>
      </c>
      <c r="O99">
        <v>0</v>
      </c>
      <c r="P99">
        <v>0</v>
      </c>
      <c r="Q99">
        <v>10478.53515625</v>
      </c>
      <c r="R99">
        <v>495</v>
      </c>
      <c r="S99">
        <v>0.39265348453871202</v>
      </c>
      <c r="T99">
        <v>0.27207225464395102</v>
      </c>
      <c r="U99">
        <v>0</v>
      </c>
      <c r="V99">
        <v>0</v>
      </c>
      <c r="W99">
        <v>2.3785014332498799E-2</v>
      </c>
      <c r="X99">
        <v>0.32968432438164302</v>
      </c>
      <c r="Y99">
        <v>0.44172206205326298</v>
      </c>
      <c r="Z99">
        <v>0</v>
      </c>
      <c r="AA99">
        <v>0</v>
      </c>
      <c r="AB99">
        <v>0.228593613565094</v>
      </c>
      <c r="AC99">
        <v>15112.4473129259</v>
      </c>
      <c r="AD99">
        <v>20248.161335112101</v>
      </c>
      <c r="AE99">
        <v>0</v>
      </c>
      <c r="AF99">
        <v>0</v>
      </c>
      <c r="AG99">
        <v>10478.535634211001</v>
      </c>
      <c r="AH99">
        <f>Tabell2[[#This Row],[d_DEA_id]]-Tabell2[[#This Row],[id]]</f>
        <v>0</v>
      </c>
      <c r="AI99">
        <f>Tabell2[[#This Row],[d_vekt_14]]-Tabell2[[#This Row],[d_vekt_142013]]</f>
        <v>-1.053460646494031E-8</v>
      </c>
      <c r="AJ99">
        <f>Tabell2[[#This Row],[d_vekt_37]]-Tabell2[[#This Row],[d_vekt_372013]]</f>
        <v>-9.6746866073971205E-10</v>
      </c>
      <c r="AK99">
        <f>Tabell2[[#This Row],[d_vekt_132]]-Tabell2[[#This Row],[d_vekt_1322013]]</f>
        <v>0</v>
      </c>
      <c r="AL99">
        <f>Tabell2[[#This Row],[d_vekt_231]]-Tabell2[[#This Row],[d_vekt_2312013]]</f>
        <v>0</v>
      </c>
      <c r="AM99">
        <f>Tabell2[[#This Row],[d_vekt_699]]-Tabell2[[#This Row],[d_vekt_6992013]]</f>
        <v>6.2700677982974184E-10</v>
      </c>
      <c r="AN99">
        <f>Tabell2[[#This Row],[d_normkostandelX14]]-Tabell2[[#This Row],[d_normkostandel_142013]]</f>
        <v>7.2696740294198037E-9</v>
      </c>
      <c r="AO99">
        <f>Tabell2[[#This Row],[d_normkostandelX37]]-Tabell2[[#This Row],[d_normkostandel_372013]]</f>
        <v>-3.1570794312152373E-9</v>
      </c>
      <c r="AP99">
        <f>Tabell2[[#This Row],[d_normkostandelX132]]-Tabell2[[#This Row],[d_normkostandel_1322013]]</f>
        <v>0</v>
      </c>
      <c r="AQ99">
        <f>Tabell2[[#This Row],[d_normkostandelX231]]-Tabell2[[#This Row],[d_normkostandel_2312013]]</f>
        <v>0</v>
      </c>
      <c r="AR99">
        <f>Tabell2[[#This Row],[d_normkostandelX699]]-Tabell2[[#This Row],[d_normkostandel_6992013]]</f>
        <v>1.078856659564309E-8</v>
      </c>
      <c r="AS99">
        <f>Tabell2[[#This Row],[d_kostbidrag_X14]]-Tabell2[[#This Row],[d_kostbidrag_142013]]</f>
        <v>4.7300900405389257E-5</v>
      </c>
      <c r="AT99">
        <f>Tabell2[[#This Row],[d_kostbidrag_X37]]-Tabell2[[#This Row],[d_kostbidrag_372013]]</f>
        <v>-7.7426289863069542E-4</v>
      </c>
      <c r="AU99">
        <f>Tabell2[[#This Row],[d_kostbidrag_X132]]-Tabell2[[#This Row],[d_kostbidrag_1322013]]</f>
        <v>0</v>
      </c>
      <c r="AV99">
        <f>Tabell2[[#This Row],[d_kostbidrag_X231]]-Tabell2[[#This Row],[d_kostbidrag_2312013]]</f>
        <v>0</v>
      </c>
      <c r="AW99">
        <f>Tabell2[[#This Row],[d_kostbidrag_X699]]-Tabell2[[#This Row],[d_kostbidrag_6992013]]</f>
        <v>4.7796100079722237E-4</v>
      </c>
    </row>
    <row r="100" spans="1:49" x14ac:dyDescent="0.25">
      <c r="A100" t="s">
        <v>120</v>
      </c>
      <c r="B100">
        <v>503</v>
      </c>
      <c r="C100">
        <v>3.8872931003570557</v>
      </c>
      <c r="D100">
        <v>0.77104943990707397</v>
      </c>
      <c r="E100">
        <v>0</v>
      </c>
      <c r="F100">
        <v>0</v>
      </c>
      <c r="G100">
        <v>0</v>
      </c>
      <c r="H100">
        <v>0.72278344631195068</v>
      </c>
      <c r="I100">
        <v>0.27721652388572693</v>
      </c>
      <c r="J100">
        <v>0</v>
      </c>
      <c r="K100">
        <v>0</v>
      </c>
      <c r="L100">
        <v>0</v>
      </c>
      <c r="M100">
        <v>149614.140625</v>
      </c>
      <c r="N100">
        <v>57383.04296875</v>
      </c>
      <c r="O100">
        <v>0</v>
      </c>
      <c r="P100">
        <v>0</v>
      </c>
      <c r="Q100">
        <v>0</v>
      </c>
      <c r="R100">
        <v>503</v>
      </c>
      <c r="S100">
        <v>3.8872931746302402</v>
      </c>
      <c r="T100">
        <v>0.771049424360017</v>
      </c>
      <c r="U100">
        <v>0</v>
      </c>
      <c r="V100">
        <v>0</v>
      </c>
      <c r="W100">
        <v>0</v>
      </c>
      <c r="X100">
        <v>0.72278346850206199</v>
      </c>
      <c r="Y100">
        <v>0.27721653149793801</v>
      </c>
      <c r="Z100">
        <v>0</v>
      </c>
      <c r="AA100">
        <v>0</v>
      </c>
      <c r="AB100">
        <v>0</v>
      </c>
      <c r="AC100">
        <v>149614.13970516899</v>
      </c>
      <c r="AD100">
        <v>57383.040259721201</v>
      </c>
      <c r="AE100">
        <v>0</v>
      </c>
      <c r="AF100">
        <v>0</v>
      </c>
      <c r="AG100">
        <v>0</v>
      </c>
      <c r="AH100">
        <f>Tabell2[[#This Row],[d_DEA_id]]-Tabell2[[#This Row],[id]]</f>
        <v>0</v>
      </c>
      <c r="AI100">
        <f>Tabell2[[#This Row],[d_vekt_14]]-Tabell2[[#This Row],[d_vekt_142013]]</f>
        <v>7.4273184491602251E-8</v>
      </c>
      <c r="AJ100">
        <f>Tabell2[[#This Row],[d_vekt_37]]-Tabell2[[#This Row],[d_vekt_372013]]</f>
        <v>-1.5547056975151463E-8</v>
      </c>
      <c r="AK100">
        <f>Tabell2[[#This Row],[d_vekt_132]]-Tabell2[[#This Row],[d_vekt_1322013]]</f>
        <v>0</v>
      </c>
      <c r="AL100">
        <f>Tabell2[[#This Row],[d_vekt_231]]-Tabell2[[#This Row],[d_vekt_2312013]]</f>
        <v>0</v>
      </c>
      <c r="AM100">
        <f>Tabell2[[#This Row],[d_vekt_699]]-Tabell2[[#This Row],[d_vekt_6992013]]</f>
        <v>0</v>
      </c>
      <c r="AN100">
        <f>Tabell2[[#This Row],[d_normkostandelX14]]-Tabell2[[#This Row],[d_normkostandel_142013]]</f>
        <v>2.2190111303999061E-8</v>
      </c>
      <c r="AO100">
        <f>Tabell2[[#This Row],[d_normkostandelX37]]-Tabell2[[#This Row],[d_normkostandel_372013]]</f>
        <v>7.612211083696252E-9</v>
      </c>
      <c r="AP100">
        <f>Tabell2[[#This Row],[d_normkostandelX132]]-Tabell2[[#This Row],[d_normkostandel_1322013]]</f>
        <v>0</v>
      </c>
      <c r="AQ100">
        <f>Tabell2[[#This Row],[d_normkostandelX231]]-Tabell2[[#This Row],[d_normkostandel_2312013]]</f>
        <v>0</v>
      </c>
      <c r="AR100">
        <f>Tabell2[[#This Row],[d_normkostandelX699]]-Tabell2[[#This Row],[d_normkostandel_6992013]]</f>
        <v>0</v>
      </c>
      <c r="AS100">
        <f>Tabell2[[#This Row],[d_kostbidrag_X14]]-Tabell2[[#This Row],[d_kostbidrag_142013]]</f>
        <v>-9.1983101447112858E-4</v>
      </c>
      <c r="AT100">
        <f>Tabell2[[#This Row],[d_kostbidrag_X37]]-Tabell2[[#This Row],[d_kostbidrag_372013]]</f>
        <v>-2.7090287985629402E-3</v>
      </c>
      <c r="AU100">
        <f>Tabell2[[#This Row],[d_kostbidrag_X132]]-Tabell2[[#This Row],[d_kostbidrag_1322013]]</f>
        <v>0</v>
      </c>
      <c r="AV100">
        <f>Tabell2[[#This Row],[d_kostbidrag_X231]]-Tabell2[[#This Row],[d_kostbidrag_2312013]]</f>
        <v>0</v>
      </c>
      <c r="AW100">
        <f>Tabell2[[#This Row],[d_kostbidrag_X699]]-Tabell2[[#This Row],[d_kostbidrag_6992013]]</f>
        <v>0</v>
      </c>
    </row>
    <row r="101" spans="1:49" x14ac:dyDescent="0.25">
      <c r="A101" t="s">
        <v>121</v>
      </c>
      <c r="B101">
        <v>511</v>
      </c>
      <c r="C101">
        <v>10.323406219482422</v>
      </c>
      <c r="D101">
        <v>0.37438288331031799</v>
      </c>
      <c r="E101">
        <v>0</v>
      </c>
      <c r="F101">
        <v>0</v>
      </c>
      <c r="G101">
        <v>0</v>
      </c>
      <c r="H101">
        <v>0.93447083234786987</v>
      </c>
      <c r="I101">
        <v>6.5529175102710724E-2</v>
      </c>
      <c r="J101">
        <v>0</v>
      </c>
      <c r="K101">
        <v>0</v>
      </c>
      <c r="L101">
        <v>0</v>
      </c>
      <c r="M101">
        <v>397327.25</v>
      </c>
      <c r="N101">
        <v>27862.322265625</v>
      </c>
      <c r="O101">
        <v>0</v>
      </c>
      <c r="P101">
        <v>0</v>
      </c>
      <c r="Q101">
        <v>0</v>
      </c>
      <c r="R101">
        <v>511</v>
      </c>
      <c r="S101">
        <v>10.3234062322318</v>
      </c>
      <c r="T101">
        <v>0.37438287869752701</v>
      </c>
      <c r="U101">
        <v>0</v>
      </c>
      <c r="V101">
        <v>0</v>
      </c>
      <c r="W101">
        <v>0</v>
      </c>
      <c r="X101">
        <v>0.93447082478044297</v>
      </c>
      <c r="Y101">
        <v>6.5529175219557104E-2</v>
      </c>
      <c r="Z101">
        <v>0</v>
      </c>
      <c r="AA101">
        <v>0</v>
      </c>
      <c r="AB101">
        <v>0</v>
      </c>
      <c r="AC101">
        <v>397327.25906613597</v>
      </c>
      <c r="AD101">
        <v>27862.322598427399</v>
      </c>
      <c r="AE101">
        <v>0</v>
      </c>
      <c r="AF101">
        <v>0</v>
      </c>
      <c r="AG101">
        <v>0</v>
      </c>
      <c r="AH101">
        <f>Tabell2[[#This Row],[d_DEA_id]]-Tabell2[[#This Row],[id]]</f>
        <v>0</v>
      </c>
      <c r="AI101">
        <f>Tabell2[[#This Row],[d_vekt_14]]-Tabell2[[#This Row],[d_vekt_142013]]</f>
        <v>1.274937844186752E-8</v>
      </c>
      <c r="AJ101">
        <f>Tabell2[[#This Row],[d_vekt_37]]-Tabell2[[#This Row],[d_vekt_372013]]</f>
        <v>-4.6127909825166569E-9</v>
      </c>
      <c r="AK101">
        <f>Tabell2[[#This Row],[d_vekt_132]]-Tabell2[[#This Row],[d_vekt_1322013]]</f>
        <v>0</v>
      </c>
      <c r="AL101">
        <f>Tabell2[[#This Row],[d_vekt_231]]-Tabell2[[#This Row],[d_vekt_2312013]]</f>
        <v>0</v>
      </c>
      <c r="AM101">
        <f>Tabell2[[#This Row],[d_vekt_699]]-Tabell2[[#This Row],[d_vekt_6992013]]</f>
        <v>0</v>
      </c>
      <c r="AN101">
        <f>Tabell2[[#This Row],[d_normkostandelX14]]-Tabell2[[#This Row],[d_normkostandel_142013]]</f>
        <v>-7.5674269073289224E-9</v>
      </c>
      <c r="AO101">
        <f>Tabell2[[#This Row],[d_normkostandelX37]]-Tabell2[[#This Row],[d_normkostandel_372013]]</f>
        <v>1.1684637979403334E-10</v>
      </c>
      <c r="AP101">
        <f>Tabell2[[#This Row],[d_normkostandelX132]]-Tabell2[[#This Row],[d_normkostandel_1322013]]</f>
        <v>0</v>
      </c>
      <c r="AQ101">
        <f>Tabell2[[#This Row],[d_normkostandelX231]]-Tabell2[[#This Row],[d_normkostandel_2312013]]</f>
        <v>0</v>
      </c>
      <c r="AR101">
        <f>Tabell2[[#This Row],[d_normkostandelX699]]-Tabell2[[#This Row],[d_normkostandel_6992013]]</f>
        <v>0</v>
      </c>
      <c r="AS101">
        <f>Tabell2[[#This Row],[d_kostbidrag_X14]]-Tabell2[[#This Row],[d_kostbidrag_142013]]</f>
        <v>9.0661359718069434E-3</v>
      </c>
      <c r="AT101">
        <f>Tabell2[[#This Row],[d_kostbidrag_X37]]-Tabell2[[#This Row],[d_kostbidrag_372013]]</f>
        <v>3.3280239949817769E-4</v>
      </c>
      <c r="AU101">
        <f>Tabell2[[#This Row],[d_kostbidrag_X132]]-Tabell2[[#This Row],[d_kostbidrag_1322013]]</f>
        <v>0</v>
      </c>
      <c r="AV101">
        <f>Tabell2[[#This Row],[d_kostbidrag_X231]]-Tabell2[[#This Row],[d_kostbidrag_2312013]]</f>
        <v>0</v>
      </c>
      <c r="AW101">
        <f>Tabell2[[#This Row],[d_kostbidrag_X699]]-Tabell2[[#This Row],[d_kostbidrag_6992013]]</f>
        <v>0</v>
      </c>
    </row>
    <row r="102" spans="1:49" x14ac:dyDescent="0.25">
      <c r="A102" t="s">
        <v>122</v>
      </c>
      <c r="B102">
        <v>542</v>
      </c>
      <c r="C102">
        <v>0.19876749813556671</v>
      </c>
      <c r="D102">
        <v>0.46250510215759277</v>
      </c>
      <c r="E102">
        <v>0</v>
      </c>
      <c r="F102">
        <v>0</v>
      </c>
      <c r="G102">
        <v>4.9453932791948318E-2</v>
      </c>
      <c r="H102">
        <v>0.11980008333921432</v>
      </c>
      <c r="I102">
        <v>0.53901922702789307</v>
      </c>
      <c r="J102">
        <v>0</v>
      </c>
      <c r="K102">
        <v>0</v>
      </c>
      <c r="L102">
        <v>0.34118065237998962</v>
      </c>
      <c r="M102">
        <v>7650.16357421875</v>
      </c>
      <c r="N102">
        <v>34420.5546875</v>
      </c>
      <c r="O102">
        <v>0</v>
      </c>
      <c r="P102">
        <v>0</v>
      </c>
      <c r="Q102">
        <v>21787.029296875</v>
      </c>
      <c r="R102">
        <v>542</v>
      </c>
      <c r="S102">
        <v>0.19876749191172499</v>
      </c>
      <c r="T102">
        <v>0.46250509051981298</v>
      </c>
      <c r="U102">
        <v>0</v>
      </c>
      <c r="V102">
        <v>0</v>
      </c>
      <c r="W102">
        <v>4.9453933710553503E-2</v>
      </c>
      <c r="X102">
        <v>0.11980008143827101</v>
      </c>
      <c r="Y102">
        <v>0.53901923798330098</v>
      </c>
      <c r="Z102">
        <v>0</v>
      </c>
      <c r="AA102">
        <v>0</v>
      </c>
      <c r="AB102">
        <v>0.34118068057842799</v>
      </c>
      <c r="AC102">
        <v>7650.1632286984704</v>
      </c>
      <c r="AD102">
        <v>34420.553846665498</v>
      </c>
      <c r="AE102">
        <v>0</v>
      </c>
      <c r="AF102">
        <v>0</v>
      </c>
      <c r="AG102">
        <v>21787.0294040517</v>
      </c>
      <c r="AH102">
        <f>Tabell2[[#This Row],[d_DEA_id]]-Tabell2[[#This Row],[id]]</f>
        <v>0</v>
      </c>
      <c r="AI102">
        <f>Tabell2[[#This Row],[d_vekt_14]]-Tabell2[[#This Row],[d_vekt_142013]]</f>
        <v>-6.223841719776857E-9</v>
      </c>
      <c r="AJ102">
        <f>Tabell2[[#This Row],[d_vekt_37]]-Tabell2[[#This Row],[d_vekt_372013]]</f>
        <v>-1.1637779795403702E-8</v>
      </c>
      <c r="AK102">
        <f>Tabell2[[#This Row],[d_vekt_132]]-Tabell2[[#This Row],[d_vekt_1322013]]</f>
        <v>0</v>
      </c>
      <c r="AL102">
        <f>Tabell2[[#This Row],[d_vekt_231]]-Tabell2[[#This Row],[d_vekt_2312013]]</f>
        <v>0</v>
      </c>
      <c r="AM102">
        <f>Tabell2[[#This Row],[d_vekt_699]]-Tabell2[[#This Row],[d_vekt_6992013]]</f>
        <v>9.1860518497410837E-10</v>
      </c>
      <c r="AN102">
        <f>Tabell2[[#This Row],[d_normkostandelX14]]-Tabell2[[#This Row],[d_normkostandel_142013]]</f>
        <v>-1.9009433194216996E-9</v>
      </c>
      <c r="AO102">
        <f>Tabell2[[#This Row],[d_normkostandelX37]]-Tabell2[[#This Row],[d_normkostandel_372013]]</f>
        <v>1.0955407914181592E-8</v>
      </c>
      <c r="AP102">
        <f>Tabell2[[#This Row],[d_normkostandelX132]]-Tabell2[[#This Row],[d_normkostandel_1322013]]</f>
        <v>0</v>
      </c>
      <c r="AQ102">
        <f>Tabell2[[#This Row],[d_normkostandelX231]]-Tabell2[[#This Row],[d_normkostandel_2312013]]</f>
        <v>0</v>
      </c>
      <c r="AR102">
        <f>Tabell2[[#This Row],[d_normkostandelX699]]-Tabell2[[#This Row],[d_normkostandel_6992013]]</f>
        <v>2.8198438362103673E-8</v>
      </c>
      <c r="AS102">
        <f>Tabell2[[#This Row],[d_kostbidrag_X14]]-Tabell2[[#This Row],[d_kostbidrag_142013]]</f>
        <v>-3.4552027955214726E-4</v>
      </c>
      <c r="AT102">
        <f>Tabell2[[#This Row],[d_kostbidrag_X37]]-Tabell2[[#This Row],[d_kostbidrag_372013]]</f>
        <v>-8.4083450201433152E-4</v>
      </c>
      <c r="AU102">
        <f>Tabell2[[#This Row],[d_kostbidrag_X132]]-Tabell2[[#This Row],[d_kostbidrag_1322013]]</f>
        <v>0</v>
      </c>
      <c r="AV102">
        <f>Tabell2[[#This Row],[d_kostbidrag_X231]]-Tabell2[[#This Row],[d_kostbidrag_2312013]]</f>
        <v>0</v>
      </c>
      <c r="AW102">
        <f>Tabell2[[#This Row],[d_kostbidrag_X699]]-Tabell2[[#This Row],[d_kostbidrag_6992013]]</f>
        <v>1.0717670011217706E-4</v>
      </c>
    </row>
    <row r="103" spans="1:49" x14ac:dyDescent="0.25">
      <c r="A103" t="s">
        <v>123</v>
      </c>
      <c r="B103">
        <v>566</v>
      </c>
      <c r="C103">
        <v>12.554994583129883</v>
      </c>
      <c r="D103">
        <v>2.0599961280822754</v>
      </c>
      <c r="E103">
        <v>0</v>
      </c>
      <c r="F103">
        <v>0</v>
      </c>
      <c r="G103">
        <v>0</v>
      </c>
      <c r="H103">
        <v>0.75914716720581055</v>
      </c>
      <c r="I103">
        <v>0.24085287749767303</v>
      </c>
      <c r="J103">
        <v>0</v>
      </c>
      <c r="K103">
        <v>0</v>
      </c>
      <c r="L103">
        <v>0</v>
      </c>
      <c r="M103">
        <v>483216.625</v>
      </c>
      <c r="N103">
        <v>153309.03125</v>
      </c>
      <c r="O103">
        <v>0</v>
      </c>
      <c r="P103">
        <v>0</v>
      </c>
      <c r="Q103">
        <v>0</v>
      </c>
      <c r="R103">
        <v>566</v>
      </c>
      <c r="S103">
        <v>12.5549947669092</v>
      </c>
      <c r="T103">
        <v>2.0599961822502402</v>
      </c>
      <c r="U103">
        <v>0</v>
      </c>
      <c r="V103">
        <v>0</v>
      </c>
      <c r="W103">
        <v>0</v>
      </c>
      <c r="X103">
        <v>0.75914712944694795</v>
      </c>
      <c r="Y103">
        <v>0.24085287055305199</v>
      </c>
      <c r="Z103">
        <v>0</v>
      </c>
      <c r="AA103">
        <v>0</v>
      </c>
      <c r="AB103">
        <v>0</v>
      </c>
      <c r="AC103">
        <v>483216.63858880301</v>
      </c>
      <c r="AD103">
        <v>153309.03587542701</v>
      </c>
      <c r="AE103">
        <v>0</v>
      </c>
      <c r="AF103">
        <v>0</v>
      </c>
      <c r="AG103">
        <v>0</v>
      </c>
      <c r="AH103">
        <f>Tabell2[[#This Row],[d_DEA_id]]-Tabell2[[#This Row],[id]]</f>
        <v>0</v>
      </c>
      <c r="AI103">
        <f>Tabell2[[#This Row],[d_vekt_14]]-Tabell2[[#This Row],[d_vekt_142013]]</f>
        <v>1.837793170977875E-7</v>
      </c>
      <c r="AJ103">
        <f>Tabell2[[#This Row],[d_vekt_37]]-Tabell2[[#This Row],[d_vekt_372013]]</f>
        <v>5.4167964780305056E-8</v>
      </c>
      <c r="AK103">
        <f>Tabell2[[#This Row],[d_vekt_132]]-Tabell2[[#This Row],[d_vekt_1322013]]</f>
        <v>0</v>
      </c>
      <c r="AL103">
        <f>Tabell2[[#This Row],[d_vekt_231]]-Tabell2[[#This Row],[d_vekt_2312013]]</f>
        <v>0</v>
      </c>
      <c r="AM103">
        <f>Tabell2[[#This Row],[d_vekt_699]]-Tabell2[[#This Row],[d_vekt_6992013]]</f>
        <v>0</v>
      </c>
      <c r="AN103">
        <f>Tabell2[[#This Row],[d_normkostandelX14]]-Tabell2[[#This Row],[d_normkostandel_142013]]</f>
        <v>-3.7758862592163212E-8</v>
      </c>
      <c r="AO103">
        <f>Tabell2[[#This Row],[d_normkostandelX37]]-Tabell2[[#This Row],[d_normkostandel_372013]]</f>
        <v>-6.9446210448909085E-9</v>
      </c>
      <c r="AP103">
        <f>Tabell2[[#This Row],[d_normkostandelX132]]-Tabell2[[#This Row],[d_normkostandel_1322013]]</f>
        <v>0</v>
      </c>
      <c r="AQ103">
        <f>Tabell2[[#This Row],[d_normkostandelX231]]-Tabell2[[#This Row],[d_normkostandel_2312013]]</f>
        <v>0</v>
      </c>
      <c r="AR103">
        <f>Tabell2[[#This Row],[d_normkostandelX699]]-Tabell2[[#This Row],[d_normkostandel_6992013]]</f>
        <v>0</v>
      </c>
      <c r="AS103">
        <f>Tabell2[[#This Row],[d_kostbidrag_X14]]-Tabell2[[#This Row],[d_kostbidrag_142013]]</f>
        <v>1.358880300540477E-2</v>
      </c>
      <c r="AT103">
        <f>Tabell2[[#This Row],[d_kostbidrag_X37]]-Tabell2[[#This Row],[d_kostbidrag_372013]]</f>
        <v>4.6254270127974451E-3</v>
      </c>
      <c r="AU103">
        <f>Tabell2[[#This Row],[d_kostbidrag_X132]]-Tabell2[[#This Row],[d_kostbidrag_1322013]]</f>
        <v>0</v>
      </c>
      <c r="AV103">
        <f>Tabell2[[#This Row],[d_kostbidrag_X231]]-Tabell2[[#This Row],[d_kostbidrag_2312013]]</f>
        <v>0</v>
      </c>
      <c r="AW103">
        <f>Tabell2[[#This Row],[d_kostbidrag_X699]]-Tabell2[[#This Row],[d_kostbidrag_6992013]]</f>
        <v>0</v>
      </c>
    </row>
    <row r="104" spans="1:49" x14ac:dyDescent="0.25">
      <c r="A104" t="s">
        <v>124</v>
      </c>
      <c r="B104">
        <v>574</v>
      </c>
      <c r="C104">
        <v>4.3085827827453613</v>
      </c>
      <c r="D104">
        <v>0</v>
      </c>
      <c r="E104">
        <v>0</v>
      </c>
      <c r="F104">
        <v>9.2524662017822266</v>
      </c>
      <c r="G104">
        <v>0.74502605199813843</v>
      </c>
      <c r="H104">
        <v>0.2510923445224762</v>
      </c>
      <c r="I104">
        <v>0</v>
      </c>
      <c r="J104">
        <v>0</v>
      </c>
      <c r="K104">
        <v>0.25192379951477051</v>
      </c>
      <c r="L104">
        <v>0.49698391556739807</v>
      </c>
      <c r="M104">
        <v>165828.734375</v>
      </c>
      <c r="N104">
        <v>0</v>
      </c>
      <c r="O104">
        <v>0</v>
      </c>
      <c r="P104">
        <v>166377.84375</v>
      </c>
      <c r="Q104">
        <v>328222.71875</v>
      </c>
      <c r="R104">
        <v>574</v>
      </c>
      <c r="S104">
        <v>4.3085827562604999</v>
      </c>
      <c r="T104">
        <v>0</v>
      </c>
      <c r="U104">
        <v>0</v>
      </c>
      <c r="V104">
        <v>9.2524659770397708</v>
      </c>
      <c r="W104">
        <v>0.74502604200142597</v>
      </c>
      <c r="X104">
        <v>0.25109233621267502</v>
      </c>
      <c r="Y104">
        <v>0</v>
      </c>
      <c r="Z104">
        <v>0</v>
      </c>
      <c r="AA104">
        <v>0.25192378037357599</v>
      </c>
      <c r="AB104">
        <v>0.49698388341374899</v>
      </c>
      <c r="AC104">
        <v>165828.733122954</v>
      </c>
      <c r="AD104">
        <v>0</v>
      </c>
      <c r="AE104">
        <v>0</v>
      </c>
      <c r="AF104">
        <v>166377.84319912901</v>
      </c>
      <c r="AG104">
        <v>328222.71285581199</v>
      </c>
      <c r="AH104">
        <f>Tabell2[[#This Row],[d_DEA_id]]-Tabell2[[#This Row],[id]]</f>
        <v>0</v>
      </c>
      <c r="AI104">
        <f>Tabell2[[#This Row],[d_vekt_14]]-Tabell2[[#This Row],[d_vekt_142013]]</f>
        <v>-2.6484861415099203E-8</v>
      </c>
      <c r="AJ104">
        <f>Tabell2[[#This Row],[d_vekt_37]]-Tabell2[[#This Row],[d_vekt_372013]]</f>
        <v>0</v>
      </c>
      <c r="AK104">
        <f>Tabell2[[#This Row],[d_vekt_132]]-Tabell2[[#This Row],[d_vekt_1322013]]</f>
        <v>0</v>
      </c>
      <c r="AL104">
        <f>Tabell2[[#This Row],[d_vekt_231]]-Tabell2[[#This Row],[d_vekt_2312013]]</f>
        <v>-2.2474245575665464E-7</v>
      </c>
      <c r="AM104">
        <f>Tabell2[[#This Row],[d_vekt_699]]-Tabell2[[#This Row],[d_vekt_6992013]]</f>
        <v>-9.9967124578270727E-9</v>
      </c>
      <c r="AN104">
        <f>Tabell2[[#This Row],[d_normkostandelX14]]-Tabell2[[#This Row],[d_normkostandel_142013]]</f>
        <v>-8.3098011804949579E-9</v>
      </c>
      <c r="AO104">
        <f>Tabell2[[#This Row],[d_normkostandelX37]]-Tabell2[[#This Row],[d_normkostandel_372013]]</f>
        <v>0</v>
      </c>
      <c r="AP104">
        <f>Tabell2[[#This Row],[d_normkostandelX132]]-Tabell2[[#This Row],[d_normkostandel_1322013]]</f>
        <v>0</v>
      </c>
      <c r="AQ104">
        <f>Tabell2[[#This Row],[d_normkostandelX231]]-Tabell2[[#This Row],[d_normkostandel_2312013]]</f>
        <v>-1.9141194518290661E-8</v>
      </c>
      <c r="AR104">
        <f>Tabell2[[#This Row],[d_normkostandelX699]]-Tabell2[[#This Row],[d_normkostandel_6992013]]</f>
        <v>-3.2153649076605006E-8</v>
      </c>
      <c r="AS104">
        <f>Tabell2[[#This Row],[d_kostbidrag_X14]]-Tabell2[[#This Row],[d_kostbidrag_142013]]</f>
        <v>-1.2520460004452616E-3</v>
      </c>
      <c r="AT104">
        <f>Tabell2[[#This Row],[d_kostbidrag_X37]]-Tabell2[[#This Row],[d_kostbidrag_372013]]</f>
        <v>0</v>
      </c>
      <c r="AU104">
        <f>Tabell2[[#This Row],[d_kostbidrag_X132]]-Tabell2[[#This Row],[d_kostbidrag_1322013]]</f>
        <v>0</v>
      </c>
      <c r="AV104">
        <f>Tabell2[[#This Row],[d_kostbidrag_X231]]-Tabell2[[#This Row],[d_kostbidrag_2312013]]</f>
        <v>-5.5087098735384643E-4</v>
      </c>
      <c r="AW104">
        <f>Tabell2[[#This Row],[d_kostbidrag_X699]]-Tabell2[[#This Row],[d_kostbidrag_6992013]]</f>
        <v>-5.8941880124621093E-3</v>
      </c>
    </row>
    <row r="105" spans="1:49" x14ac:dyDescent="0.25">
      <c r="A105" t="s">
        <v>125</v>
      </c>
      <c r="B105">
        <v>578</v>
      </c>
      <c r="C105">
        <v>8.9065328240394592E-2</v>
      </c>
      <c r="D105">
        <v>0.19436098635196686</v>
      </c>
      <c r="E105">
        <v>0</v>
      </c>
      <c r="F105">
        <v>0</v>
      </c>
      <c r="G105">
        <v>0</v>
      </c>
      <c r="H105">
        <v>0.19158372282981873</v>
      </c>
      <c r="I105">
        <v>0.80841624736785889</v>
      </c>
      <c r="J105">
        <v>0</v>
      </c>
      <c r="K105">
        <v>0</v>
      </c>
      <c r="L105">
        <v>0</v>
      </c>
      <c r="M105">
        <v>3427.9462890625</v>
      </c>
      <c r="N105">
        <v>14464.7333984375</v>
      </c>
      <c r="O105">
        <v>0</v>
      </c>
      <c r="P105">
        <v>0</v>
      </c>
      <c r="Q105">
        <v>0</v>
      </c>
      <c r="R105">
        <v>578</v>
      </c>
      <c r="S105">
        <v>8.9065328387663095E-2</v>
      </c>
      <c r="T105">
        <v>0.19436098781827299</v>
      </c>
      <c r="U105">
        <v>0</v>
      </c>
      <c r="V105">
        <v>0</v>
      </c>
      <c r="W105">
        <v>0</v>
      </c>
      <c r="X105">
        <v>0.191583731356889</v>
      </c>
      <c r="Y105">
        <v>0.808416268643111</v>
      </c>
      <c r="Z105">
        <v>0</v>
      </c>
      <c r="AA105">
        <v>0</v>
      </c>
      <c r="AB105">
        <v>0</v>
      </c>
      <c r="AC105">
        <v>3427.9463589843799</v>
      </c>
      <c r="AD105">
        <v>14464.733435411499</v>
      </c>
      <c r="AE105">
        <v>0</v>
      </c>
      <c r="AF105">
        <v>0</v>
      </c>
      <c r="AG105">
        <v>0</v>
      </c>
      <c r="AH105">
        <f>Tabell2[[#This Row],[d_DEA_id]]-Tabell2[[#This Row],[id]]</f>
        <v>0</v>
      </c>
      <c r="AI105">
        <f>Tabell2[[#This Row],[d_vekt_14]]-Tabell2[[#This Row],[d_vekt_142013]]</f>
        <v>1.4726850294799476E-10</v>
      </c>
      <c r="AJ105">
        <f>Tabell2[[#This Row],[d_vekt_37]]-Tabell2[[#This Row],[d_vekt_372013]]</f>
        <v>1.4663061320696613E-9</v>
      </c>
      <c r="AK105">
        <f>Tabell2[[#This Row],[d_vekt_132]]-Tabell2[[#This Row],[d_vekt_1322013]]</f>
        <v>0</v>
      </c>
      <c r="AL105">
        <f>Tabell2[[#This Row],[d_vekt_231]]-Tabell2[[#This Row],[d_vekt_2312013]]</f>
        <v>0</v>
      </c>
      <c r="AM105">
        <f>Tabell2[[#This Row],[d_vekt_699]]-Tabell2[[#This Row],[d_vekt_6992013]]</f>
        <v>0</v>
      </c>
      <c r="AN105">
        <f>Tabell2[[#This Row],[d_normkostandelX14]]-Tabell2[[#This Row],[d_normkostandel_142013]]</f>
        <v>8.5270702721018665E-9</v>
      </c>
      <c r="AO105">
        <f>Tabell2[[#This Row],[d_normkostandelX37]]-Tabell2[[#This Row],[d_normkostandel_372013]]</f>
        <v>2.1275252115593446E-8</v>
      </c>
      <c r="AP105">
        <f>Tabell2[[#This Row],[d_normkostandelX132]]-Tabell2[[#This Row],[d_normkostandel_1322013]]</f>
        <v>0</v>
      </c>
      <c r="AQ105">
        <f>Tabell2[[#This Row],[d_normkostandelX231]]-Tabell2[[#This Row],[d_normkostandel_2312013]]</f>
        <v>0</v>
      </c>
      <c r="AR105">
        <f>Tabell2[[#This Row],[d_normkostandelX699]]-Tabell2[[#This Row],[d_normkostandel_6992013]]</f>
        <v>0</v>
      </c>
      <c r="AS105">
        <f>Tabell2[[#This Row],[d_kostbidrag_X14]]-Tabell2[[#This Row],[d_kostbidrag_142013]]</f>
        <v>6.9921879912726581E-5</v>
      </c>
      <c r="AT105">
        <f>Tabell2[[#This Row],[d_kostbidrag_X37]]-Tabell2[[#This Row],[d_kostbidrag_372013]]</f>
        <v>3.6973999158362858E-5</v>
      </c>
      <c r="AU105">
        <f>Tabell2[[#This Row],[d_kostbidrag_X132]]-Tabell2[[#This Row],[d_kostbidrag_1322013]]</f>
        <v>0</v>
      </c>
      <c r="AV105">
        <f>Tabell2[[#This Row],[d_kostbidrag_X231]]-Tabell2[[#This Row],[d_kostbidrag_2312013]]</f>
        <v>0</v>
      </c>
      <c r="AW105">
        <f>Tabell2[[#This Row],[d_kostbidrag_X699]]-Tabell2[[#This Row],[d_kostbidrag_6992013]]</f>
        <v>0</v>
      </c>
    </row>
    <row r="106" spans="1:49" x14ac:dyDescent="0.25">
      <c r="A106" t="s">
        <v>126</v>
      </c>
      <c r="B106">
        <v>591</v>
      </c>
      <c r="C106">
        <v>0.48481965065002441</v>
      </c>
      <c r="D106">
        <v>0.15922340750694275</v>
      </c>
      <c r="E106">
        <v>0</v>
      </c>
      <c r="F106">
        <v>0</v>
      </c>
      <c r="G106">
        <v>5.9043973684310913E-2</v>
      </c>
      <c r="H106">
        <v>0.3301357626914978</v>
      </c>
      <c r="I106">
        <v>0.20965020358562469</v>
      </c>
      <c r="J106">
        <v>0</v>
      </c>
      <c r="K106">
        <v>0</v>
      </c>
      <c r="L106">
        <v>0.46021398901939392</v>
      </c>
      <c r="M106">
        <v>18659.73828125</v>
      </c>
      <c r="N106">
        <v>11849.724609375</v>
      </c>
      <c r="O106">
        <v>0</v>
      </c>
      <c r="P106">
        <v>0</v>
      </c>
      <c r="Q106">
        <v>26011.94140625</v>
      </c>
      <c r="R106">
        <v>591</v>
      </c>
      <c r="S106">
        <v>0.484819663659323</v>
      </c>
      <c r="T106">
        <v>0.15922341475698301</v>
      </c>
      <c r="U106">
        <v>0</v>
      </c>
      <c r="V106">
        <v>0</v>
      </c>
      <c r="W106">
        <v>5.9043971944426198E-2</v>
      </c>
      <c r="X106">
        <v>0.33013580442226798</v>
      </c>
      <c r="Y106">
        <v>0.209650222926513</v>
      </c>
      <c r="Z106">
        <v>0</v>
      </c>
      <c r="AA106">
        <v>0</v>
      </c>
      <c r="AB106">
        <v>0.46021397265121899</v>
      </c>
      <c r="AC106">
        <v>18659.739214919999</v>
      </c>
      <c r="AD106">
        <v>11849.7249730442</v>
      </c>
      <c r="AE106">
        <v>0</v>
      </c>
      <c r="AF106">
        <v>0</v>
      </c>
      <c r="AG106">
        <v>26011.9399280609</v>
      </c>
      <c r="AH106">
        <f>Tabell2[[#This Row],[d_DEA_id]]-Tabell2[[#This Row],[id]]</f>
        <v>0</v>
      </c>
      <c r="AI106">
        <f>Tabell2[[#This Row],[d_vekt_14]]-Tabell2[[#This Row],[d_vekt_142013]]</f>
        <v>1.3009298582833395E-8</v>
      </c>
      <c r="AJ106">
        <f>Tabell2[[#This Row],[d_vekt_37]]-Tabell2[[#This Row],[d_vekt_372013]]</f>
        <v>7.2500402625852445E-9</v>
      </c>
      <c r="AK106">
        <f>Tabell2[[#This Row],[d_vekt_132]]-Tabell2[[#This Row],[d_vekt_1322013]]</f>
        <v>0</v>
      </c>
      <c r="AL106">
        <f>Tabell2[[#This Row],[d_vekt_231]]-Tabell2[[#This Row],[d_vekt_2312013]]</f>
        <v>0</v>
      </c>
      <c r="AM106">
        <f>Tabell2[[#This Row],[d_vekt_699]]-Tabell2[[#This Row],[d_vekt_6992013]]</f>
        <v>-1.739884715468154E-9</v>
      </c>
      <c r="AN106">
        <f>Tabell2[[#This Row],[d_normkostandelX14]]-Tabell2[[#This Row],[d_normkostandel_142013]]</f>
        <v>4.1730770172776488E-8</v>
      </c>
      <c r="AO106">
        <f>Tabell2[[#This Row],[d_normkostandelX37]]-Tabell2[[#This Row],[d_normkostandel_372013]]</f>
        <v>1.9340888307572968E-8</v>
      </c>
      <c r="AP106">
        <f>Tabell2[[#This Row],[d_normkostandelX132]]-Tabell2[[#This Row],[d_normkostandel_1322013]]</f>
        <v>0</v>
      </c>
      <c r="AQ106">
        <f>Tabell2[[#This Row],[d_normkostandelX231]]-Tabell2[[#This Row],[d_normkostandel_2312013]]</f>
        <v>0</v>
      </c>
      <c r="AR106">
        <f>Tabell2[[#This Row],[d_normkostandelX699]]-Tabell2[[#This Row],[d_normkostandel_6992013]]</f>
        <v>-1.6368174926562062E-8</v>
      </c>
      <c r="AS106">
        <f>Tabell2[[#This Row],[d_kostbidrag_X14]]-Tabell2[[#This Row],[d_kostbidrag_142013]]</f>
        <v>9.3366999863064848E-4</v>
      </c>
      <c r="AT106">
        <f>Tabell2[[#This Row],[d_kostbidrag_X37]]-Tabell2[[#This Row],[d_kostbidrag_372013]]</f>
        <v>3.6366919994179625E-4</v>
      </c>
      <c r="AU106">
        <f>Tabell2[[#This Row],[d_kostbidrag_X132]]-Tabell2[[#This Row],[d_kostbidrag_1322013]]</f>
        <v>0</v>
      </c>
      <c r="AV106">
        <f>Tabell2[[#This Row],[d_kostbidrag_X231]]-Tabell2[[#This Row],[d_kostbidrag_2312013]]</f>
        <v>0</v>
      </c>
      <c r="AW106">
        <f>Tabell2[[#This Row],[d_kostbidrag_X699]]-Tabell2[[#This Row],[d_kostbidrag_6992013]]</f>
        <v>-1.4781891004531644E-3</v>
      </c>
    </row>
    <row r="107" spans="1:49" x14ac:dyDescent="0.25">
      <c r="A107" t="s">
        <v>127</v>
      </c>
      <c r="B107">
        <v>593</v>
      </c>
      <c r="C107">
        <v>2.19928496517241E-3</v>
      </c>
      <c r="D107">
        <v>0.16684219241142273</v>
      </c>
      <c r="E107">
        <v>0</v>
      </c>
      <c r="F107">
        <v>0</v>
      </c>
      <c r="G107">
        <v>0</v>
      </c>
      <c r="H107">
        <v>6.7709409631788731E-3</v>
      </c>
      <c r="I107">
        <v>0.99322903156280518</v>
      </c>
      <c r="J107">
        <v>0</v>
      </c>
      <c r="K107">
        <v>0</v>
      </c>
      <c r="L107">
        <v>0</v>
      </c>
      <c r="M107">
        <v>84.646080017089844</v>
      </c>
      <c r="N107">
        <v>12416.7294921875</v>
      </c>
      <c r="O107">
        <v>0</v>
      </c>
      <c r="P107">
        <v>0</v>
      </c>
      <c r="Q107">
        <v>0</v>
      </c>
      <c r="R107">
        <v>593</v>
      </c>
      <c r="S107">
        <v>2.1992849061031202E-3</v>
      </c>
      <c r="T107">
        <v>0.16684219070312301</v>
      </c>
      <c r="U107">
        <v>0</v>
      </c>
      <c r="V107">
        <v>0</v>
      </c>
      <c r="W107">
        <v>0</v>
      </c>
      <c r="X107">
        <v>6.7709410720288203E-3</v>
      </c>
      <c r="Y107">
        <v>0.99322905892797098</v>
      </c>
      <c r="Z107">
        <v>0</v>
      </c>
      <c r="AA107">
        <v>0</v>
      </c>
      <c r="AB107">
        <v>0</v>
      </c>
      <c r="AC107">
        <v>84.646077466096898</v>
      </c>
      <c r="AD107">
        <v>12416.729516507799</v>
      </c>
      <c r="AE107">
        <v>0</v>
      </c>
      <c r="AF107">
        <v>0</v>
      </c>
      <c r="AG107">
        <v>0</v>
      </c>
      <c r="AH107">
        <f>Tabell2[[#This Row],[d_DEA_id]]-Tabell2[[#This Row],[id]]</f>
        <v>0</v>
      </c>
      <c r="AI107">
        <f>Tabell2[[#This Row],[d_vekt_14]]-Tabell2[[#This Row],[d_vekt_142013]]</f>
        <v>-5.9069289824048576E-11</v>
      </c>
      <c r="AJ107">
        <f>Tabell2[[#This Row],[d_vekt_37]]-Tabell2[[#This Row],[d_vekt_372013]]</f>
        <v>-1.7082997239015185E-9</v>
      </c>
      <c r="AK107">
        <f>Tabell2[[#This Row],[d_vekt_132]]-Tabell2[[#This Row],[d_vekt_1322013]]</f>
        <v>0</v>
      </c>
      <c r="AL107">
        <f>Tabell2[[#This Row],[d_vekt_231]]-Tabell2[[#This Row],[d_vekt_2312013]]</f>
        <v>0</v>
      </c>
      <c r="AM107">
        <f>Tabell2[[#This Row],[d_vekt_699]]-Tabell2[[#This Row],[d_vekt_6992013]]</f>
        <v>0</v>
      </c>
      <c r="AN107">
        <f>Tabell2[[#This Row],[d_normkostandelX14]]-Tabell2[[#This Row],[d_normkostandel_142013]]</f>
        <v>1.0884994728482811E-10</v>
      </c>
      <c r="AO107">
        <f>Tabell2[[#This Row],[d_normkostandelX37]]-Tabell2[[#This Row],[d_normkostandel_372013]]</f>
        <v>2.736516580004178E-8</v>
      </c>
      <c r="AP107">
        <f>Tabell2[[#This Row],[d_normkostandelX132]]-Tabell2[[#This Row],[d_normkostandel_1322013]]</f>
        <v>0</v>
      </c>
      <c r="AQ107">
        <f>Tabell2[[#This Row],[d_normkostandelX231]]-Tabell2[[#This Row],[d_normkostandel_2312013]]</f>
        <v>0</v>
      </c>
      <c r="AR107">
        <f>Tabell2[[#This Row],[d_normkostandelX699]]-Tabell2[[#This Row],[d_normkostandel_6992013]]</f>
        <v>0</v>
      </c>
      <c r="AS107">
        <f>Tabell2[[#This Row],[d_kostbidrag_X14]]-Tabell2[[#This Row],[d_kostbidrag_142013]]</f>
        <v>-2.5509929457712133E-6</v>
      </c>
      <c r="AT107">
        <f>Tabell2[[#This Row],[d_kostbidrag_X37]]-Tabell2[[#This Row],[d_kostbidrag_372013]]</f>
        <v>2.4320299417013302E-5</v>
      </c>
      <c r="AU107">
        <f>Tabell2[[#This Row],[d_kostbidrag_X132]]-Tabell2[[#This Row],[d_kostbidrag_1322013]]</f>
        <v>0</v>
      </c>
      <c r="AV107">
        <f>Tabell2[[#This Row],[d_kostbidrag_X231]]-Tabell2[[#This Row],[d_kostbidrag_2312013]]</f>
        <v>0</v>
      </c>
      <c r="AW107">
        <f>Tabell2[[#This Row],[d_kostbidrag_X699]]-Tabell2[[#This Row],[d_kostbidrag_6992013]]</f>
        <v>0</v>
      </c>
    </row>
    <row r="108" spans="1:49" x14ac:dyDescent="0.25">
      <c r="A108" t="s">
        <v>128</v>
      </c>
      <c r="B108">
        <v>599</v>
      </c>
      <c r="C108">
        <v>0.1476278156042099</v>
      </c>
      <c r="D108">
        <v>0.20824600756168365</v>
      </c>
      <c r="E108">
        <v>0</v>
      </c>
      <c r="F108">
        <v>0</v>
      </c>
      <c r="G108">
        <v>0</v>
      </c>
      <c r="H108">
        <v>0.26826739311218262</v>
      </c>
      <c r="I108">
        <v>0.73173254728317261</v>
      </c>
      <c r="J108">
        <v>0</v>
      </c>
      <c r="K108">
        <v>0</v>
      </c>
      <c r="L108">
        <v>0</v>
      </c>
      <c r="M108">
        <v>5681.8994140625</v>
      </c>
      <c r="N108">
        <v>15498.083984375</v>
      </c>
      <c r="O108">
        <v>0</v>
      </c>
      <c r="P108">
        <v>0</v>
      </c>
      <c r="Q108">
        <v>0</v>
      </c>
      <c r="R108">
        <v>599</v>
      </c>
      <c r="S108">
        <v>0.14762781508060499</v>
      </c>
      <c r="T108">
        <v>0.208246013184296</v>
      </c>
      <c r="U108">
        <v>0</v>
      </c>
      <c r="V108">
        <v>0</v>
      </c>
      <c r="W108">
        <v>0</v>
      </c>
      <c r="X108">
        <v>0.26826740328314103</v>
      </c>
      <c r="Y108">
        <v>0.73173259671685897</v>
      </c>
      <c r="Z108">
        <v>0</v>
      </c>
      <c r="AA108">
        <v>0</v>
      </c>
      <c r="AB108">
        <v>0</v>
      </c>
      <c r="AC108">
        <v>5681.8993468223398</v>
      </c>
      <c r="AD108">
        <v>15498.0847932017</v>
      </c>
      <c r="AE108">
        <v>0</v>
      </c>
      <c r="AF108">
        <v>0</v>
      </c>
      <c r="AG108">
        <v>0</v>
      </c>
      <c r="AH108">
        <f>Tabell2[[#This Row],[d_DEA_id]]-Tabell2[[#This Row],[id]]</f>
        <v>0</v>
      </c>
      <c r="AI108">
        <f>Tabell2[[#This Row],[d_vekt_14]]-Tabell2[[#This Row],[d_vekt_142013]]</f>
        <v>-5.2360490943037519E-10</v>
      </c>
      <c r="AJ108">
        <f>Tabell2[[#This Row],[d_vekt_37]]-Tabell2[[#This Row],[d_vekt_372013]]</f>
        <v>5.6226123479330425E-9</v>
      </c>
      <c r="AK108">
        <f>Tabell2[[#This Row],[d_vekt_132]]-Tabell2[[#This Row],[d_vekt_1322013]]</f>
        <v>0</v>
      </c>
      <c r="AL108">
        <f>Tabell2[[#This Row],[d_vekt_231]]-Tabell2[[#This Row],[d_vekt_2312013]]</f>
        <v>0</v>
      </c>
      <c r="AM108">
        <f>Tabell2[[#This Row],[d_vekt_699]]-Tabell2[[#This Row],[d_vekt_6992013]]</f>
        <v>0</v>
      </c>
      <c r="AN108">
        <f>Tabell2[[#This Row],[d_normkostandelX14]]-Tabell2[[#This Row],[d_normkostandel_142013]]</f>
        <v>1.0170958408828312E-8</v>
      </c>
      <c r="AO108">
        <f>Tabell2[[#This Row],[d_normkostandelX37]]-Tabell2[[#This Row],[d_normkostandel_372013]]</f>
        <v>4.9433686366562313E-8</v>
      </c>
      <c r="AP108">
        <f>Tabell2[[#This Row],[d_normkostandelX132]]-Tabell2[[#This Row],[d_normkostandel_1322013]]</f>
        <v>0</v>
      </c>
      <c r="AQ108">
        <f>Tabell2[[#This Row],[d_normkostandelX231]]-Tabell2[[#This Row],[d_normkostandel_2312013]]</f>
        <v>0</v>
      </c>
      <c r="AR108">
        <f>Tabell2[[#This Row],[d_normkostandelX699]]-Tabell2[[#This Row],[d_normkostandel_6992013]]</f>
        <v>0</v>
      </c>
      <c r="AS108">
        <f>Tabell2[[#This Row],[d_kostbidrag_X14]]-Tabell2[[#This Row],[d_kostbidrag_142013]]</f>
        <v>-6.7240160205983557E-5</v>
      </c>
      <c r="AT108">
        <f>Tabell2[[#This Row],[d_kostbidrag_X37]]-Tabell2[[#This Row],[d_kostbidrag_372013]]</f>
        <v>8.0882670044957194E-4</v>
      </c>
      <c r="AU108">
        <f>Tabell2[[#This Row],[d_kostbidrag_X132]]-Tabell2[[#This Row],[d_kostbidrag_1322013]]</f>
        <v>0</v>
      </c>
      <c r="AV108">
        <f>Tabell2[[#This Row],[d_kostbidrag_X231]]-Tabell2[[#This Row],[d_kostbidrag_2312013]]</f>
        <v>0</v>
      </c>
      <c r="AW108">
        <f>Tabell2[[#This Row],[d_kostbidrag_X699]]-Tabell2[[#This Row],[d_kostbidrag_6992013]]</f>
        <v>0</v>
      </c>
    </row>
    <row r="109" spans="1:49" x14ac:dyDescent="0.25">
      <c r="A109" t="s">
        <v>129</v>
      </c>
      <c r="B109">
        <v>611</v>
      </c>
      <c r="C109">
        <v>12.845295906066895</v>
      </c>
      <c r="D109">
        <v>1.5383455753326416</v>
      </c>
      <c r="E109">
        <v>0</v>
      </c>
      <c r="F109">
        <v>0</v>
      </c>
      <c r="G109">
        <v>0</v>
      </c>
      <c r="H109">
        <v>0.81197047233581543</v>
      </c>
      <c r="I109">
        <v>0.18802952766418457</v>
      </c>
      <c r="J109">
        <v>0</v>
      </c>
      <c r="K109">
        <v>0</v>
      </c>
      <c r="L109">
        <v>0</v>
      </c>
      <c r="M109">
        <v>494389.75</v>
      </c>
      <c r="N109">
        <v>114486.7578125</v>
      </c>
      <c r="O109">
        <v>0</v>
      </c>
      <c r="P109">
        <v>0</v>
      </c>
      <c r="Q109">
        <v>0</v>
      </c>
      <c r="R109">
        <v>611</v>
      </c>
      <c r="S109">
        <v>12.8452962957222</v>
      </c>
      <c r="T109">
        <v>1.5383455438784299</v>
      </c>
      <c r="U109">
        <v>0</v>
      </c>
      <c r="V109">
        <v>0</v>
      </c>
      <c r="W109">
        <v>0</v>
      </c>
      <c r="X109">
        <v>0.81197049142551703</v>
      </c>
      <c r="Y109">
        <v>0.188029508574482</v>
      </c>
      <c r="Z109">
        <v>0</v>
      </c>
      <c r="AA109">
        <v>0</v>
      </c>
      <c r="AB109">
        <v>0</v>
      </c>
      <c r="AC109">
        <v>494389.76382975798</v>
      </c>
      <c r="AD109">
        <v>114486.75206652</v>
      </c>
      <c r="AE109">
        <v>0</v>
      </c>
      <c r="AF109">
        <v>0</v>
      </c>
      <c r="AG109">
        <v>0</v>
      </c>
      <c r="AH109">
        <f>Tabell2[[#This Row],[d_DEA_id]]-Tabell2[[#This Row],[id]]</f>
        <v>0</v>
      </c>
      <c r="AI109">
        <f>Tabell2[[#This Row],[d_vekt_14]]-Tabell2[[#This Row],[d_vekt_142013]]</f>
        <v>3.8965530535506332E-7</v>
      </c>
      <c r="AJ109">
        <f>Tabell2[[#This Row],[d_vekt_37]]-Tabell2[[#This Row],[d_vekt_372013]]</f>
        <v>-3.1454211679715627E-8</v>
      </c>
      <c r="AK109">
        <f>Tabell2[[#This Row],[d_vekt_132]]-Tabell2[[#This Row],[d_vekt_1322013]]</f>
        <v>0</v>
      </c>
      <c r="AL109">
        <f>Tabell2[[#This Row],[d_vekt_231]]-Tabell2[[#This Row],[d_vekt_2312013]]</f>
        <v>0</v>
      </c>
      <c r="AM109">
        <f>Tabell2[[#This Row],[d_vekt_699]]-Tabell2[[#This Row],[d_vekt_6992013]]</f>
        <v>0</v>
      </c>
      <c r="AN109">
        <f>Tabell2[[#This Row],[d_normkostandelX14]]-Tabell2[[#This Row],[d_normkostandel_142013]]</f>
        <v>1.9089701597252429E-8</v>
      </c>
      <c r="AO109">
        <f>Tabell2[[#This Row],[d_normkostandelX37]]-Tabell2[[#This Row],[d_normkostandel_372013]]</f>
        <v>-1.9089702568697575E-8</v>
      </c>
      <c r="AP109">
        <f>Tabell2[[#This Row],[d_normkostandelX132]]-Tabell2[[#This Row],[d_normkostandel_1322013]]</f>
        <v>0</v>
      </c>
      <c r="AQ109">
        <f>Tabell2[[#This Row],[d_normkostandelX231]]-Tabell2[[#This Row],[d_normkostandel_2312013]]</f>
        <v>0</v>
      </c>
      <c r="AR109">
        <f>Tabell2[[#This Row],[d_normkostandelX699]]-Tabell2[[#This Row],[d_normkostandel_6992013]]</f>
        <v>0</v>
      </c>
      <c r="AS109">
        <f>Tabell2[[#This Row],[d_kostbidrag_X14]]-Tabell2[[#This Row],[d_kostbidrag_142013]]</f>
        <v>1.3829757983330637E-2</v>
      </c>
      <c r="AT109">
        <f>Tabell2[[#This Row],[d_kostbidrag_X37]]-Tabell2[[#This Row],[d_kostbidrag_372013]]</f>
        <v>-5.7459800009382889E-3</v>
      </c>
      <c r="AU109">
        <f>Tabell2[[#This Row],[d_kostbidrag_X132]]-Tabell2[[#This Row],[d_kostbidrag_1322013]]</f>
        <v>0</v>
      </c>
      <c r="AV109">
        <f>Tabell2[[#This Row],[d_kostbidrag_X231]]-Tabell2[[#This Row],[d_kostbidrag_2312013]]</f>
        <v>0</v>
      </c>
      <c r="AW109">
        <f>Tabell2[[#This Row],[d_kostbidrag_X699]]-Tabell2[[#This Row],[d_kostbidrag_6992013]]</f>
        <v>0</v>
      </c>
    </row>
    <row r="110" spans="1:49" x14ac:dyDescent="0.25">
      <c r="A110" t="s">
        <v>130</v>
      </c>
      <c r="B110">
        <v>613</v>
      </c>
      <c r="C110">
        <v>0.28287896513938904</v>
      </c>
      <c r="D110">
        <v>0</v>
      </c>
      <c r="E110">
        <v>0</v>
      </c>
      <c r="F110">
        <v>0.33259978890419006</v>
      </c>
      <c r="G110">
        <v>5.19113689661026E-2</v>
      </c>
      <c r="H110">
        <v>0.27398130297660828</v>
      </c>
      <c r="I110">
        <v>0</v>
      </c>
      <c r="J110">
        <v>0</v>
      </c>
      <c r="K110">
        <v>0.15050637722015381</v>
      </c>
      <c r="L110">
        <v>0.57551229000091553</v>
      </c>
      <c r="M110">
        <v>10887.4453125</v>
      </c>
      <c r="N110">
        <v>0</v>
      </c>
      <c r="O110">
        <v>0</v>
      </c>
      <c r="P110">
        <v>5980.8095703125</v>
      </c>
      <c r="Q110">
        <v>22869.658203125</v>
      </c>
      <c r="R110">
        <v>613</v>
      </c>
      <c r="S110">
        <v>0.28287897063887002</v>
      </c>
      <c r="T110">
        <v>0</v>
      </c>
      <c r="U110">
        <v>0</v>
      </c>
      <c r="V110">
        <v>0.33259977606609398</v>
      </c>
      <c r="W110">
        <v>5.1911370224009303E-2</v>
      </c>
      <c r="X110">
        <v>0.27398131930435499</v>
      </c>
      <c r="Y110">
        <v>0</v>
      </c>
      <c r="Z110">
        <v>0</v>
      </c>
      <c r="AA110">
        <v>0.15050637354108301</v>
      </c>
      <c r="AB110">
        <v>0.57551230715456203</v>
      </c>
      <c r="AC110">
        <v>10887.445821948801</v>
      </c>
      <c r="AD110">
        <v>0</v>
      </c>
      <c r="AE110">
        <v>0</v>
      </c>
      <c r="AF110">
        <v>5980.8091732205003</v>
      </c>
      <c r="AG110">
        <v>22869.657974927799</v>
      </c>
      <c r="AH110">
        <f>Tabell2[[#This Row],[d_DEA_id]]-Tabell2[[#This Row],[id]]</f>
        <v>0</v>
      </c>
      <c r="AI110">
        <f>Tabell2[[#This Row],[d_vekt_14]]-Tabell2[[#This Row],[d_vekt_142013]]</f>
        <v>5.4994809817188184E-9</v>
      </c>
      <c r="AJ110">
        <f>Tabell2[[#This Row],[d_vekt_37]]-Tabell2[[#This Row],[d_vekt_372013]]</f>
        <v>0</v>
      </c>
      <c r="AK110">
        <f>Tabell2[[#This Row],[d_vekt_132]]-Tabell2[[#This Row],[d_vekt_1322013]]</f>
        <v>0</v>
      </c>
      <c r="AL110">
        <f>Tabell2[[#This Row],[d_vekt_231]]-Tabell2[[#This Row],[d_vekt_2312013]]</f>
        <v>-1.2838096086209561E-8</v>
      </c>
      <c r="AM110">
        <f>Tabell2[[#This Row],[d_vekt_699]]-Tabell2[[#This Row],[d_vekt_6992013]]</f>
        <v>1.2579067024121038E-9</v>
      </c>
      <c r="AN110">
        <f>Tabell2[[#This Row],[d_normkostandelX14]]-Tabell2[[#This Row],[d_normkostandel_142013]]</f>
        <v>1.632774671023185E-8</v>
      </c>
      <c r="AO110">
        <f>Tabell2[[#This Row],[d_normkostandelX37]]-Tabell2[[#This Row],[d_normkostandel_372013]]</f>
        <v>0</v>
      </c>
      <c r="AP110">
        <f>Tabell2[[#This Row],[d_normkostandelX132]]-Tabell2[[#This Row],[d_normkostandel_1322013]]</f>
        <v>0</v>
      </c>
      <c r="AQ110">
        <f>Tabell2[[#This Row],[d_normkostandelX231]]-Tabell2[[#This Row],[d_normkostandel_2312013]]</f>
        <v>-3.6790707980127735E-9</v>
      </c>
      <c r="AR110">
        <f>Tabell2[[#This Row],[d_normkostandelX699]]-Tabell2[[#This Row],[d_normkostandel_6992013]]</f>
        <v>1.7153646503231812E-8</v>
      </c>
      <c r="AS110">
        <f>Tabell2[[#This Row],[d_kostbidrag_X14]]-Tabell2[[#This Row],[d_kostbidrag_142013]]</f>
        <v>5.0944880058523268E-4</v>
      </c>
      <c r="AT110">
        <f>Tabell2[[#This Row],[d_kostbidrag_X37]]-Tabell2[[#This Row],[d_kostbidrag_372013]]</f>
        <v>0</v>
      </c>
      <c r="AU110">
        <f>Tabell2[[#This Row],[d_kostbidrag_X132]]-Tabell2[[#This Row],[d_kostbidrag_1322013]]</f>
        <v>0</v>
      </c>
      <c r="AV110">
        <f>Tabell2[[#This Row],[d_kostbidrag_X231]]-Tabell2[[#This Row],[d_kostbidrag_2312013]]</f>
        <v>-3.9709199973003706E-4</v>
      </c>
      <c r="AW110">
        <f>Tabell2[[#This Row],[d_kostbidrag_X699]]-Tabell2[[#This Row],[d_kostbidrag_6992013]]</f>
        <v>-2.281972010678146E-4</v>
      </c>
    </row>
    <row r="111" spans="1:49" x14ac:dyDescent="0.25">
      <c r="A111" t="s">
        <v>131</v>
      </c>
      <c r="B111">
        <v>614</v>
      </c>
      <c r="C111">
        <v>2.6605005264282227</v>
      </c>
      <c r="D111">
        <v>0</v>
      </c>
      <c r="E111">
        <v>0</v>
      </c>
      <c r="F111">
        <v>0.28164571523666382</v>
      </c>
      <c r="G111">
        <v>2.4981161579489708E-2</v>
      </c>
      <c r="H111">
        <v>0.86435037851333618</v>
      </c>
      <c r="I111">
        <v>0</v>
      </c>
      <c r="J111">
        <v>0</v>
      </c>
      <c r="K111">
        <v>4.2750608175992966E-2</v>
      </c>
      <c r="L111">
        <v>9.2898987233638763E-2</v>
      </c>
      <c r="M111">
        <v>102397.34375</v>
      </c>
      <c r="N111">
        <v>0</v>
      </c>
      <c r="O111">
        <v>0</v>
      </c>
      <c r="P111">
        <v>5064.55322265625</v>
      </c>
      <c r="Q111">
        <v>11005.5009765625</v>
      </c>
      <c r="R111">
        <v>614</v>
      </c>
      <c r="S111">
        <v>2.6605004400209999</v>
      </c>
      <c r="T111">
        <v>0</v>
      </c>
      <c r="U111">
        <v>0</v>
      </c>
      <c r="V111">
        <v>0.28164571682725598</v>
      </c>
      <c r="W111">
        <v>2.4981161758627201E-2</v>
      </c>
      <c r="X111">
        <v>0.86435040581124301</v>
      </c>
      <c r="Y111">
        <v>0</v>
      </c>
      <c r="Z111">
        <v>0</v>
      </c>
      <c r="AA111">
        <v>4.27506089788625E-2</v>
      </c>
      <c r="AB111">
        <v>9.2898985209894494E-2</v>
      </c>
      <c r="AC111">
        <v>102397.340935528</v>
      </c>
      <c r="AD111">
        <v>0</v>
      </c>
      <c r="AE111">
        <v>0</v>
      </c>
      <c r="AF111">
        <v>5064.5532799877101</v>
      </c>
      <c r="AG111">
        <v>11005.500775086701</v>
      </c>
      <c r="AH111">
        <f>Tabell2[[#This Row],[d_DEA_id]]-Tabell2[[#This Row],[id]]</f>
        <v>0</v>
      </c>
      <c r="AI111">
        <f>Tabell2[[#This Row],[d_vekt_14]]-Tabell2[[#This Row],[d_vekt_142013]]</f>
        <v>-8.6407222710249698E-8</v>
      </c>
      <c r="AJ111">
        <f>Tabell2[[#This Row],[d_vekt_37]]-Tabell2[[#This Row],[d_vekt_372013]]</f>
        <v>0</v>
      </c>
      <c r="AK111">
        <f>Tabell2[[#This Row],[d_vekt_132]]-Tabell2[[#This Row],[d_vekt_1322013]]</f>
        <v>0</v>
      </c>
      <c r="AL111">
        <f>Tabell2[[#This Row],[d_vekt_231]]-Tabell2[[#This Row],[d_vekt_2312013]]</f>
        <v>1.5905921579850713E-9</v>
      </c>
      <c r="AM111">
        <f>Tabell2[[#This Row],[d_vekt_699]]-Tabell2[[#This Row],[d_vekt_6992013]]</f>
        <v>1.7913749303377635E-10</v>
      </c>
      <c r="AN111">
        <f>Tabell2[[#This Row],[d_normkostandelX14]]-Tabell2[[#This Row],[d_normkostandel_142013]]</f>
        <v>2.7297906823875451E-8</v>
      </c>
      <c r="AO111">
        <f>Tabell2[[#This Row],[d_normkostandelX37]]-Tabell2[[#This Row],[d_normkostandel_372013]]</f>
        <v>0</v>
      </c>
      <c r="AP111">
        <f>Tabell2[[#This Row],[d_normkostandelX132]]-Tabell2[[#This Row],[d_normkostandel_1322013]]</f>
        <v>0</v>
      </c>
      <c r="AQ111">
        <f>Tabell2[[#This Row],[d_normkostandelX231]]-Tabell2[[#This Row],[d_normkostandel_2312013]]</f>
        <v>8.0286953474395517E-10</v>
      </c>
      <c r="AR111">
        <f>Tabell2[[#This Row],[d_normkostandelX699]]-Tabell2[[#This Row],[d_normkostandel_6992013]]</f>
        <v>-2.0237442693860075E-9</v>
      </c>
      <c r="AS111">
        <f>Tabell2[[#This Row],[d_kostbidrag_X14]]-Tabell2[[#This Row],[d_kostbidrag_142013]]</f>
        <v>-2.8144719981355593E-3</v>
      </c>
      <c r="AT111">
        <f>Tabell2[[#This Row],[d_kostbidrag_X37]]-Tabell2[[#This Row],[d_kostbidrag_372013]]</f>
        <v>0</v>
      </c>
      <c r="AU111">
        <f>Tabell2[[#This Row],[d_kostbidrag_X132]]-Tabell2[[#This Row],[d_kostbidrag_1322013]]</f>
        <v>0</v>
      </c>
      <c r="AV111">
        <f>Tabell2[[#This Row],[d_kostbidrag_X231]]-Tabell2[[#This Row],[d_kostbidrag_2312013]]</f>
        <v>5.7331460084242281E-5</v>
      </c>
      <c r="AW111">
        <f>Tabell2[[#This Row],[d_kostbidrag_X699]]-Tabell2[[#This Row],[d_kostbidrag_6992013]]</f>
        <v>-2.014757992583327E-4</v>
      </c>
    </row>
    <row r="112" spans="1:49" x14ac:dyDescent="0.25">
      <c r="A112" t="s">
        <v>132</v>
      </c>
      <c r="B112">
        <v>615</v>
      </c>
      <c r="C112">
        <v>4.611760139465332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177497.421875</v>
      </c>
      <c r="N112">
        <v>0</v>
      </c>
      <c r="O112">
        <v>0</v>
      </c>
      <c r="P112">
        <v>0</v>
      </c>
      <c r="Q112">
        <v>0</v>
      </c>
      <c r="R112">
        <v>615</v>
      </c>
      <c r="S112">
        <v>4.6117601246105897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177497.423676012</v>
      </c>
      <c r="AD112">
        <v>0</v>
      </c>
      <c r="AE112">
        <v>0</v>
      </c>
      <c r="AF112">
        <v>0</v>
      </c>
      <c r="AG112">
        <v>0</v>
      </c>
      <c r="AH112">
        <f>Tabell2[[#This Row],[d_DEA_id]]-Tabell2[[#This Row],[id]]</f>
        <v>0</v>
      </c>
      <c r="AI112">
        <f>Tabell2[[#This Row],[d_vekt_14]]-Tabell2[[#This Row],[d_vekt_142013]]</f>
        <v>-1.4854742325098869E-8</v>
      </c>
      <c r="AJ112">
        <f>Tabell2[[#This Row],[d_vekt_37]]-Tabell2[[#This Row],[d_vekt_372013]]</f>
        <v>0</v>
      </c>
      <c r="AK112">
        <f>Tabell2[[#This Row],[d_vekt_132]]-Tabell2[[#This Row],[d_vekt_1322013]]</f>
        <v>0</v>
      </c>
      <c r="AL112">
        <f>Tabell2[[#This Row],[d_vekt_231]]-Tabell2[[#This Row],[d_vekt_2312013]]</f>
        <v>0</v>
      </c>
      <c r="AM112">
        <f>Tabell2[[#This Row],[d_vekt_699]]-Tabell2[[#This Row],[d_vekt_6992013]]</f>
        <v>0</v>
      </c>
      <c r="AN112">
        <f>Tabell2[[#This Row],[d_normkostandelX14]]-Tabell2[[#This Row],[d_normkostandel_142013]]</f>
        <v>0</v>
      </c>
      <c r="AO112">
        <f>Tabell2[[#This Row],[d_normkostandelX37]]-Tabell2[[#This Row],[d_normkostandel_372013]]</f>
        <v>0</v>
      </c>
      <c r="AP112">
        <f>Tabell2[[#This Row],[d_normkostandelX132]]-Tabell2[[#This Row],[d_normkostandel_1322013]]</f>
        <v>0</v>
      </c>
      <c r="AQ112">
        <f>Tabell2[[#This Row],[d_normkostandelX231]]-Tabell2[[#This Row],[d_normkostandel_2312013]]</f>
        <v>0</v>
      </c>
      <c r="AR112">
        <f>Tabell2[[#This Row],[d_normkostandelX699]]-Tabell2[[#This Row],[d_normkostandel_6992013]]</f>
        <v>0</v>
      </c>
      <c r="AS112">
        <f>Tabell2[[#This Row],[d_kostbidrag_X14]]-Tabell2[[#This Row],[d_kostbidrag_142013]]</f>
        <v>1.8010119965765625E-3</v>
      </c>
      <c r="AT112">
        <f>Tabell2[[#This Row],[d_kostbidrag_X37]]-Tabell2[[#This Row],[d_kostbidrag_372013]]</f>
        <v>0</v>
      </c>
      <c r="AU112">
        <f>Tabell2[[#This Row],[d_kostbidrag_X132]]-Tabell2[[#This Row],[d_kostbidrag_1322013]]</f>
        <v>0</v>
      </c>
      <c r="AV112">
        <f>Tabell2[[#This Row],[d_kostbidrag_X231]]-Tabell2[[#This Row],[d_kostbidrag_2312013]]</f>
        <v>0</v>
      </c>
      <c r="AW112">
        <f>Tabell2[[#This Row],[d_kostbidrag_X699]]-Tabell2[[#This Row],[d_kostbidrag_6992013]]</f>
        <v>0</v>
      </c>
    </row>
    <row r="113" spans="1:49" x14ac:dyDescent="0.25">
      <c r="A113" t="s">
        <v>133</v>
      </c>
      <c r="B113">
        <v>624</v>
      </c>
      <c r="C113">
        <v>11.441520690917969</v>
      </c>
      <c r="D113">
        <v>3.1549210548400879</v>
      </c>
      <c r="E113">
        <v>0</v>
      </c>
      <c r="F113">
        <v>0</v>
      </c>
      <c r="G113">
        <v>0</v>
      </c>
      <c r="H113">
        <v>0.65223556756973267</v>
      </c>
      <c r="I113">
        <v>0.34776446223258972</v>
      </c>
      <c r="J113">
        <v>0</v>
      </c>
      <c r="K113">
        <v>0</v>
      </c>
      <c r="L113">
        <v>0</v>
      </c>
      <c r="M113">
        <v>440361.25</v>
      </c>
      <c r="N113">
        <v>234795.53125</v>
      </c>
      <c r="O113">
        <v>0</v>
      </c>
      <c r="P113">
        <v>0</v>
      </c>
      <c r="Q113">
        <v>0</v>
      </c>
      <c r="R113">
        <v>624</v>
      </c>
      <c r="S113">
        <v>11.4415211285529</v>
      </c>
      <c r="T113">
        <v>3.15492110391703</v>
      </c>
      <c r="U113">
        <v>0</v>
      </c>
      <c r="V113">
        <v>0</v>
      </c>
      <c r="W113">
        <v>0</v>
      </c>
      <c r="X113">
        <v>0.65223554417769103</v>
      </c>
      <c r="Y113">
        <v>0.34776445582230903</v>
      </c>
      <c r="Z113">
        <v>0</v>
      </c>
      <c r="AA113">
        <v>0</v>
      </c>
      <c r="AB113">
        <v>0</v>
      </c>
      <c r="AC113">
        <v>440361.26519574499</v>
      </c>
      <c r="AD113">
        <v>234795.538395713</v>
      </c>
      <c r="AE113">
        <v>0</v>
      </c>
      <c r="AF113">
        <v>0</v>
      </c>
      <c r="AG113">
        <v>0</v>
      </c>
      <c r="AH113">
        <f>Tabell2[[#This Row],[d_DEA_id]]-Tabell2[[#This Row],[id]]</f>
        <v>0</v>
      </c>
      <c r="AI113">
        <f>Tabell2[[#This Row],[d_vekt_14]]-Tabell2[[#This Row],[d_vekt_142013]]</f>
        <v>4.3763493096093953E-7</v>
      </c>
      <c r="AJ113">
        <f>Tabell2[[#This Row],[d_vekt_37]]-Tabell2[[#This Row],[d_vekt_372013]]</f>
        <v>4.9076942065795492E-8</v>
      </c>
      <c r="AK113">
        <f>Tabell2[[#This Row],[d_vekt_132]]-Tabell2[[#This Row],[d_vekt_1322013]]</f>
        <v>0</v>
      </c>
      <c r="AL113">
        <f>Tabell2[[#This Row],[d_vekt_231]]-Tabell2[[#This Row],[d_vekt_2312013]]</f>
        <v>0</v>
      </c>
      <c r="AM113">
        <f>Tabell2[[#This Row],[d_vekt_699]]-Tabell2[[#This Row],[d_vekt_6992013]]</f>
        <v>0</v>
      </c>
      <c r="AN113">
        <f>Tabell2[[#This Row],[d_normkostandelX14]]-Tabell2[[#This Row],[d_normkostandel_142013]]</f>
        <v>-2.3392041637038119E-8</v>
      </c>
      <c r="AO113">
        <f>Tabell2[[#This Row],[d_normkostandelX37]]-Tabell2[[#This Row],[d_normkostandel_372013]]</f>
        <v>-6.4102806951460423E-9</v>
      </c>
      <c r="AP113">
        <f>Tabell2[[#This Row],[d_normkostandelX132]]-Tabell2[[#This Row],[d_normkostandel_1322013]]</f>
        <v>0</v>
      </c>
      <c r="AQ113">
        <f>Tabell2[[#This Row],[d_normkostandelX231]]-Tabell2[[#This Row],[d_normkostandel_2312013]]</f>
        <v>0</v>
      </c>
      <c r="AR113">
        <f>Tabell2[[#This Row],[d_normkostandelX699]]-Tabell2[[#This Row],[d_normkostandel_6992013]]</f>
        <v>0</v>
      </c>
      <c r="AS113">
        <f>Tabell2[[#This Row],[d_kostbidrag_X14]]-Tabell2[[#This Row],[d_kostbidrag_142013]]</f>
        <v>1.5195744985248893E-2</v>
      </c>
      <c r="AT113">
        <f>Tabell2[[#This Row],[d_kostbidrag_X37]]-Tabell2[[#This Row],[d_kostbidrag_372013]]</f>
        <v>7.1457129961345345E-3</v>
      </c>
      <c r="AU113">
        <f>Tabell2[[#This Row],[d_kostbidrag_X132]]-Tabell2[[#This Row],[d_kostbidrag_1322013]]</f>
        <v>0</v>
      </c>
      <c r="AV113">
        <f>Tabell2[[#This Row],[d_kostbidrag_X231]]-Tabell2[[#This Row],[d_kostbidrag_2312013]]</f>
        <v>0</v>
      </c>
      <c r="AW113">
        <f>Tabell2[[#This Row],[d_kostbidrag_X699]]-Tabell2[[#This Row],[d_kostbidrag_6992013]]</f>
        <v>0</v>
      </c>
    </row>
    <row r="114" spans="1:49" x14ac:dyDescent="0.25">
      <c r="A114" t="s">
        <v>134</v>
      </c>
      <c r="B114">
        <v>625</v>
      </c>
      <c r="C114">
        <v>0.45088809728622437</v>
      </c>
      <c r="D114">
        <v>7.0052243769168854E-2</v>
      </c>
      <c r="E114">
        <v>0</v>
      </c>
      <c r="F114">
        <v>0</v>
      </c>
      <c r="G114">
        <v>4.4013023376464844E-2</v>
      </c>
      <c r="H114">
        <v>0.41360640525817871</v>
      </c>
      <c r="I114">
        <v>0.12425576150417328</v>
      </c>
      <c r="J114">
        <v>0</v>
      </c>
      <c r="K114">
        <v>0</v>
      </c>
      <c r="L114">
        <v>0.4621378481388092</v>
      </c>
      <c r="M114">
        <v>17353.78125</v>
      </c>
      <c r="N114">
        <v>5213.42822265625</v>
      </c>
      <c r="O114">
        <v>0</v>
      </c>
      <c r="P114">
        <v>0</v>
      </c>
      <c r="Q114">
        <v>19390.025390625</v>
      </c>
      <c r="R114">
        <v>625</v>
      </c>
      <c r="S114">
        <v>0.45088808430835098</v>
      </c>
      <c r="T114">
        <v>7.0052246103614907E-2</v>
      </c>
      <c r="U114">
        <v>0</v>
      </c>
      <c r="V114">
        <v>0</v>
      </c>
      <c r="W114">
        <v>4.4013023752886099E-2</v>
      </c>
      <c r="X114">
        <v>0.41360639709242297</v>
      </c>
      <c r="Y114">
        <v>0.12425576478162099</v>
      </c>
      <c r="Z114">
        <v>0</v>
      </c>
      <c r="AA114">
        <v>0</v>
      </c>
      <c r="AB114">
        <v>0.46213783812595699</v>
      </c>
      <c r="AC114">
        <v>17353.780588859801</v>
      </c>
      <c r="AD114">
        <v>5213.4282595232298</v>
      </c>
      <c r="AE114">
        <v>0</v>
      </c>
      <c r="AF114">
        <v>0</v>
      </c>
      <c r="AG114">
        <v>19390.0256403815</v>
      </c>
      <c r="AH114">
        <f>Tabell2[[#This Row],[d_DEA_id]]-Tabell2[[#This Row],[id]]</f>
        <v>0</v>
      </c>
      <c r="AI114">
        <f>Tabell2[[#This Row],[d_vekt_14]]-Tabell2[[#This Row],[d_vekt_142013]]</f>
        <v>-1.2977873387054473E-8</v>
      </c>
      <c r="AJ114">
        <f>Tabell2[[#This Row],[d_vekt_37]]-Tabell2[[#This Row],[d_vekt_372013]]</f>
        <v>2.3344460531316003E-9</v>
      </c>
      <c r="AK114">
        <f>Tabell2[[#This Row],[d_vekt_132]]-Tabell2[[#This Row],[d_vekt_1322013]]</f>
        <v>0</v>
      </c>
      <c r="AL114">
        <f>Tabell2[[#This Row],[d_vekt_231]]-Tabell2[[#This Row],[d_vekt_2312013]]</f>
        <v>0</v>
      </c>
      <c r="AM114">
        <f>Tabell2[[#This Row],[d_vekt_699]]-Tabell2[[#This Row],[d_vekt_6992013]]</f>
        <v>3.764212552770374E-10</v>
      </c>
      <c r="AN114">
        <f>Tabell2[[#This Row],[d_normkostandelX14]]-Tabell2[[#This Row],[d_normkostandel_142013]]</f>
        <v>-8.1657557382541768E-9</v>
      </c>
      <c r="AO114">
        <f>Tabell2[[#This Row],[d_normkostandelX37]]-Tabell2[[#This Row],[d_normkostandel_372013]]</f>
        <v>3.2774477159991378E-9</v>
      </c>
      <c r="AP114">
        <f>Tabell2[[#This Row],[d_normkostandelX132]]-Tabell2[[#This Row],[d_normkostandel_1322013]]</f>
        <v>0</v>
      </c>
      <c r="AQ114">
        <f>Tabell2[[#This Row],[d_normkostandelX231]]-Tabell2[[#This Row],[d_normkostandel_2312013]]</f>
        <v>0</v>
      </c>
      <c r="AR114">
        <f>Tabell2[[#This Row],[d_normkostandelX699]]-Tabell2[[#This Row],[d_normkostandel_6992013]]</f>
        <v>-1.0012852214025258E-8</v>
      </c>
      <c r="AS114">
        <f>Tabell2[[#This Row],[d_kostbidrag_X14]]-Tabell2[[#This Row],[d_kostbidrag_142013]]</f>
        <v>-6.6114019864471629E-4</v>
      </c>
      <c r="AT114">
        <f>Tabell2[[#This Row],[d_kostbidrag_X37]]-Tabell2[[#This Row],[d_kostbidrag_372013]]</f>
        <v>3.6866979826299939E-5</v>
      </c>
      <c r="AU114">
        <f>Tabell2[[#This Row],[d_kostbidrag_X132]]-Tabell2[[#This Row],[d_kostbidrag_1322013]]</f>
        <v>0</v>
      </c>
      <c r="AV114">
        <f>Tabell2[[#This Row],[d_kostbidrag_X231]]-Tabell2[[#This Row],[d_kostbidrag_2312013]]</f>
        <v>0</v>
      </c>
      <c r="AW114">
        <f>Tabell2[[#This Row],[d_kostbidrag_X699]]-Tabell2[[#This Row],[d_kostbidrag_6992013]]</f>
        <v>2.4975650012493134E-4</v>
      </c>
    </row>
    <row r="115" spans="1:49" x14ac:dyDescent="0.25">
      <c r="A115" t="s">
        <v>135</v>
      </c>
      <c r="B115">
        <v>637</v>
      </c>
      <c r="C115">
        <v>0.74691092967987061</v>
      </c>
      <c r="D115">
        <v>0.18071599304676056</v>
      </c>
      <c r="E115">
        <v>0</v>
      </c>
      <c r="F115">
        <v>0</v>
      </c>
      <c r="G115">
        <v>0</v>
      </c>
      <c r="H115">
        <v>0.68127000331878662</v>
      </c>
      <c r="I115">
        <v>0.31873005628585815</v>
      </c>
      <c r="J115">
        <v>0</v>
      </c>
      <c r="K115">
        <v>0</v>
      </c>
      <c r="L115">
        <v>0</v>
      </c>
      <c r="M115">
        <v>28747.107421875</v>
      </c>
      <c r="N115">
        <v>13449.24609375</v>
      </c>
      <c r="O115">
        <v>0</v>
      </c>
      <c r="P115">
        <v>0</v>
      </c>
      <c r="Q115">
        <v>0</v>
      </c>
      <c r="R115">
        <v>637</v>
      </c>
      <c r="S115">
        <v>0.74691092651402702</v>
      </c>
      <c r="T115">
        <v>0.180715999389813</v>
      </c>
      <c r="U115">
        <v>0</v>
      </c>
      <c r="V115">
        <v>0</v>
      </c>
      <c r="W115">
        <v>0</v>
      </c>
      <c r="X115">
        <v>0.681269946792322</v>
      </c>
      <c r="Y115">
        <v>0.318730053207678</v>
      </c>
      <c r="Z115">
        <v>0</v>
      </c>
      <c r="AA115">
        <v>0</v>
      </c>
      <c r="AB115">
        <v>0</v>
      </c>
      <c r="AC115">
        <v>28747.107739671901</v>
      </c>
      <c r="AD115">
        <v>13449.2461065886</v>
      </c>
      <c r="AE115">
        <v>0</v>
      </c>
      <c r="AF115">
        <v>0</v>
      </c>
      <c r="AG115">
        <v>0</v>
      </c>
      <c r="AH115">
        <f>Tabell2[[#This Row],[d_DEA_id]]-Tabell2[[#This Row],[id]]</f>
        <v>0</v>
      </c>
      <c r="AI115">
        <f>Tabell2[[#This Row],[d_vekt_14]]-Tabell2[[#This Row],[d_vekt_142013]]</f>
        <v>-3.1658435872827795E-9</v>
      </c>
      <c r="AJ115">
        <f>Tabell2[[#This Row],[d_vekt_37]]-Tabell2[[#This Row],[d_vekt_372013]]</f>
        <v>6.3430524444019198E-9</v>
      </c>
      <c r="AK115">
        <f>Tabell2[[#This Row],[d_vekt_132]]-Tabell2[[#This Row],[d_vekt_1322013]]</f>
        <v>0</v>
      </c>
      <c r="AL115">
        <f>Tabell2[[#This Row],[d_vekt_231]]-Tabell2[[#This Row],[d_vekt_2312013]]</f>
        <v>0</v>
      </c>
      <c r="AM115">
        <f>Tabell2[[#This Row],[d_vekt_699]]-Tabell2[[#This Row],[d_vekt_6992013]]</f>
        <v>0</v>
      </c>
      <c r="AN115">
        <f>Tabell2[[#This Row],[d_normkostandelX14]]-Tabell2[[#This Row],[d_normkostandel_142013]]</f>
        <v>-5.6526464620176853E-8</v>
      </c>
      <c r="AO115">
        <f>Tabell2[[#This Row],[d_normkostandelX37]]-Tabell2[[#This Row],[d_normkostandel_372013]]</f>
        <v>-3.0781801552137722E-9</v>
      </c>
      <c r="AP115">
        <f>Tabell2[[#This Row],[d_normkostandelX132]]-Tabell2[[#This Row],[d_normkostandel_1322013]]</f>
        <v>0</v>
      </c>
      <c r="AQ115">
        <f>Tabell2[[#This Row],[d_normkostandelX231]]-Tabell2[[#This Row],[d_normkostandel_2312013]]</f>
        <v>0</v>
      </c>
      <c r="AR115">
        <f>Tabell2[[#This Row],[d_normkostandelX699]]-Tabell2[[#This Row],[d_normkostandel_6992013]]</f>
        <v>0</v>
      </c>
      <c r="AS115">
        <f>Tabell2[[#This Row],[d_kostbidrag_X14]]-Tabell2[[#This Row],[d_kostbidrag_142013]]</f>
        <v>3.1779690107214265E-4</v>
      </c>
      <c r="AT115">
        <f>Tabell2[[#This Row],[d_kostbidrag_X37]]-Tabell2[[#This Row],[d_kostbidrag_372013]]</f>
        <v>1.2838600014219992E-5</v>
      </c>
      <c r="AU115">
        <f>Tabell2[[#This Row],[d_kostbidrag_X132]]-Tabell2[[#This Row],[d_kostbidrag_1322013]]</f>
        <v>0</v>
      </c>
      <c r="AV115">
        <f>Tabell2[[#This Row],[d_kostbidrag_X231]]-Tabell2[[#This Row],[d_kostbidrag_2312013]]</f>
        <v>0</v>
      </c>
      <c r="AW115">
        <f>Tabell2[[#This Row],[d_kostbidrag_X699]]-Tabell2[[#This Row],[d_kostbidrag_6992013]]</f>
        <v>0</v>
      </c>
    </row>
    <row r="116" spans="1:49" x14ac:dyDescent="0.25">
      <c r="A116" t="s">
        <v>136</v>
      </c>
      <c r="B116">
        <v>659</v>
      </c>
      <c r="C116">
        <v>0.39576339721679688</v>
      </c>
      <c r="D116">
        <v>0.1360485702753067</v>
      </c>
      <c r="E116">
        <v>0</v>
      </c>
      <c r="F116">
        <v>0</v>
      </c>
      <c r="G116">
        <v>4.3054603040218353E-2</v>
      </c>
      <c r="H116">
        <v>0.34364721179008484</v>
      </c>
      <c r="I116">
        <v>0.22842687368392944</v>
      </c>
      <c r="J116">
        <v>0</v>
      </c>
      <c r="K116">
        <v>0</v>
      </c>
      <c r="L116">
        <v>0.42792594432830811</v>
      </c>
      <c r="M116">
        <v>15232.1416015625</v>
      </c>
      <c r="N116">
        <v>10125.0068359375</v>
      </c>
      <c r="O116">
        <v>0</v>
      </c>
      <c r="P116">
        <v>0</v>
      </c>
      <c r="Q116">
        <v>18967.791015625</v>
      </c>
      <c r="R116">
        <v>659</v>
      </c>
      <c r="S116">
        <v>0.39576340771874902</v>
      </c>
      <c r="T116">
        <v>0.136048566735361</v>
      </c>
      <c r="U116">
        <v>0</v>
      </c>
      <c r="V116">
        <v>0</v>
      </c>
      <c r="W116">
        <v>4.3054601403900501E-2</v>
      </c>
      <c r="X116">
        <v>0.34364721760998901</v>
      </c>
      <c r="Y116">
        <v>0.22842685427272999</v>
      </c>
      <c r="Z116">
        <v>0</v>
      </c>
      <c r="AA116">
        <v>0</v>
      </c>
      <c r="AB116">
        <v>0.42792592811728097</v>
      </c>
      <c r="AC116">
        <v>15232.1420362792</v>
      </c>
      <c r="AD116">
        <v>10125.006433579099</v>
      </c>
      <c r="AE116">
        <v>0</v>
      </c>
      <c r="AF116">
        <v>0</v>
      </c>
      <c r="AG116">
        <v>18967.7907576912</v>
      </c>
      <c r="AH116">
        <f>Tabell2[[#This Row],[d_DEA_id]]-Tabell2[[#This Row],[id]]</f>
        <v>0</v>
      </c>
      <c r="AI116">
        <f>Tabell2[[#This Row],[d_vekt_14]]-Tabell2[[#This Row],[d_vekt_142013]]</f>
        <v>1.0501952141250825E-8</v>
      </c>
      <c r="AJ116">
        <f>Tabell2[[#This Row],[d_vekt_37]]-Tabell2[[#This Row],[d_vekt_372013]]</f>
        <v>-3.5399456976836774E-9</v>
      </c>
      <c r="AK116">
        <f>Tabell2[[#This Row],[d_vekt_132]]-Tabell2[[#This Row],[d_vekt_1322013]]</f>
        <v>0</v>
      </c>
      <c r="AL116">
        <f>Tabell2[[#This Row],[d_vekt_231]]-Tabell2[[#This Row],[d_vekt_2312013]]</f>
        <v>0</v>
      </c>
      <c r="AM116">
        <f>Tabell2[[#This Row],[d_vekt_699]]-Tabell2[[#This Row],[d_vekt_6992013]]</f>
        <v>-1.6363178520495403E-9</v>
      </c>
      <c r="AN116">
        <f>Tabell2[[#This Row],[d_normkostandelX14]]-Tabell2[[#This Row],[d_normkostandel_142013]]</f>
        <v>5.819904169701573E-9</v>
      </c>
      <c r="AO116">
        <f>Tabell2[[#This Row],[d_normkostandelX37]]-Tabell2[[#This Row],[d_normkostandel_372013]]</f>
        <v>-1.9411199453367445E-8</v>
      </c>
      <c r="AP116">
        <f>Tabell2[[#This Row],[d_normkostandelX132]]-Tabell2[[#This Row],[d_normkostandel_1322013]]</f>
        <v>0</v>
      </c>
      <c r="AQ116">
        <f>Tabell2[[#This Row],[d_normkostandelX231]]-Tabell2[[#This Row],[d_normkostandel_2312013]]</f>
        <v>0</v>
      </c>
      <c r="AR116">
        <f>Tabell2[[#This Row],[d_normkostandelX699]]-Tabell2[[#This Row],[d_normkostandel_6992013]]</f>
        <v>-1.6211027131785016E-8</v>
      </c>
      <c r="AS116">
        <f>Tabell2[[#This Row],[d_kostbidrag_X14]]-Tabell2[[#This Row],[d_kostbidrag_142013]]</f>
        <v>4.3471669960126746E-4</v>
      </c>
      <c r="AT116">
        <f>Tabell2[[#This Row],[d_kostbidrag_X37]]-Tabell2[[#This Row],[d_kostbidrag_372013]]</f>
        <v>-4.0235840060631745E-4</v>
      </c>
      <c r="AU116">
        <f>Tabell2[[#This Row],[d_kostbidrag_X132]]-Tabell2[[#This Row],[d_kostbidrag_1322013]]</f>
        <v>0</v>
      </c>
      <c r="AV116">
        <f>Tabell2[[#This Row],[d_kostbidrag_X231]]-Tabell2[[#This Row],[d_kostbidrag_2312013]]</f>
        <v>0</v>
      </c>
      <c r="AW116">
        <f>Tabell2[[#This Row],[d_kostbidrag_X699]]-Tabell2[[#This Row],[d_kostbidrag_6992013]]</f>
        <v>-2.57933799730381E-4</v>
      </c>
    </row>
    <row r="117" spans="1:49" x14ac:dyDescent="0.25">
      <c r="A117" t="s">
        <v>137</v>
      </c>
      <c r="B117">
        <v>669</v>
      </c>
      <c r="C117">
        <v>0.3516046404838562</v>
      </c>
      <c r="D117">
        <v>0</v>
      </c>
      <c r="E117">
        <v>0</v>
      </c>
      <c r="F117">
        <v>1.5906786918640137</v>
      </c>
      <c r="G117">
        <v>1.368973683565855E-2</v>
      </c>
      <c r="H117">
        <v>0.28094974160194397</v>
      </c>
      <c r="I117">
        <v>0</v>
      </c>
      <c r="J117">
        <v>0</v>
      </c>
      <c r="K117">
        <v>0.59383958578109741</v>
      </c>
      <c r="L117">
        <v>0.12521056830883026</v>
      </c>
      <c r="M117">
        <v>13532.5595703125</v>
      </c>
      <c r="N117">
        <v>0</v>
      </c>
      <c r="O117">
        <v>0</v>
      </c>
      <c r="P117">
        <v>28603.583984375</v>
      </c>
      <c r="Q117">
        <v>6031.041015625</v>
      </c>
      <c r="R117">
        <v>669</v>
      </c>
      <c r="S117">
        <v>0.351604637789941</v>
      </c>
      <c r="T117">
        <v>0</v>
      </c>
      <c r="U117">
        <v>0</v>
      </c>
      <c r="V117">
        <v>1.59067863494048</v>
      </c>
      <c r="W117">
        <v>1.3689736401523E-2</v>
      </c>
      <c r="X117">
        <v>0.28094977497667301</v>
      </c>
      <c r="Y117">
        <v>0</v>
      </c>
      <c r="Z117">
        <v>0</v>
      </c>
      <c r="AA117">
        <v>0.59383964922283095</v>
      </c>
      <c r="AB117">
        <v>0.12521057580049499</v>
      </c>
      <c r="AC117">
        <v>13532.559299259199</v>
      </c>
      <c r="AD117">
        <v>0</v>
      </c>
      <c r="AE117">
        <v>0</v>
      </c>
      <c r="AF117">
        <v>28603.583213499602</v>
      </c>
      <c r="AG117">
        <v>6031.0407511637404</v>
      </c>
      <c r="AH117">
        <f>Tabell2[[#This Row],[d_DEA_id]]-Tabell2[[#This Row],[id]]</f>
        <v>0</v>
      </c>
      <c r="AI117">
        <f>Tabell2[[#This Row],[d_vekt_14]]-Tabell2[[#This Row],[d_vekt_142013]]</f>
        <v>-2.6939152020233337E-9</v>
      </c>
      <c r="AJ117">
        <f>Tabell2[[#This Row],[d_vekt_37]]-Tabell2[[#This Row],[d_vekt_372013]]</f>
        <v>0</v>
      </c>
      <c r="AK117">
        <f>Tabell2[[#This Row],[d_vekt_132]]-Tabell2[[#This Row],[d_vekt_1322013]]</f>
        <v>0</v>
      </c>
      <c r="AL117">
        <f>Tabell2[[#This Row],[d_vekt_231]]-Tabell2[[#This Row],[d_vekt_2312013]]</f>
        <v>-5.6923533664487991E-8</v>
      </c>
      <c r="AM117">
        <f>Tabell2[[#This Row],[d_vekt_699]]-Tabell2[[#This Row],[d_vekt_6992013]]</f>
        <v>-4.3413555042559615E-10</v>
      </c>
      <c r="AN117">
        <f>Tabell2[[#This Row],[d_normkostandelX14]]-Tabell2[[#This Row],[d_normkostandel_142013]]</f>
        <v>3.3374729035973161E-8</v>
      </c>
      <c r="AO117">
        <f>Tabell2[[#This Row],[d_normkostandelX37]]-Tabell2[[#This Row],[d_normkostandel_372013]]</f>
        <v>0</v>
      </c>
      <c r="AP117">
        <f>Tabell2[[#This Row],[d_normkostandelX132]]-Tabell2[[#This Row],[d_normkostandel_1322013]]</f>
        <v>0</v>
      </c>
      <c r="AQ117">
        <f>Tabell2[[#This Row],[d_normkostandelX231]]-Tabell2[[#This Row],[d_normkostandel_2312013]]</f>
        <v>6.344173353323157E-8</v>
      </c>
      <c r="AR117">
        <f>Tabell2[[#This Row],[d_normkostandelX699]]-Tabell2[[#This Row],[d_normkostandel_6992013]]</f>
        <v>7.4916647330169894E-9</v>
      </c>
      <c r="AS117">
        <f>Tabell2[[#This Row],[d_kostbidrag_X14]]-Tabell2[[#This Row],[d_kostbidrag_142013]]</f>
        <v>-2.7105330082122236E-4</v>
      </c>
      <c r="AT117">
        <f>Tabell2[[#This Row],[d_kostbidrag_X37]]-Tabell2[[#This Row],[d_kostbidrag_372013]]</f>
        <v>0</v>
      </c>
      <c r="AU117">
        <f>Tabell2[[#This Row],[d_kostbidrag_X132]]-Tabell2[[#This Row],[d_kostbidrag_1322013]]</f>
        <v>0</v>
      </c>
      <c r="AV117">
        <f>Tabell2[[#This Row],[d_kostbidrag_X231]]-Tabell2[[#This Row],[d_kostbidrag_2312013]]</f>
        <v>-7.7087539830245078E-4</v>
      </c>
      <c r="AW117">
        <f>Tabell2[[#This Row],[d_kostbidrag_X699]]-Tabell2[[#This Row],[d_kostbidrag_6992013]]</f>
        <v>-2.6446125957590993E-4</v>
      </c>
    </row>
    <row r="118" spans="1:49" x14ac:dyDescent="0.25">
      <c r="A118" t="s">
        <v>138</v>
      </c>
      <c r="B118">
        <v>675</v>
      </c>
      <c r="C118">
        <v>53.134967803955078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2045058.625</v>
      </c>
      <c r="N118">
        <v>0</v>
      </c>
      <c r="O118">
        <v>0</v>
      </c>
      <c r="P118">
        <v>0</v>
      </c>
      <c r="Q118">
        <v>0</v>
      </c>
      <c r="R118">
        <v>675</v>
      </c>
      <c r="S118">
        <v>53.134968847351999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2045058.6809968799</v>
      </c>
      <c r="AD118">
        <v>0</v>
      </c>
      <c r="AE118">
        <v>0</v>
      </c>
      <c r="AF118">
        <v>0</v>
      </c>
      <c r="AG118">
        <v>0</v>
      </c>
      <c r="AH118">
        <f>Tabell2[[#This Row],[d_DEA_id]]-Tabell2[[#This Row],[id]]</f>
        <v>0</v>
      </c>
      <c r="AI118">
        <f>Tabell2[[#This Row],[d_vekt_14]]-Tabell2[[#This Row],[d_vekt_142013]]</f>
        <v>1.0433969208634153E-6</v>
      </c>
      <c r="AJ118">
        <f>Tabell2[[#This Row],[d_vekt_37]]-Tabell2[[#This Row],[d_vekt_372013]]</f>
        <v>0</v>
      </c>
      <c r="AK118">
        <f>Tabell2[[#This Row],[d_vekt_132]]-Tabell2[[#This Row],[d_vekt_1322013]]</f>
        <v>0</v>
      </c>
      <c r="AL118">
        <f>Tabell2[[#This Row],[d_vekt_231]]-Tabell2[[#This Row],[d_vekt_2312013]]</f>
        <v>0</v>
      </c>
      <c r="AM118">
        <f>Tabell2[[#This Row],[d_vekt_699]]-Tabell2[[#This Row],[d_vekt_6992013]]</f>
        <v>0</v>
      </c>
      <c r="AN118">
        <f>Tabell2[[#This Row],[d_normkostandelX14]]-Tabell2[[#This Row],[d_normkostandel_142013]]</f>
        <v>0</v>
      </c>
      <c r="AO118">
        <f>Tabell2[[#This Row],[d_normkostandelX37]]-Tabell2[[#This Row],[d_normkostandel_372013]]</f>
        <v>0</v>
      </c>
      <c r="AP118">
        <f>Tabell2[[#This Row],[d_normkostandelX132]]-Tabell2[[#This Row],[d_normkostandel_1322013]]</f>
        <v>0</v>
      </c>
      <c r="AQ118">
        <f>Tabell2[[#This Row],[d_normkostandelX231]]-Tabell2[[#This Row],[d_normkostandel_2312013]]</f>
        <v>0</v>
      </c>
      <c r="AR118">
        <f>Tabell2[[#This Row],[d_normkostandelX699]]-Tabell2[[#This Row],[d_normkostandel_6992013]]</f>
        <v>0</v>
      </c>
      <c r="AS118">
        <f>Tabell2[[#This Row],[d_kostbidrag_X14]]-Tabell2[[#This Row],[d_kostbidrag_142013]]</f>
        <v>5.5996879935264587E-2</v>
      </c>
      <c r="AT118">
        <f>Tabell2[[#This Row],[d_kostbidrag_X37]]-Tabell2[[#This Row],[d_kostbidrag_372013]]</f>
        <v>0</v>
      </c>
      <c r="AU118">
        <f>Tabell2[[#This Row],[d_kostbidrag_X132]]-Tabell2[[#This Row],[d_kostbidrag_1322013]]</f>
        <v>0</v>
      </c>
      <c r="AV118">
        <f>Tabell2[[#This Row],[d_kostbidrag_X231]]-Tabell2[[#This Row],[d_kostbidrag_2312013]]</f>
        <v>0</v>
      </c>
      <c r="AW118">
        <f>Tabell2[[#This Row],[d_kostbidrag_X699]]-Tabell2[[#This Row],[d_kostbidrag_6992013]]</f>
        <v>0</v>
      </c>
    </row>
    <row r="119" spans="1:49" x14ac:dyDescent="0.25">
      <c r="A119" t="s">
        <v>139</v>
      </c>
      <c r="B119">
        <v>693</v>
      </c>
      <c r="C119">
        <v>0.82790601253509521</v>
      </c>
      <c r="D119">
        <v>0</v>
      </c>
      <c r="E119">
        <v>0</v>
      </c>
      <c r="F119">
        <v>3.2223331928253174</v>
      </c>
      <c r="G119">
        <v>0</v>
      </c>
      <c r="H119">
        <v>0.35480457544326782</v>
      </c>
      <c r="I119">
        <v>0</v>
      </c>
      <c r="J119">
        <v>0</v>
      </c>
      <c r="K119">
        <v>0.64519542455673218</v>
      </c>
      <c r="L119">
        <v>0</v>
      </c>
      <c r="M119">
        <v>31864.447265625</v>
      </c>
      <c r="N119">
        <v>0</v>
      </c>
      <c r="O119">
        <v>0</v>
      </c>
      <c r="P119">
        <v>57943.99609375</v>
      </c>
      <c r="Q119">
        <v>0</v>
      </c>
      <c r="R119">
        <v>693</v>
      </c>
      <c r="S119">
        <v>0.827906016097675</v>
      </c>
      <c r="T119">
        <v>0</v>
      </c>
      <c r="U119">
        <v>0</v>
      </c>
      <c r="V119">
        <v>3.22233325582968</v>
      </c>
      <c r="W119">
        <v>0</v>
      </c>
      <c r="X119">
        <v>0.35480457691492501</v>
      </c>
      <c r="Y119">
        <v>0</v>
      </c>
      <c r="Z119">
        <v>0</v>
      </c>
      <c r="AA119">
        <v>0.64519542308507505</v>
      </c>
      <c r="AB119">
        <v>0</v>
      </c>
      <c r="AC119">
        <v>31864.446747567301</v>
      </c>
      <c r="AD119">
        <v>0</v>
      </c>
      <c r="AE119">
        <v>0</v>
      </c>
      <c r="AF119">
        <v>57943.996606329201</v>
      </c>
      <c r="AG119">
        <v>0</v>
      </c>
      <c r="AH119">
        <f>Tabell2[[#This Row],[d_DEA_id]]-Tabell2[[#This Row],[id]]</f>
        <v>0</v>
      </c>
      <c r="AI119">
        <f>Tabell2[[#This Row],[d_vekt_14]]-Tabell2[[#This Row],[d_vekt_142013]]</f>
        <v>3.5625797867311348E-9</v>
      </c>
      <c r="AJ119">
        <f>Tabell2[[#This Row],[d_vekt_37]]-Tabell2[[#This Row],[d_vekt_372013]]</f>
        <v>0</v>
      </c>
      <c r="AK119">
        <f>Tabell2[[#This Row],[d_vekt_132]]-Tabell2[[#This Row],[d_vekt_1322013]]</f>
        <v>0</v>
      </c>
      <c r="AL119">
        <f>Tabell2[[#This Row],[d_vekt_231]]-Tabell2[[#This Row],[d_vekt_2312013]]</f>
        <v>6.3004362615970422E-8</v>
      </c>
      <c r="AM119">
        <f>Tabell2[[#This Row],[d_vekt_699]]-Tabell2[[#This Row],[d_vekt_6992013]]</f>
        <v>0</v>
      </c>
      <c r="AN119">
        <f>Tabell2[[#This Row],[d_normkostandelX14]]-Tabell2[[#This Row],[d_normkostandel_142013]]</f>
        <v>1.4716571850037496E-9</v>
      </c>
      <c r="AO119">
        <f>Tabell2[[#This Row],[d_normkostandelX37]]-Tabell2[[#This Row],[d_normkostandel_372013]]</f>
        <v>0</v>
      </c>
      <c r="AP119">
        <f>Tabell2[[#This Row],[d_normkostandelX132]]-Tabell2[[#This Row],[d_normkostandel_1322013]]</f>
        <v>0</v>
      </c>
      <c r="AQ119">
        <f>Tabell2[[#This Row],[d_normkostandelX231]]-Tabell2[[#This Row],[d_normkostandel_2312013]]</f>
        <v>-1.4716571294925984E-9</v>
      </c>
      <c r="AR119">
        <f>Tabell2[[#This Row],[d_normkostandelX699]]-Tabell2[[#This Row],[d_normkostandel_6992013]]</f>
        <v>0</v>
      </c>
      <c r="AS119">
        <f>Tabell2[[#This Row],[d_kostbidrag_X14]]-Tabell2[[#This Row],[d_kostbidrag_142013]]</f>
        <v>-5.1805769908241928E-4</v>
      </c>
      <c r="AT119">
        <f>Tabell2[[#This Row],[d_kostbidrag_X37]]-Tabell2[[#This Row],[d_kostbidrag_372013]]</f>
        <v>0</v>
      </c>
      <c r="AU119">
        <f>Tabell2[[#This Row],[d_kostbidrag_X132]]-Tabell2[[#This Row],[d_kostbidrag_1322013]]</f>
        <v>0</v>
      </c>
      <c r="AV119">
        <f>Tabell2[[#This Row],[d_kostbidrag_X231]]-Tabell2[[#This Row],[d_kostbidrag_2312013]]</f>
        <v>5.1257920131320134E-4</v>
      </c>
      <c r="AW119">
        <f>Tabell2[[#This Row],[d_kostbidrag_X699]]-Tabell2[[#This Row],[d_kostbidrag_6992013]]</f>
        <v>0</v>
      </c>
    </row>
    <row r="120" spans="1:49" x14ac:dyDescent="0.25">
      <c r="A120" t="s">
        <v>140</v>
      </c>
      <c r="B120">
        <v>699</v>
      </c>
      <c r="C120">
        <v>0.16582831740379333</v>
      </c>
      <c r="D120">
        <v>0</v>
      </c>
      <c r="E120">
        <v>0</v>
      </c>
      <c r="F120">
        <v>0.98763209581375122</v>
      </c>
      <c r="G120">
        <v>0.95569318532943726</v>
      </c>
      <c r="H120">
        <v>1.4336849562823772E-2</v>
      </c>
      <c r="I120">
        <v>0</v>
      </c>
      <c r="J120">
        <v>0</v>
      </c>
      <c r="K120">
        <v>3.9893567562103271E-2</v>
      </c>
      <c r="L120">
        <v>0.94576960802078247</v>
      </c>
      <c r="M120">
        <v>6382.400390625</v>
      </c>
      <c r="N120">
        <v>0</v>
      </c>
      <c r="O120">
        <v>0</v>
      </c>
      <c r="P120">
        <v>17759.599609375</v>
      </c>
      <c r="Q120">
        <v>421032.53125</v>
      </c>
      <c r="R120">
        <v>699</v>
      </c>
      <c r="S120">
        <v>0.16582831219924499</v>
      </c>
      <c r="T120">
        <v>0</v>
      </c>
      <c r="U120">
        <v>0</v>
      </c>
      <c r="V120">
        <v>0.987632122496093</v>
      </c>
      <c r="W120">
        <v>0.95569319221065097</v>
      </c>
      <c r="X120">
        <v>1.43368485616647E-2</v>
      </c>
      <c r="Y120">
        <v>0</v>
      </c>
      <c r="Z120">
        <v>0</v>
      </c>
      <c r="AA120">
        <v>3.9893567369624697E-2</v>
      </c>
      <c r="AB120">
        <v>0.94576958406871103</v>
      </c>
      <c r="AC120">
        <v>6382.4000799245496</v>
      </c>
      <c r="AD120">
        <v>0</v>
      </c>
      <c r="AE120">
        <v>0</v>
      </c>
      <c r="AF120">
        <v>17759.600826724702</v>
      </c>
      <c r="AG120">
        <v>421032.54721478699</v>
      </c>
      <c r="AH120">
        <f>Tabell2[[#This Row],[d_DEA_id]]-Tabell2[[#This Row],[id]]</f>
        <v>0</v>
      </c>
      <c r="AI120">
        <f>Tabell2[[#This Row],[d_vekt_14]]-Tabell2[[#This Row],[d_vekt_142013]]</f>
        <v>-5.2045483478480037E-9</v>
      </c>
      <c r="AJ120">
        <f>Tabell2[[#This Row],[d_vekt_37]]-Tabell2[[#This Row],[d_vekt_372013]]</f>
        <v>0</v>
      </c>
      <c r="AK120">
        <f>Tabell2[[#This Row],[d_vekt_132]]-Tabell2[[#This Row],[d_vekt_1322013]]</f>
        <v>0</v>
      </c>
      <c r="AL120">
        <f>Tabell2[[#This Row],[d_vekt_231]]-Tabell2[[#This Row],[d_vekt_2312013]]</f>
        <v>2.6682341780492891E-8</v>
      </c>
      <c r="AM120">
        <f>Tabell2[[#This Row],[d_vekt_699]]-Tabell2[[#This Row],[d_vekt_6992013]]</f>
        <v>6.8812137099527604E-9</v>
      </c>
      <c r="AN120">
        <f>Tabell2[[#This Row],[d_normkostandelX14]]-Tabell2[[#This Row],[d_normkostandel_142013]]</f>
        <v>-1.0011590723113528E-9</v>
      </c>
      <c r="AO120">
        <f>Tabell2[[#This Row],[d_normkostandelX37]]-Tabell2[[#This Row],[d_normkostandel_372013]]</f>
        <v>0</v>
      </c>
      <c r="AP120">
        <f>Tabell2[[#This Row],[d_normkostandelX132]]-Tabell2[[#This Row],[d_normkostandel_1322013]]</f>
        <v>0</v>
      </c>
      <c r="AQ120">
        <f>Tabell2[[#This Row],[d_normkostandelX231]]-Tabell2[[#This Row],[d_normkostandel_2312013]]</f>
        <v>-1.9247857474535834E-10</v>
      </c>
      <c r="AR120">
        <f>Tabell2[[#This Row],[d_normkostandelX699]]-Tabell2[[#This Row],[d_normkostandel_6992013]]</f>
        <v>-2.3952071437349787E-8</v>
      </c>
      <c r="AS120">
        <f>Tabell2[[#This Row],[d_kostbidrag_X14]]-Tabell2[[#This Row],[d_kostbidrag_142013]]</f>
        <v>-3.1070045042724814E-4</v>
      </c>
      <c r="AT120">
        <f>Tabell2[[#This Row],[d_kostbidrag_X37]]-Tabell2[[#This Row],[d_kostbidrag_372013]]</f>
        <v>0</v>
      </c>
      <c r="AU120">
        <f>Tabell2[[#This Row],[d_kostbidrag_X132]]-Tabell2[[#This Row],[d_kostbidrag_1322013]]</f>
        <v>0</v>
      </c>
      <c r="AV120">
        <f>Tabell2[[#This Row],[d_kostbidrag_X231]]-Tabell2[[#This Row],[d_kostbidrag_2312013]]</f>
        <v>1.2173497016192414E-3</v>
      </c>
      <c r="AW120">
        <f>Tabell2[[#This Row],[d_kostbidrag_X699]]-Tabell2[[#This Row],[d_kostbidrag_6992013]]</f>
        <v>1.5964786987751722E-2</v>
      </c>
    </row>
    <row r="121" spans="1:49" x14ac:dyDescent="0.25">
      <c r="A121" t="s">
        <v>141</v>
      </c>
      <c r="B121">
        <v>726</v>
      </c>
      <c r="C121">
        <v>1.7431817054748535</v>
      </c>
      <c r="D121">
        <v>0.82696264982223511</v>
      </c>
      <c r="E121">
        <v>0</v>
      </c>
      <c r="F121">
        <v>0</v>
      </c>
      <c r="G121">
        <v>0</v>
      </c>
      <c r="H121">
        <v>0.52156227827072144</v>
      </c>
      <c r="I121">
        <v>0.47843769192695618</v>
      </c>
      <c r="J121">
        <v>0</v>
      </c>
      <c r="K121">
        <v>0</v>
      </c>
      <c r="L121">
        <v>0</v>
      </c>
      <c r="M121">
        <v>67091.578125</v>
      </c>
      <c r="N121">
        <v>61544.21484375</v>
      </c>
      <c r="O121">
        <v>0</v>
      </c>
      <c r="P121">
        <v>0</v>
      </c>
      <c r="Q121">
        <v>0</v>
      </c>
      <c r="R121">
        <v>726</v>
      </c>
      <c r="S121">
        <v>1.74318168654806</v>
      </c>
      <c r="T121">
        <v>0.82696263336631703</v>
      </c>
      <c r="U121">
        <v>0</v>
      </c>
      <c r="V121">
        <v>0</v>
      </c>
      <c r="W121">
        <v>0</v>
      </c>
      <c r="X121">
        <v>0.52156228705030405</v>
      </c>
      <c r="Y121">
        <v>0.478437712949696</v>
      </c>
      <c r="Z121">
        <v>0</v>
      </c>
      <c r="AA121">
        <v>0</v>
      </c>
      <c r="AB121">
        <v>0</v>
      </c>
      <c r="AC121">
        <v>67091.576751861794</v>
      </c>
      <c r="AD121">
        <v>61544.2131003881</v>
      </c>
      <c r="AE121">
        <v>0</v>
      </c>
      <c r="AF121">
        <v>0</v>
      </c>
      <c r="AG121">
        <v>0</v>
      </c>
      <c r="AH121">
        <f>Tabell2[[#This Row],[d_DEA_id]]-Tabell2[[#This Row],[id]]</f>
        <v>0</v>
      </c>
      <c r="AI121">
        <f>Tabell2[[#This Row],[d_vekt_14]]-Tabell2[[#This Row],[d_vekt_142013]]</f>
        <v>-1.8926793465823266E-8</v>
      </c>
      <c r="AJ121">
        <f>Tabell2[[#This Row],[d_vekt_37]]-Tabell2[[#This Row],[d_vekt_372013]]</f>
        <v>-1.6455918072644238E-8</v>
      </c>
      <c r="AK121">
        <f>Tabell2[[#This Row],[d_vekt_132]]-Tabell2[[#This Row],[d_vekt_1322013]]</f>
        <v>0</v>
      </c>
      <c r="AL121">
        <f>Tabell2[[#This Row],[d_vekt_231]]-Tabell2[[#This Row],[d_vekt_2312013]]</f>
        <v>0</v>
      </c>
      <c r="AM121">
        <f>Tabell2[[#This Row],[d_vekt_699]]-Tabell2[[#This Row],[d_vekt_6992013]]</f>
        <v>0</v>
      </c>
      <c r="AN121">
        <f>Tabell2[[#This Row],[d_normkostandelX14]]-Tabell2[[#This Row],[d_normkostandel_142013]]</f>
        <v>8.7795826164693835E-9</v>
      </c>
      <c r="AO121">
        <f>Tabell2[[#This Row],[d_normkostandelX37]]-Tabell2[[#This Row],[d_normkostandel_372013]]</f>
        <v>2.102273982673708E-8</v>
      </c>
      <c r="AP121">
        <f>Tabell2[[#This Row],[d_normkostandelX132]]-Tabell2[[#This Row],[d_normkostandel_1322013]]</f>
        <v>0</v>
      </c>
      <c r="AQ121">
        <f>Tabell2[[#This Row],[d_normkostandelX231]]-Tabell2[[#This Row],[d_normkostandel_2312013]]</f>
        <v>0</v>
      </c>
      <c r="AR121">
        <f>Tabell2[[#This Row],[d_normkostandelX699]]-Tabell2[[#This Row],[d_normkostandel_6992013]]</f>
        <v>0</v>
      </c>
      <c r="AS121">
        <f>Tabell2[[#This Row],[d_kostbidrag_X14]]-Tabell2[[#This Row],[d_kostbidrag_142013]]</f>
        <v>-1.3731382059631869E-3</v>
      </c>
      <c r="AT121">
        <f>Tabell2[[#This Row],[d_kostbidrag_X37]]-Tabell2[[#This Row],[d_kostbidrag_372013]]</f>
        <v>-1.7433618995710276E-3</v>
      </c>
      <c r="AU121">
        <f>Tabell2[[#This Row],[d_kostbidrag_X132]]-Tabell2[[#This Row],[d_kostbidrag_1322013]]</f>
        <v>0</v>
      </c>
      <c r="AV121">
        <f>Tabell2[[#This Row],[d_kostbidrag_X231]]-Tabell2[[#This Row],[d_kostbidrag_2312013]]</f>
        <v>0</v>
      </c>
      <c r="AW121">
        <f>Tabell2[[#This Row],[d_kostbidrag_X699]]-Tabell2[[#This Row],[d_kostbidrag_6992013]]</f>
        <v>0</v>
      </c>
    </row>
    <row r="122" spans="1:49" x14ac:dyDescent="0.25">
      <c r="AH122">
        <f>AVERAGE(Tabell2[diff ID])</f>
        <v>0</v>
      </c>
      <c r="AI122">
        <f>AVERAGE(Tabell2[diff Vekt 14])</f>
        <v>1.6810891771312704E-8</v>
      </c>
      <c r="AJ122">
        <f>AVERAGE(Tabell2[diff vekt 37])</f>
        <v>6.0292427599242146E-10</v>
      </c>
      <c r="AK122">
        <f>AVERAGE(Tabell2[diff vekt 132])</f>
        <v>6.8730656735813301E-11</v>
      </c>
      <c r="AL122">
        <f>AVERAGE(Tabell2[diff vekt 231])</f>
        <v>-2.3757278299147566E-9</v>
      </c>
      <c r="AM122">
        <f>AVERAGE(Tabell2[diff vekt 699])</f>
        <v>-1.3169165233939426E-10</v>
      </c>
      <c r="AN122">
        <f>AVERAGE(Tabell2[diff norm 14])</f>
        <v>-7.9508761499104749E-11</v>
      </c>
      <c r="AO122">
        <f>AVERAGE(Tabell2[diff norm 37])</f>
        <v>9.3577624699034955E-10</v>
      </c>
      <c r="AP122">
        <f>AVERAGE(Tabell2[diff norm 132])</f>
        <v>-5.9271457795371269E-10</v>
      </c>
      <c r="AQ122">
        <f>AVERAGE(Tabell2[diff norm 231])</f>
        <v>-1.0935673159209946E-9</v>
      </c>
      <c r="AR122">
        <f>AVERAGE(Tabell2[diff norm 699])</f>
        <v>-1.0502398252262664E-9</v>
      </c>
      <c r="AS122">
        <f>AVERAGE(Tabell2[diff bidrag 14])</f>
        <v>9.2007681668480413E-4</v>
      </c>
      <c r="AT122">
        <f>AVERAGE(Tabell2[diff bidrag 37])</f>
        <v>5.4634471730767613E-5</v>
      </c>
      <c r="AU122">
        <f>AVERAGE(Tabell2[diff bidrag 132])</f>
        <v>1.1565381813978688E-5</v>
      </c>
      <c r="AV122">
        <f>AVERAGE(Tabell2[diff bidrag 231])</f>
        <v>-2.2828199984887607E-5</v>
      </c>
      <c r="AW122">
        <f>AVERAGE(Tabell2[diff bidrag 699])</f>
        <v>2.5208529127270665E-5</v>
      </c>
    </row>
  </sheetData>
  <mergeCells count="2">
    <mergeCell ref="A1:Q1"/>
    <mergeCell ref="R1:A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Skjærven Eivind Nordstrand</dc:creator>
  <cp:lastModifiedBy>Skjærven Eivind Nordstrand</cp:lastModifiedBy>
  <dcterms:created xsi:type="dcterms:W3CDTF">2016-10-24T13:25:03Z</dcterms:created>
  <dcterms:modified xsi:type="dcterms:W3CDTF">2016-10-24T13:40:40Z</dcterms:modified>
</cp:coreProperties>
</file>