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nli\Downloads\"/>
    </mc:Choice>
  </mc:AlternateContent>
  <bookViews>
    <workbookView xWindow="-120" yWindow="-120" windowWidth="20736" windowHeight="11160" activeTab="1"/>
  </bookViews>
  <sheets>
    <sheet name="ivf_SN18701" sheetId="1" r:id="rId1"/>
    <sheet name="Sheet1" sheetId="4" r:id="rId2"/>
    <sheet name="5yr" sheetId="2" r:id="rId3"/>
    <sheet name="20yr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3" i="1" l="1"/>
  <c r="D10" i="2" l="1"/>
  <c r="B33" i="1"/>
  <c r="D12" i="2" l="1"/>
  <c r="G12" i="2" s="1"/>
  <c r="G11" i="2"/>
  <c r="I13" i="2" l="1"/>
  <c r="I8" i="2"/>
  <c r="I9" i="2"/>
  <c r="I10" i="2"/>
  <c r="G10" i="2"/>
  <c r="G8" i="2" l="1"/>
  <c r="K10" i="2"/>
  <c r="F37" i="1"/>
  <c r="D11" i="2"/>
  <c r="C45" i="1"/>
  <c r="D45" i="1"/>
  <c r="E45" i="1"/>
  <c r="F45" i="1"/>
  <c r="G45" i="1"/>
  <c r="H45" i="1"/>
  <c r="I45" i="1"/>
  <c r="J45" i="1"/>
  <c r="K45" i="1"/>
  <c r="C41" i="1"/>
  <c r="D41" i="1"/>
  <c r="E41" i="1"/>
  <c r="F41" i="1"/>
  <c r="G41" i="1"/>
  <c r="H41" i="1"/>
  <c r="I41" i="1"/>
  <c r="J41" i="1"/>
  <c r="K41" i="1"/>
  <c r="B45" i="1"/>
  <c r="B41" i="1"/>
  <c r="B37" i="1"/>
  <c r="C33" i="1" l="1"/>
  <c r="K18" i="2" l="1"/>
  <c r="K3" i="2"/>
  <c r="K4" i="2"/>
  <c r="K5" i="2"/>
  <c r="K6" i="2"/>
  <c r="K7" i="2"/>
  <c r="K9" i="2"/>
  <c r="K11" i="2"/>
  <c r="K12" i="2"/>
  <c r="K13" i="2"/>
  <c r="K14" i="2"/>
  <c r="K15" i="2"/>
  <c r="K16" i="2"/>
  <c r="K17" i="2"/>
  <c r="K8" i="2"/>
  <c r="I12" i="2" l="1"/>
  <c r="I11" i="2"/>
  <c r="C37" i="1"/>
  <c r="K33" i="1"/>
  <c r="K37" i="1" s="1"/>
  <c r="J33" i="1"/>
  <c r="J37" i="1" s="1"/>
  <c r="I33" i="1"/>
  <c r="I37" i="1" s="1"/>
  <c r="D8" i="2" s="1"/>
  <c r="H33" i="1"/>
  <c r="H37" i="1" s="1"/>
  <c r="G33" i="1"/>
  <c r="G37" i="1" s="1"/>
  <c r="E33" i="1"/>
  <c r="E37" i="1" s="1"/>
  <c r="D33" i="1"/>
  <c r="D37" i="1" s="1"/>
  <c r="D9" i="2" l="1"/>
  <c r="G9" i="2" s="1"/>
  <c r="D13" i="2"/>
  <c r="G13" i="2" s="1"/>
</calcChain>
</file>

<file path=xl/sharedStrings.xml><?xml version="1.0" encoding="utf-8"?>
<sst xmlns="http://schemas.openxmlformats.org/spreadsheetml/2006/main" count="80" uniqueCount="43">
  <si>
    <t>OSLO - BLINDERN PLU (SN18701)</t>
  </si>
  <si>
    <t>Oslo, Oslo</t>
  </si>
  <si>
    <t>Hoh.: 94 m</t>
  </si>
  <si>
    <t>Måleperiode for stasjonen: 01.01.1968 - 20.12.2018</t>
  </si>
  <si>
    <t>Antall sesonger i IVF-statistikk: 49</t>
  </si>
  <si>
    <t>Returverdi for nedbør (mm)</t>
  </si>
  <si>
    <t>VARIGHET (MINUTTER)</t>
  </si>
  <si>
    <t>RETURPERIODE(År)</t>
  </si>
  <si>
    <t xml:space="preserve">1 min </t>
  </si>
  <si>
    <t xml:space="preserve">2 min </t>
  </si>
  <si>
    <t xml:space="preserve">3 min </t>
  </si>
  <si>
    <t xml:space="preserve">5 min </t>
  </si>
  <si>
    <t xml:space="preserve">10 min </t>
  </si>
  <si>
    <t xml:space="preserve">15 min </t>
  </si>
  <si>
    <t xml:space="preserve">20 min </t>
  </si>
  <si>
    <t xml:space="preserve">30 min </t>
  </si>
  <si>
    <t xml:space="preserve">45 min </t>
  </si>
  <si>
    <t xml:space="preserve">60 min </t>
  </si>
  <si>
    <t>2</t>
  </si>
  <si>
    <t>5</t>
  </si>
  <si>
    <t>10</t>
  </si>
  <si>
    <t>20</t>
  </si>
  <si>
    <t>25</t>
  </si>
  <si>
    <t>50</t>
  </si>
  <si>
    <t>100</t>
  </si>
  <si>
    <t>200</t>
  </si>
  <si>
    <t>Returverdi nedbør (mm/s)</t>
  </si>
  <si>
    <t>Returverdi nedbør (micrometer/s)</t>
  </si>
  <si>
    <t xml:space="preserve">Regnhyetogram VAV </t>
  </si>
  <si>
    <t>Tid</t>
  </si>
  <si>
    <t>micrometer/s</t>
  </si>
  <si>
    <t>Regnhyetogram Blindern</t>
  </si>
  <si>
    <t>mm</t>
  </si>
  <si>
    <t>Regnhyetogram VAV</t>
  </si>
  <si>
    <t>Returverdi for nedbør (l/s*Ha)</t>
  </si>
  <si>
    <t>Konverter fra mm til mm/s for returperiode 5</t>
  </si>
  <si>
    <t>Konverter fra mm/s til micrometer/s for returperiode 5</t>
  </si>
  <si>
    <t>Returverdi nedbør (m/s)</t>
  </si>
  <si>
    <t>Returverdi nedbør (micrometer /s)</t>
  </si>
  <si>
    <t>Konverter fra l/s ha til m/s for returperiode 5</t>
  </si>
  <si>
    <t>Konverter fra m/s til micro meter /s til returperiode 5</t>
  </si>
  <si>
    <t xml:space="preserve">20-yr </t>
  </si>
  <si>
    <t>5-yr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</si>
</sst>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4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42683A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center" vertical="top"/>
    </xf>
    <xf numFmtId="0" fontId="1" fillId="0" borderId="0">
      <alignment horizontal="center" vertical="top"/>
    </xf>
  </cellStyleXfs>
  <cellXfs count="11">
    <xf numFmtId="0" fontId="0" fillId="0" borderId="0" xfId="0">
      <alignment horizontal="left" vertical="top"/>
    </xf>
    <xf numFmtId="0" fontId="2" fillId="0" borderId="0" xfId="1">
      <alignment horizontal="left" vertical="top"/>
    </xf>
    <xf numFmtId="0" fontId="2" fillId="0" borderId="0" xfId="2">
      <alignment horizontal="center" vertical="top"/>
    </xf>
    <xf numFmtId="164" fontId="0" fillId="0" borderId="0" xfId="3" applyNumberFormat="1" applyFont="1">
      <alignment horizontal="center" vertical="top"/>
    </xf>
    <xf numFmtId="20" fontId="0" fillId="0" borderId="0" xfId="0" applyNumberFormat="1">
      <alignment horizontal="left" vertical="top"/>
    </xf>
    <xf numFmtId="0" fontId="2" fillId="2" borderId="0" xfId="1" applyFill="1">
      <alignment horizontal="left" vertical="top"/>
    </xf>
    <xf numFmtId="164" fontId="0" fillId="2" borderId="0" xfId="3" applyNumberFormat="1" applyFont="1" applyFill="1">
      <alignment horizontal="center" vertical="top"/>
    </xf>
    <xf numFmtId="0" fontId="0" fillId="2" borderId="0" xfId="0" applyFill="1">
      <alignment horizontal="left" vertical="top"/>
    </xf>
    <xf numFmtId="0" fontId="3" fillId="0" borderId="0" xfId="1" applyFont="1">
      <alignment horizontal="left" vertical="top"/>
    </xf>
    <xf numFmtId="0" fontId="4" fillId="0" borderId="0" xfId="0" applyFont="1">
      <alignment horizontal="left" vertical="top"/>
    </xf>
    <xf numFmtId="0" fontId="3" fillId="0" borderId="0" xfId="0" applyFont="1">
      <alignment horizontal="left" vertical="top"/>
    </xf>
  </cellXfs>
  <cellStyles count="4">
    <cellStyle name="freq" xfId="1"/>
    <cellStyle name="header" xfId="2"/>
    <cellStyle name="Normal" xfId="0" builtinId="0" customBuiltin="1"/>
    <cellStyle name="ob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A21" sqref="A21:K23"/>
    </sheetView>
  </sheetViews>
  <sheetFormatPr defaultColWidth="11.5546875" defaultRowHeight="14.4" x14ac:dyDescent="0.3"/>
  <cols>
    <col min="1" max="1024" width="13.44140625" bestFit="1" customWidth="1"/>
  </cols>
  <sheetData>
    <row r="1" spans="1:11" x14ac:dyDescent="0.3">
      <c r="A1" s="1" t="s">
        <v>0</v>
      </c>
    </row>
    <row r="2" spans="1:11" x14ac:dyDescent="0.3">
      <c r="A2" s="1" t="s">
        <v>1</v>
      </c>
    </row>
    <row r="3" spans="1:11" x14ac:dyDescent="0.3">
      <c r="A3" s="1" t="s">
        <v>2</v>
      </c>
    </row>
    <row r="4" spans="1:11" x14ac:dyDescent="0.3">
      <c r="A4" s="1" t="s">
        <v>3</v>
      </c>
    </row>
    <row r="5" spans="1:11" x14ac:dyDescent="0.3">
      <c r="A5" s="1" t="s">
        <v>4</v>
      </c>
    </row>
    <row r="7" spans="1:11" x14ac:dyDescent="0.3">
      <c r="F7" s="1" t="s">
        <v>34</v>
      </c>
    </row>
    <row r="8" spans="1:11" x14ac:dyDescent="0.3">
      <c r="B8" s="2" t="s">
        <v>6</v>
      </c>
    </row>
    <row r="9" spans="1:11" x14ac:dyDescent="0.3">
      <c r="A9" s="1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</row>
    <row r="10" spans="1:11" x14ac:dyDescent="0.3">
      <c r="A10" s="1" t="s">
        <v>18</v>
      </c>
      <c r="B10" s="3">
        <v>293</v>
      </c>
      <c r="C10" s="3">
        <v>247.4</v>
      </c>
      <c r="D10" s="3">
        <v>224</v>
      </c>
      <c r="E10" s="3">
        <v>187.8</v>
      </c>
      <c r="F10" s="3">
        <v>140</v>
      </c>
      <c r="G10" s="3">
        <v>114.2</v>
      </c>
      <c r="H10" s="3">
        <v>98.4</v>
      </c>
      <c r="I10" s="3">
        <v>78</v>
      </c>
      <c r="J10" s="3">
        <v>60.3</v>
      </c>
      <c r="K10" s="3">
        <v>49.1</v>
      </c>
    </row>
    <row r="11" spans="1:11" s="7" customFormat="1" x14ac:dyDescent="0.3">
      <c r="A11" s="5" t="s">
        <v>19</v>
      </c>
      <c r="B11" s="6">
        <v>372.7</v>
      </c>
      <c r="C11" s="6">
        <v>321</v>
      </c>
      <c r="D11" s="6">
        <v>292.60000000000002</v>
      </c>
      <c r="E11" s="6">
        <v>251</v>
      </c>
      <c r="F11" s="6">
        <v>187.8</v>
      </c>
      <c r="G11" s="6">
        <v>156.9</v>
      </c>
      <c r="H11" s="6">
        <v>136.80000000000001</v>
      </c>
      <c r="I11" s="6">
        <v>108.7</v>
      </c>
      <c r="J11" s="6">
        <v>85.7</v>
      </c>
      <c r="K11" s="6">
        <v>69.599999999999994</v>
      </c>
    </row>
    <row r="12" spans="1:11" x14ac:dyDescent="0.3">
      <c r="A12" s="1" t="s">
        <v>20</v>
      </c>
      <c r="B12" s="3">
        <v>425.4</v>
      </c>
      <c r="C12" s="3">
        <v>369.7</v>
      </c>
      <c r="D12" s="3">
        <v>338.1</v>
      </c>
      <c r="E12" s="3">
        <v>292.8</v>
      </c>
      <c r="F12" s="3">
        <v>219.4</v>
      </c>
      <c r="G12" s="3">
        <v>185.3</v>
      </c>
      <c r="H12" s="3">
        <v>162.19999999999999</v>
      </c>
      <c r="I12" s="3">
        <v>129</v>
      </c>
      <c r="J12" s="3">
        <v>102.5</v>
      </c>
      <c r="K12" s="3">
        <v>83.2</v>
      </c>
    </row>
    <row r="13" spans="1:11" x14ac:dyDescent="0.3">
      <c r="A13" s="1" t="s">
        <v>21</v>
      </c>
      <c r="B13" s="3">
        <v>476</v>
      </c>
      <c r="C13" s="3">
        <v>416.4</v>
      </c>
      <c r="D13" s="3">
        <v>381.7</v>
      </c>
      <c r="E13" s="3">
        <v>332.9</v>
      </c>
      <c r="F13" s="3">
        <v>249.7</v>
      </c>
      <c r="G13" s="3">
        <v>212.4</v>
      </c>
      <c r="H13" s="3">
        <v>186.5</v>
      </c>
      <c r="I13" s="3">
        <v>148.5</v>
      </c>
      <c r="J13" s="3">
        <v>118.6</v>
      </c>
      <c r="K13" s="3">
        <v>96.3</v>
      </c>
    </row>
    <row r="14" spans="1:11" x14ac:dyDescent="0.3">
      <c r="A14" s="1" t="s">
        <v>22</v>
      </c>
      <c r="B14" s="3">
        <v>492.1</v>
      </c>
      <c r="C14" s="3">
        <v>431.3</v>
      </c>
      <c r="D14" s="3">
        <v>395.5</v>
      </c>
      <c r="E14" s="3">
        <v>345.6</v>
      </c>
      <c r="F14" s="3">
        <v>259.39999999999998</v>
      </c>
      <c r="G14" s="3">
        <v>221</v>
      </c>
      <c r="H14" s="3">
        <v>194.3</v>
      </c>
      <c r="I14" s="3">
        <v>154.69999999999999</v>
      </c>
      <c r="J14" s="3">
        <v>123.7</v>
      </c>
      <c r="K14" s="3">
        <v>100.4</v>
      </c>
    </row>
    <row r="15" spans="1:11" x14ac:dyDescent="0.3">
      <c r="A15" s="1" t="s">
        <v>23</v>
      </c>
      <c r="B15" s="3">
        <v>541.5</v>
      </c>
      <c r="C15" s="3">
        <v>476.9</v>
      </c>
      <c r="D15" s="3">
        <v>438.1</v>
      </c>
      <c r="E15" s="3">
        <v>384.8</v>
      </c>
      <c r="F15" s="3">
        <v>289</v>
      </c>
      <c r="G15" s="3">
        <v>247.6</v>
      </c>
      <c r="H15" s="3">
        <v>218.1</v>
      </c>
      <c r="I15" s="3">
        <v>173.7</v>
      </c>
      <c r="J15" s="3">
        <v>139.5</v>
      </c>
      <c r="K15" s="3">
        <v>113.2</v>
      </c>
    </row>
    <row r="16" spans="1:11" x14ac:dyDescent="0.3">
      <c r="A16" s="1" t="s">
        <v>24</v>
      </c>
      <c r="B16" s="3">
        <v>590.6</v>
      </c>
      <c r="C16" s="3">
        <v>522.29999999999995</v>
      </c>
      <c r="D16" s="3">
        <v>480.4</v>
      </c>
      <c r="E16" s="3">
        <v>423.7</v>
      </c>
      <c r="F16" s="3">
        <v>318.5</v>
      </c>
      <c r="G16" s="3">
        <v>273.89999999999998</v>
      </c>
      <c r="H16" s="3">
        <v>241.7</v>
      </c>
      <c r="I16" s="3">
        <v>192.6</v>
      </c>
      <c r="J16" s="3">
        <v>155.1</v>
      </c>
      <c r="K16" s="3">
        <v>125.8</v>
      </c>
    </row>
    <row r="17" spans="1:11" x14ac:dyDescent="0.3">
      <c r="A17" s="1" t="s">
        <v>25</v>
      </c>
      <c r="B17" s="3">
        <v>639.6</v>
      </c>
      <c r="C17" s="3">
        <v>567.5</v>
      </c>
      <c r="D17" s="3">
        <v>522.70000000000005</v>
      </c>
      <c r="E17" s="3">
        <v>462.5</v>
      </c>
      <c r="F17" s="3">
        <v>347.9</v>
      </c>
      <c r="G17" s="3">
        <v>300.2</v>
      </c>
      <c r="H17" s="3">
        <v>265.3</v>
      </c>
      <c r="I17" s="3">
        <v>211.5</v>
      </c>
      <c r="J17" s="3">
        <v>170.7</v>
      </c>
      <c r="K17" s="3">
        <v>138.5</v>
      </c>
    </row>
    <row r="19" spans="1:11" x14ac:dyDescent="0.3">
      <c r="F19" s="1" t="s">
        <v>5</v>
      </c>
    </row>
    <row r="20" spans="1:11" x14ac:dyDescent="0.3">
      <c r="B20" s="2" t="s">
        <v>6</v>
      </c>
    </row>
    <row r="21" spans="1:11" x14ac:dyDescent="0.3">
      <c r="A21" s="1" t="s">
        <v>7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</row>
    <row r="22" spans="1:11" x14ac:dyDescent="0.3">
      <c r="A22" s="1" t="s">
        <v>18</v>
      </c>
      <c r="B22" s="3">
        <v>1.758</v>
      </c>
      <c r="C22" s="3">
        <v>2.9688000000000003</v>
      </c>
      <c r="D22" s="3">
        <v>4.032</v>
      </c>
      <c r="E22" s="3">
        <v>5.6340000000000003</v>
      </c>
      <c r="F22" s="3">
        <v>8.4</v>
      </c>
      <c r="G22" s="3">
        <v>10.278</v>
      </c>
      <c r="H22" s="3">
        <v>11.808</v>
      </c>
      <c r="I22" s="3">
        <v>14.040000000000001</v>
      </c>
      <c r="J22" s="3">
        <v>16.280999999999999</v>
      </c>
      <c r="K22" s="3">
        <v>17.676000000000002</v>
      </c>
    </row>
    <row r="23" spans="1:11" x14ac:dyDescent="0.3">
      <c r="A23" s="5" t="s">
        <v>19</v>
      </c>
      <c r="B23" s="6">
        <v>2.2362000000000002</v>
      </c>
      <c r="C23" s="6">
        <v>3.8519999999999999</v>
      </c>
      <c r="D23" s="6">
        <v>5.2668000000000008</v>
      </c>
      <c r="E23" s="6">
        <v>7.53</v>
      </c>
      <c r="F23" s="6">
        <v>11.268000000000001</v>
      </c>
      <c r="G23" s="6">
        <v>14.121</v>
      </c>
      <c r="H23" s="6">
        <v>16.416</v>
      </c>
      <c r="I23" s="6">
        <v>19.565999999999999</v>
      </c>
      <c r="J23" s="6">
        <v>23.138999999999999</v>
      </c>
      <c r="K23" s="6">
        <v>25.055999999999997</v>
      </c>
    </row>
    <row r="24" spans="1:11" x14ac:dyDescent="0.3">
      <c r="A24" s="1" t="s">
        <v>20</v>
      </c>
      <c r="B24" s="3">
        <v>2.5524</v>
      </c>
      <c r="C24" s="3">
        <v>4.4363999999999999</v>
      </c>
      <c r="D24" s="3">
        <v>6.0857999999999999</v>
      </c>
      <c r="E24" s="3">
        <v>8.7840000000000007</v>
      </c>
      <c r="F24" s="3">
        <v>13.164</v>
      </c>
      <c r="G24" s="3">
        <v>16.677000000000003</v>
      </c>
      <c r="H24" s="3">
        <v>19.463999999999999</v>
      </c>
      <c r="I24" s="3">
        <v>23.22</v>
      </c>
      <c r="J24" s="3">
        <v>27.675000000000001</v>
      </c>
      <c r="K24" s="3">
        <v>29.952000000000002</v>
      </c>
    </row>
    <row r="25" spans="1:11" x14ac:dyDescent="0.3">
      <c r="A25" s="1" t="s">
        <v>21</v>
      </c>
      <c r="B25" s="3">
        <v>2.8559999999999999</v>
      </c>
      <c r="C25" s="3">
        <v>4.9967999999999995</v>
      </c>
      <c r="D25" s="3">
        <v>6.8705999999999996</v>
      </c>
      <c r="E25" s="3">
        <v>9.9869999999999983</v>
      </c>
      <c r="F25" s="3">
        <v>14.981999999999999</v>
      </c>
      <c r="G25" s="3">
        <v>19.116</v>
      </c>
      <c r="H25" s="3">
        <v>22.38</v>
      </c>
      <c r="I25" s="3">
        <v>26.73</v>
      </c>
      <c r="J25" s="3">
        <v>32.021999999999998</v>
      </c>
      <c r="K25" s="3">
        <v>34.667999999999999</v>
      </c>
    </row>
    <row r="26" spans="1:11" x14ac:dyDescent="0.3">
      <c r="A26" s="1" t="s">
        <v>22</v>
      </c>
      <c r="B26" s="3">
        <v>2.9526000000000003</v>
      </c>
      <c r="C26" s="3">
        <v>5.1756000000000002</v>
      </c>
      <c r="D26" s="3">
        <v>7.1190000000000007</v>
      </c>
      <c r="E26" s="3">
        <v>10.368000000000002</v>
      </c>
      <c r="F26" s="3">
        <v>15.564</v>
      </c>
      <c r="G26" s="3">
        <v>19.89</v>
      </c>
      <c r="H26" s="3">
        <v>23.316000000000003</v>
      </c>
      <c r="I26" s="3">
        <v>27.845999999999997</v>
      </c>
      <c r="J26" s="3">
        <v>33.399000000000001</v>
      </c>
      <c r="K26" s="3">
        <v>36.144000000000005</v>
      </c>
    </row>
    <row r="27" spans="1:11" x14ac:dyDescent="0.3">
      <c r="A27" s="1" t="s">
        <v>23</v>
      </c>
      <c r="B27" s="3">
        <v>3.2490000000000001</v>
      </c>
      <c r="C27" s="3">
        <v>5.7227999999999994</v>
      </c>
      <c r="D27" s="3">
        <v>7.8857999999999997</v>
      </c>
      <c r="E27" s="3">
        <v>11.544</v>
      </c>
      <c r="F27" s="3">
        <v>17.34</v>
      </c>
      <c r="G27" s="3">
        <v>22.283999999999999</v>
      </c>
      <c r="H27" s="3">
        <v>26.172000000000001</v>
      </c>
      <c r="I27" s="3">
        <v>31.266000000000002</v>
      </c>
      <c r="J27" s="3">
        <v>37.664999999999999</v>
      </c>
      <c r="K27" s="3">
        <v>40.752000000000002</v>
      </c>
    </row>
    <row r="28" spans="1:11" x14ac:dyDescent="0.3">
      <c r="A28" s="1" t="s">
        <v>24</v>
      </c>
      <c r="B28" s="3">
        <v>3.5436000000000001</v>
      </c>
      <c r="C28" s="3">
        <v>6.2675999999999998</v>
      </c>
      <c r="D28" s="3">
        <v>8.6471999999999998</v>
      </c>
      <c r="E28" s="3">
        <v>12.710999999999999</v>
      </c>
      <c r="F28" s="3">
        <v>19.11</v>
      </c>
      <c r="G28" s="3">
        <v>24.651</v>
      </c>
      <c r="H28" s="3">
        <v>29.003999999999998</v>
      </c>
      <c r="I28" s="3">
        <v>34.667999999999999</v>
      </c>
      <c r="J28" s="3">
        <v>41.877000000000002</v>
      </c>
      <c r="K28" s="3">
        <v>45.288000000000004</v>
      </c>
    </row>
    <row r="29" spans="1:11" x14ac:dyDescent="0.3">
      <c r="A29" s="1" t="s">
        <v>25</v>
      </c>
      <c r="B29" s="3">
        <v>3.8376000000000001</v>
      </c>
      <c r="C29" s="3">
        <v>6.8100000000000005</v>
      </c>
      <c r="D29" s="3">
        <v>9.4086000000000016</v>
      </c>
      <c r="E29" s="3">
        <v>13.875</v>
      </c>
      <c r="F29" s="3">
        <v>20.873999999999995</v>
      </c>
      <c r="G29" s="3">
        <v>27.017999999999997</v>
      </c>
      <c r="H29" s="3">
        <v>31.836000000000002</v>
      </c>
      <c r="I29" s="3">
        <v>38.070000000000007</v>
      </c>
      <c r="J29" s="3">
        <v>46.088999999999999</v>
      </c>
      <c r="K29" s="3">
        <v>49.860000000000007</v>
      </c>
    </row>
    <row r="31" spans="1:11" ht="15.6" x14ac:dyDescent="0.3">
      <c r="A31" s="8" t="s">
        <v>35</v>
      </c>
      <c r="B31" s="9"/>
    </row>
    <row r="32" spans="1:11" x14ac:dyDescent="0.3">
      <c r="B32" t="s">
        <v>26</v>
      </c>
    </row>
    <row r="33" spans="1:11" x14ac:dyDescent="0.3">
      <c r="A33">
        <v>5</v>
      </c>
      <c r="B33">
        <f>B23/(1*60)</f>
        <v>3.7270000000000005E-2</v>
      </c>
      <c r="C33">
        <f>C23/(2*60)</f>
        <v>3.2099999999999997E-2</v>
      </c>
      <c r="D33">
        <f>D23/(3*60)</f>
        <v>2.9260000000000005E-2</v>
      </c>
      <c r="E33">
        <f>E23/(5*60)</f>
        <v>2.5100000000000001E-2</v>
      </c>
      <c r="F33">
        <f>F23/(10*60)</f>
        <v>1.8780000000000002E-2</v>
      </c>
      <c r="G33">
        <f>G23/(15*60)</f>
        <v>1.5689999999999999E-2</v>
      </c>
      <c r="H33">
        <f>H23/(20*60)</f>
        <v>1.3679999999999999E-2</v>
      </c>
      <c r="I33">
        <f>I23/(30*60)</f>
        <v>1.0869999999999999E-2</v>
      </c>
      <c r="J33">
        <f>J23/(45*60)</f>
        <v>8.5699999999999995E-3</v>
      </c>
      <c r="K33">
        <f>K23/(60*60)</f>
        <v>6.9599999999999992E-3</v>
      </c>
    </row>
    <row r="35" spans="1:11" ht="15.6" x14ac:dyDescent="0.3">
      <c r="A35" s="10" t="s">
        <v>36</v>
      </c>
      <c r="B35" s="10"/>
      <c r="C35" s="10"/>
    </row>
    <row r="36" spans="1:11" x14ac:dyDescent="0.3">
      <c r="B36" t="s">
        <v>27</v>
      </c>
    </row>
    <row r="37" spans="1:11" x14ac:dyDescent="0.3">
      <c r="A37">
        <v>5</v>
      </c>
      <c r="B37">
        <f t="shared" ref="B37:K37" si="0">B33*1000</f>
        <v>37.270000000000003</v>
      </c>
      <c r="C37">
        <f t="shared" si="0"/>
        <v>32.099999999999994</v>
      </c>
      <c r="D37">
        <f t="shared" si="0"/>
        <v>29.260000000000005</v>
      </c>
      <c r="E37">
        <f t="shared" si="0"/>
        <v>25.1</v>
      </c>
      <c r="F37" s="7">
        <f t="shared" si="0"/>
        <v>18.78</v>
      </c>
      <c r="G37">
        <f t="shared" si="0"/>
        <v>15.69</v>
      </c>
      <c r="H37">
        <f t="shared" si="0"/>
        <v>13.68</v>
      </c>
      <c r="I37">
        <f t="shared" si="0"/>
        <v>10.87</v>
      </c>
      <c r="J37">
        <f t="shared" si="0"/>
        <v>8.57</v>
      </c>
      <c r="K37">
        <f t="shared" si="0"/>
        <v>6.9599999999999991</v>
      </c>
    </row>
    <row r="39" spans="1:11" ht="15.6" x14ac:dyDescent="0.3">
      <c r="A39" s="10" t="s">
        <v>39</v>
      </c>
      <c r="B39" s="10"/>
    </row>
    <row r="40" spans="1:11" x14ac:dyDescent="0.3">
      <c r="B40" t="s">
        <v>37</v>
      </c>
    </row>
    <row r="41" spans="1:11" x14ac:dyDescent="0.3">
      <c r="A41">
        <v>5</v>
      </c>
      <c r="B41">
        <f>B11/10^7</f>
        <v>3.7270000000000001E-5</v>
      </c>
      <c r="C41">
        <f t="shared" ref="C41:K41" si="1">C11/10^7</f>
        <v>3.2100000000000001E-5</v>
      </c>
      <c r="D41">
        <f t="shared" si="1"/>
        <v>2.9260000000000001E-5</v>
      </c>
      <c r="E41">
        <f t="shared" si="1"/>
        <v>2.51E-5</v>
      </c>
      <c r="F41">
        <f t="shared" si="1"/>
        <v>1.878E-5</v>
      </c>
      <c r="G41">
        <f t="shared" si="1"/>
        <v>1.5690000000000001E-5</v>
      </c>
      <c r="H41">
        <f t="shared" si="1"/>
        <v>1.3680000000000001E-5</v>
      </c>
      <c r="I41">
        <f t="shared" si="1"/>
        <v>1.0870000000000001E-5</v>
      </c>
      <c r="J41">
        <f t="shared" si="1"/>
        <v>8.570000000000001E-6</v>
      </c>
      <c r="K41">
        <f t="shared" si="1"/>
        <v>6.9599999999999994E-6</v>
      </c>
    </row>
    <row r="43" spans="1:11" ht="15.6" x14ac:dyDescent="0.3">
      <c r="A43" s="10" t="s">
        <v>40</v>
      </c>
      <c r="B43" s="10"/>
      <c r="C43" s="10"/>
    </row>
    <row r="44" spans="1:11" x14ac:dyDescent="0.3">
      <c r="B44" t="s">
        <v>38</v>
      </c>
    </row>
    <row r="45" spans="1:11" x14ac:dyDescent="0.3">
      <c r="A45">
        <v>5</v>
      </c>
      <c r="B45">
        <f>B41*10^6</f>
        <v>37.270000000000003</v>
      </c>
      <c r="C45">
        <f t="shared" ref="C45:K45" si="2">C41*10^6</f>
        <v>32.1</v>
      </c>
      <c r="D45">
        <f t="shared" si="2"/>
        <v>29.26</v>
      </c>
      <c r="E45">
        <f t="shared" si="2"/>
        <v>25.1</v>
      </c>
      <c r="F45">
        <f t="shared" si="2"/>
        <v>18.78</v>
      </c>
      <c r="G45">
        <f t="shared" si="2"/>
        <v>15.690000000000001</v>
      </c>
      <c r="H45">
        <f t="shared" si="2"/>
        <v>13.680000000000001</v>
      </c>
      <c r="I45">
        <f t="shared" si="2"/>
        <v>10.870000000000001</v>
      </c>
      <c r="J45">
        <f t="shared" si="2"/>
        <v>8.57</v>
      </c>
      <c r="K45">
        <f t="shared" si="2"/>
        <v>6.9599999999999991</v>
      </c>
    </row>
    <row r="49" spans="1:11" x14ac:dyDescent="0.3">
      <c r="E49" s="1"/>
    </row>
    <row r="50" spans="1:11" x14ac:dyDescent="0.3">
      <c r="B50" s="2"/>
    </row>
    <row r="51" spans="1:1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7</v>
      </c>
      <c r="B1" s="5" t="s">
        <v>19</v>
      </c>
    </row>
    <row r="2" spans="1:2" x14ac:dyDescent="0.3">
      <c r="A2" s="2" t="s">
        <v>8</v>
      </c>
      <c r="B2" s="6">
        <v>2.2362000000000002</v>
      </c>
    </row>
    <row r="3" spans="1:2" x14ac:dyDescent="0.3">
      <c r="A3" s="2" t="s">
        <v>9</v>
      </c>
      <c r="B3" s="6">
        <v>3.8519999999999999</v>
      </c>
    </row>
    <row r="4" spans="1:2" x14ac:dyDescent="0.3">
      <c r="A4" s="2" t="s">
        <v>10</v>
      </c>
      <c r="B4" s="6">
        <v>5.2668000000000008</v>
      </c>
    </row>
    <row r="5" spans="1:2" x14ac:dyDescent="0.3">
      <c r="A5" s="2" t="s">
        <v>11</v>
      </c>
      <c r="B5" s="6">
        <v>7.53</v>
      </c>
    </row>
    <row r="6" spans="1:2" x14ac:dyDescent="0.3">
      <c r="A6" s="2" t="s">
        <v>12</v>
      </c>
      <c r="B6" s="6">
        <v>11.268000000000001</v>
      </c>
    </row>
    <row r="7" spans="1:2" x14ac:dyDescent="0.3">
      <c r="A7" s="2" t="s">
        <v>13</v>
      </c>
      <c r="B7" s="6">
        <v>14.121</v>
      </c>
    </row>
    <row r="8" spans="1:2" x14ac:dyDescent="0.3">
      <c r="A8" s="2" t="s">
        <v>14</v>
      </c>
      <c r="B8" s="6">
        <v>16.416</v>
      </c>
    </row>
    <row r="9" spans="1:2" x14ac:dyDescent="0.3">
      <c r="A9" s="2" t="s">
        <v>15</v>
      </c>
      <c r="B9" s="6">
        <v>19.565999999999999</v>
      </c>
    </row>
    <row r="10" spans="1:2" x14ac:dyDescent="0.3">
      <c r="A10" s="2" t="s">
        <v>16</v>
      </c>
      <c r="B10" s="6">
        <v>23.138999999999999</v>
      </c>
    </row>
    <row r="11" spans="1:2" x14ac:dyDescent="0.3">
      <c r="A11" s="2" t="s">
        <v>17</v>
      </c>
      <c r="B11" s="6">
        <v>25.055999999999997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I11" sqref="I11"/>
    </sheetView>
  </sheetViews>
  <sheetFormatPr defaultColWidth="11.5546875" defaultRowHeight="14.4" x14ac:dyDescent="0.3"/>
  <cols>
    <col min="2" max="2" width="13.109375" bestFit="1" customWidth="1"/>
  </cols>
  <sheetData>
    <row r="1" spans="1:11" x14ac:dyDescent="0.3">
      <c r="A1" t="s">
        <v>28</v>
      </c>
      <c r="C1" t="s">
        <v>31</v>
      </c>
      <c r="F1" t="s">
        <v>31</v>
      </c>
      <c r="H1" t="s">
        <v>31</v>
      </c>
      <c r="J1" t="s">
        <v>33</v>
      </c>
    </row>
    <row r="2" spans="1:11" x14ac:dyDescent="0.3">
      <c r="A2" t="s">
        <v>29</v>
      </c>
      <c r="B2" t="s">
        <v>30</v>
      </c>
      <c r="D2" t="s">
        <v>30</v>
      </c>
      <c r="G2" t="s">
        <v>32</v>
      </c>
      <c r="I2" t="s">
        <v>32</v>
      </c>
      <c r="K2" t="s">
        <v>32</v>
      </c>
    </row>
    <row r="3" spans="1:11" x14ac:dyDescent="0.3">
      <c r="A3" s="4">
        <v>0.41666666666666669</v>
      </c>
      <c r="B3">
        <v>0</v>
      </c>
      <c r="K3">
        <f t="shared" ref="K3:K18" si="0">B3*(5*60)/1000</f>
        <v>0</v>
      </c>
    </row>
    <row r="4" spans="1:11" x14ac:dyDescent="0.3">
      <c r="A4" s="4">
        <v>0.4201388888888889</v>
      </c>
      <c r="B4">
        <v>0</v>
      </c>
      <c r="K4">
        <f t="shared" si="0"/>
        <v>0</v>
      </c>
    </row>
    <row r="5" spans="1:11" x14ac:dyDescent="0.3">
      <c r="A5" s="4">
        <v>0.42361111111111099</v>
      </c>
      <c r="B5">
        <v>1.5</v>
      </c>
      <c r="K5">
        <f t="shared" si="0"/>
        <v>0.45</v>
      </c>
    </row>
    <row r="6" spans="1:11" x14ac:dyDescent="0.3">
      <c r="A6" s="4">
        <v>0.42708333333333298</v>
      </c>
      <c r="B6">
        <v>3.5</v>
      </c>
      <c r="K6">
        <f t="shared" si="0"/>
        <v>1.05</v>
      </c>
    </row>
    <row r="7" spans="1:11" x14ac:dyDescent="0.3">
      <c r="A7" s="4">
        <v>0.43055555555555503</v>
      </c>
      <c r="B7">
        <v>4.3</v>
      </c>
      <c r="K7">
        <f t="shared" si="0"/>
        <v>1.29</v>
      </c>
    </row>
    <row r="8" spans="1:11" x14ac:dyDescent="0.3">
      <c r="A8" s="4">
        <v>0.43402777777777801</v>
      </c>
      <c r="B8">
        <v>5.0999999999999996</v>
      </c>
      <c r="D8">
        <f>(ivf_SN18701!I37*30 -ivf_SN18701!H37*20)/10</f>
        <v>5.2499999999999947</v>
      </c>
      <c r="G8">
        <f t="shared" ref="G8:G13" si="1">D8*(5*60)/1000</f>
        <v>1.5749999999999984</v>
      </c>
      <c r="I8">
        <f>(ivf_SN18701!I23-ivf_SN18701!H23)/2</f>
        <v>1.5749999999999993</v>
      </c>
      <c r="K8">
        <f t="shared" si="0"/>
        <v>1.53</v>
      </c>
    </row>
    <row r="9" spans="1:11" x14ac:dyDescent="0.3">
      <c r="A9" s="4">
        <v>0.4375</v>
      </c>
      <c r="B9">
        <v>8.5</v>
      </c>
      <c r="D9">
        <f>(ivf_SN18701!H37*20-ivf_SN18701!F37*10)/10</f>
        <v>8.5800000000000018</v>
      </c>
      <c r="G9">
        <f t="shared" si="1"/>
        <v>2.5740000000000003</v>
      </c>
      <c r="I9">
        <f>(ivf_SN18701!H23-ivf_SN18701!F23)/2</f>
        <v>2.5739999999999998</v>
      </c>
      <c r="K9">
        <f t="shared" si="0"/>
        <v>2.5499999999999998</v>
      </c>
    </row>
    <row r="10" spans="1:11" x14ac:dyDescent="0.3">
      <c r="A10" s="4">
        <v>0.44097222222222199</v>
      </c>
      <c r="B10">
        <v>19</v>
      </c>
      <c r="D10">
        <f>ivf_SN18701!F37</f>
        <v>18.78</v>
      </c>
      <c r="G10">
        <f>D10*(5*60)/1000</f>
        <v>5.6340000000000003</v>
      </c>
      <c r="I10">
        <f>ivf_SN18701!F23/2</f>
        <v>5.6340000000000003</v>
      </c>
      <c r="K10">
        <f t="shared" si="0"/>
        <v>5.7</v>
      </c>
    </row>
    <row r="11" spans="1:11" x14ac:dyDescent="0.3">
      <c r="A11" s="4">
        <v>0.44444444444444398</v>
      </c>
      <c r="B11">
        <v>19</v>
      </c>
      <c r="D11">
        <f>ivf_SN18701!F37</f>
        <v>18.78</v>
      </c>
      <c r="G11">
        <f>D11*(5*60)/1000</f>
        <v>5.6340000000000003</v>
      </c>
      <c r="I11">
        <f>ivf_SN18701!F23/2</f>
        <v>5.6340000000000003</v>
      </c>
      <c r="K11">
        <f t="shared" si="0"/>
        <v>5.7</v>
      </c>
    </row>
    <row r="12" spans="1:11" x14ac:dyDescent="0.3">
      <c r="A12" s="4">
        <v>0.44791666666666702</v>
      </c>
      <c r="B12">
        <v>8.5</v>
      </c>
      <c r="D12">
        <f>(ivf_SN18701!H37*20-ivf_SN18701!F37*10)/10</f>
        <v>8.5800000000000018</v>
      </c>
      <c r="G12">
        <f>D12*(5*60)/1000</f>
        <v>2.5740000000000003</v>
      </c>
      <c r="I12">
        <f>(ivf_SN18701!H23-ivf_SN18701!F23)/2</f>
        <v>2.5739999999999998</v>
      </c>
      <c r="K12">
        <f t="shared" si="0"/>
        <v>2.5499999999999998</v>
      </c>
    </row>
    <row r="13" spans="1:11" x14ac:dyDescent="0.3">
      <c r="A13" s="4">
        <v>0.45138888888888901</v>
      </c>
      <c r="B13">
        <v>5.0999999999999996</v>
      </c>
      <c r="D13">
        <f>(ivf_SN18701!I37*30 -ivf_SN18701!H37*20)/10</f>
        <v>5.2499999999999947</v>
      </c>
      <c r="G13">
        <f t="shared" si="1"/>
        <v>1.5749999999999984</v>
      </c>
      <c r="I13">
        <f>(ivf_SN18701!I23-ivf_SN18701!H23)/2</f>
        <v>1.5749999999999993</v>
      </c>
      <c r="K13">
        <f t="shared" si="0"/>
        <v>1.53</v>
      </c>
    </row>
    <row r="14" spans="1:11" x14ac:dyDescent="0.3">
      <c r="A14" s="4">
        <v>0.45486111111111099</v>
      </c>
      <c r="B14">
        <v>4.3</v>
      </c>
      <c r="K14">
        <f t="shared" si="0"/>
        <v>1.29</v>
      </c>
    </row>
    <row r="15" spans="1:11" x14ac:dyDescent="0.3">
      <c r="A15" s="4">
        <v>0.45833333333333298</v>
      </c>
      <c r="B15">
        <v>3.5</v>
      </c>
      <c r="K15">
        <f t="shared" si="0"/>
        <v>1.05</v>
      </c>
    </row>
    <row r="16" spans="1:11" x14ac:dyDescent="0.3">
      <c r="A16" s="4">
        <v>0.46180555555555503</v>
      </c>
      <c r="B16">
        <v>1.5</v>
      </c>
      <c r="K16">
        <f t="shared" si="0"/>
        <v>0.45</v>
      </c>
    </row>
    <row r="17" spans="1:11" x14ac:dyDescent="0.3">
      <c r="A17" s="4">
        <v>0.46527777777777801</v>
      </c>
      <c r="B17">
        <v>0</v>
      </c>
      <c r="K17">
        <f t="shared" si="0"/>
        <v>0</v>
      </c>
    </row>
    <row r="18" spans="1:11" x14ac:dyDescent="0.3">
      <c r="A18" s="4">
        <v>0.46875</v>
      </c>
      <c r="B18">
        <v>0</v>
      </c>
      <c r="K18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5" sqref="C5"/>
    </sheetView>
  </sheetViews>
  <sheetFormatPr defaultColWidth="11.5546875" defaultRowHeight="14.4" x14ac:dyDescent="0.3"/>
  <sheetData>
    <row r="1" spans="1:3" x14ac:dyDescent="0.3">
      <c r="B1" t="s">
        <v>41</v>
      </c>
      <c r="C1" t="s">
        <v>42</v>
      </c>
    </row>
    <row r="2" spans="1:3" x14ac:dyDescent="0.3">
      <c r="A2" s="4">
        <v>0.41666666666666669</v>
      </c>
      <c r="B2">
        <v>0.88500000000000001</v>
      </c>
      <c r="C2">
        <v>0.60499999999999998</v>
      </c>
    </row>
    <row r="3" spans="1:3" x14ac:dyDescent="0.3">
      <c r="A3" s="4">
        <v>0.4201388888888889</v>
      </c>
      <c r="B3">
        <v>1.3</v>
      </c>
      <c r="C3">
        <v>0.92500000000000004</v>
      </c>
    </row>
    <row r="4" spans="1:3" x14ac:dyDescent="0.3">
      <c r="A4" s="4">
        <v>0.42361111111111099</v>
      </c>
      <c r="B4">
        <v>1.7849999999999999</v>
      </c>
      <c r="C4">
        <v>1.2150000000000001</v>
      </c>
    </row>
    <row r="5" spans="1:3" x14ac:dyDescent="0.3">
      <c r="A5" s="4">
        <v>0.42708333333333298</v>
      </c>
      <c r="B5">
        <v>2.2250000000000001</v>
      </c>
      <c r="C5">
        <v>1.575</v>
      </c>
    </row>
    <row r="6" spans="1:3" x14ac:dyDescent="0.3">
      <c r="A6" s="4">
        <v>0.43055555555555503</v>
      </c>
      <c r="B6">
        <v>3.65</v>
      </c>
      <c r="C6">
        <v>2.5750000000000002</v>
      </c>
    </row>
    <row r="7" spans="1:3" x14ac:dyDescent="0.3">
      <c r="A7" s="4">
        <v>0.43402777777777801</v>
      </c>
      <c r="B7">
        <v>7.49</v>
      </c>
      <c r="C7">
        <v>5.6349999999999998</v>
      </c>
    </row>
    <row r="8" spans="1:3" x14ac:dyDescent="0.3">
      <c r="A8" s="4">
        <v>0.4375</v>
      </c>
      <c r="B8">
        <v>7.49</v>
      </c>
      <c r="C8">
        <v>5.6349999999999998</v>
      </c>
    </row>
    <row r="9" spans="1:3" x14ac:dyDescent="0.3">
      <c r="A9" s="4">
        <v>0.44097222222222199</v>
      </c>
      <c r="B9">
        <v>3.65</v>
      </c>
      <c r="C9">
        <v>2.5750000000000002</v>
      </c>
    </row>
    <row r="10" spans="1:3" x14ac:dyDescent="0.3">
      <c r="A10" s="4">
        <v>0.44444444444444398</v>
      </c>
      <c r="B10">
        <v>2.2250000000000001</v>
      </c>
      <c r="C10">
        <v>1.575</v>
      </c>
    </row>
    <row r="11" spans="1:3" x14ac:dyDescent="0.3">
      <c r="A11" s="4">
        <v>0.44791666666666702</v>
      </c>
      <c r="B11">
        <v>1.7849999999999999</v>
      </c>
      <c r="C11">
        <v>1.2150000000000001</v>
      </c>
    </row>
    <row r="12" spans="1:3" x14ac:dyDescent="0.3">
      <c r="A12" s="4">
        <v>0.45138888888888901</v>
      </c>
      <c r="B12">
        <v>1.3</v>
      </c>
      <c r="C12">
        <v>0.92500000000000004</v>
      </c>
    </row>
    <row r="13" spans="1:3" x14ac:dyDescent="0.3">
      <c r="A13" s="4">
        <v>0.45486111111111099</v>
      </c>
      <c r="B13">
        <v>0.88500000000000001</v>
      </c>
      <c r="C13">
        <v>0.60499999999999998</v>
      </c>
    </row>
    <row r="14" spans="1:3" x14ac:dyDescent="0.3">
      <c r="A14" s="4">
        <v>0.45833333333333298</v>
      </c>
    </row>
    <row r="15" spans="1:3" x14ac:dyDescent="0.3">
      <c r="A15" s="4">
        <v>0.46180555555555503</v>
      </c>
      <c r="B15">
        <v>0</v>
      </c>
    </row>
    <row r="16" spans="1:3" x14ac:dyDescent="0.3">
      <c r="A16" s="4">
        <v>0.46527777777777801</v>
      </c>
    </row>
    <row r="17" spans="1:2" x14ac:dyDescent="0.3">
      <c r="A17" s="4">
        <v>0.46875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ivf_SN18701</vt:lpstr>
      <vt:lpstr>Sheet1</vt:lpstr>
      <vt:lpstr>5yr</vt:lpstr>
      <vt:lpstr>20yr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Storteig</dc:creator>
  <cp:lastModifiedBy>Hong Li</cp:lastModifiedBy>
  <cp:revision>1</cp:revision>
  <dcterms:created xsi:type="dcterms:W3CDTF">2019-01-24T12:24:03Z</dcterms:created>
  <dcterms:modified xsi:type="dcterms:W3CDTF">2019-08-05T14:59:06Z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