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huay\Documents\Jetbot_Mini\Documentation\Calculations\Buck Converter\"/>
    </mc:Choice>
  </mc:AlternateContent>
  <xr:revisionPtr revIDLastSave="0" documentId="13_ncr:1_{03E4DA03-6759-4E70-BEA7-6AA263FD2680}" xr6:coauthVersionLast="47" xr6:coauthVersionMax="47" xr10:uidLastSave="{00000000-0000-0000-0000-000000000000}"/>
  <bookViews>
    <workbookView xWindow="-108" yWindow="-108" windowWidth="23256" windowHeight="12576" activeTab="3" xr2:uid="{B5A1B337-5267-4194-BD62-8DD234142901}"/>
  </bookViews>
  <sheets>
    <sheet name="Comparison &amp; Choices" sheetId="2" r:id="rId1"/>
    <sheet name="GS9238" sheetId="1" r:id="rId2"/>
    <sheet name="AP6503" sheetId="5" r:id="rId3"/>
    <sheet name="GS9238 Old Design" sheetId="3" r:id="rId4"/>
    <sheet name="ESL Calcs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4" i="3" l="1"/>
  <c r="B13" i="3"/>
  <c r="B12" i="3"/>
  <c r="B35" i="4"/>
  <c r="B28" i="4"/>
  <c r="B17" i="3" l="1"/>
  <c r="B16" i="3"/>
  <c r="B15" i="3"/>
  <c r="B21" i="4"/>
  <c r="B7" i="4"/>
  <c r="B14" i="4"/>
  <c r="B22" i="1"/>
  <c r="B21" i="1"/>
  <c r="B16" i="1"/>
  <c r="B14" i="1"/>
  <c r="B20" i="1"/>
  <c r="B18" i="1" l="1"/>
</calcChain>
</file>

<file path=xl/sharedStrings.xml><?xml version="1.0" encoding="utf-8"?>
<sst xmlns="http://schemas.openxmlformats.org/spreadsheetml/2006/main" count="149" uniqueCount="63">
  <si>
    <t>Field</t>
  </si>
  <si>
    <t>Value</t>
  </si>
  <si>
    <t>Input Voltage Max</t>
  </si>
  <si>
    <t xml:space="preserve">Input Voltage  </t>
  </si>
  <si>
    <t>Input Voltage Min</t>
  </si>
  <si>
    <t>Output Current Max</t>
  </si>
  <si>
    <t>Unit</t>
  </si>
  <si>
    <t>V</t>
  </si>
  <si>
    <t>A</t>
  </si>
  <si>
    <t>Fsw</t>
  </si>
  <si>
    <t>Hz</t>
  </si>
  <si>
    <t>Inductance</t>
  </si>
  <si>
    <t xml:space="preserve">Output Voltage </t>
  </si>
  <si>
    <t>uH</t>
  </si>
  <si>
    <t>Notes</t>
  </si>
  <si>
    <t>Equation</t>
  </si>
  <si>
    <t>From GS9238 Datasheet</t>
  </si>
  <si>
    <t>GS9238 for 5V Buck Converter</t>
  </si>
  <si>
    <t>Max Duty Cycle</t>
  </si>
  <si>
    <t>Inductor Ripple Current</t>
  </si>
  <si>
    <t>Max Switching Current</t>
  </si>
  <si>
    <t>Efficiency</t>
  </si>
  <si>
    <t>Inductance (Ripple est. 20% of Max Output)</t>
  </si>
  <si>
    <t>Inductance (Ripple est. 50% of Max Output)</t>
  </si>
  <si>
    <t>Vout*(Vin_max - Vout) / (Iripple * fsw * Vin_max)</t>
  </si>
  <si>
    <t>(3/(Iout * fsw)) * (((Vin_max - Vout) * Vout)/(Vin_max))</t>
  </si>
  <si>
    <t>From TI: Basic Calculation of a Buck Converter's Power Stage</t>
  </si>
  <si>
    <t>Ω</t>
  </si>
  <si>
    <t xml:space="preserve">Field </t>
  </si>
  <si>
    <t>Units</t>
  </si>
  <si>
    <t>Rton</t>
  </si>
  <si>
    <t>Equations</t>
  </si>
  <si>
    <t>Ton Calculated Vmax</t>
  </si>
  <si>
    <t>Ton Calculated Vtyp</t>
  </si>
  <si>
    <t>Ton Calculated Vin</t>
  </si>
  <si>
    <t>Fsw Calculated Vmax</t>
  </si>
  <si>
    <t>Fsw Calculated Vtyp</t>
  </si>
  <si>
    <t>Fsw Calculated Vin</t>
  </si>
  <si>
    <t xml:space="preserve">Value </t>
  </si>
  <si>
    <t xml:space="preserve">Equation </t>
  </si>
  <si>
    <t>Note</t>
  </si>
  <si>
    <t>ESR</t>
  </si>
  <si>
    <t>Z</t>
  </si>
  <si>
    <t>C</t>
  </si>
  <si>
    <t>F</t>
  </si>
  <si>
    <t xml:space="preserve">ESL </t>
  </si>
  <si>
    <t>L</t>
  </si>
  <si>
    <t>MPN</t>
  </si>
  <si>
    <t>CL21A226MAYNNNE</t>
  </si>
  <si>
    <t>CL10A226MP8NUNE</t>
  </si>
  <si>
    <t>R^2 + (-1/wC + jL)^2 = Z^2</t>
  </si>
  <si>
    <t>Can also use DF = ESR / Xc = tan(delta)</t>
  </si>
  <si>
    <t>Should be around 330 KHz, as this is target Fsw of Buck Converter</t>
  </si>
  <si>
    <t>Should be around 340 KHz</t>
  </si>
  <si>
    <t>Values taken for 10uF / 6.3V</t>
  </si>
  <si>
    <t>Links</t>
  </si>
  <si>
    <t>https://www.yageo.com/en/Chart/Index/CC0805MKX5R5BB476</t>
  </si>
  <si>
    <t>http://weblib.samsungsem.com/mlcc/mlcc-ec-data-sheet.do?partNumber=CL10A226MP8NUN</t>
  </si>
  <si>
    <t>http://weblib.samsungsem.com/mlcc/mlcc-ec-data-sheet.do?partNumber=CL21A226MAYNNN</t>
  </si>
  <si>
    <t>CL05A104KA5NNN</t>
  </si>
  <si>
    <t>100ns</t>
  </si>
  <si>
    <t>ns</t>
  </si>
  <si>
    <t>KHz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</si>
</sst>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906CE9-5666-403E-803F-659597D77452}">
  <dimension ref="A1"/>
  <sheetViews>
    <sheetView workbookViewId="0">
      <selection activeCell="D22" sqref="D22"/>
    </sheetView>
  </sheetViews>
  <sheetFormatPr defaultRowHeight="14.4" x14ac:dyDescent="0.3"/>
  <sheetData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77F30-BC25-4CAD-90DB-72AEF47D6F2A}">
  <dimension ref="A1:E22"/>
  <sheetViews>
    <sheetView workbookViewId="0">
      <selection activeCell="A3" sqref="A3:C10"/>
    </sheetView>
  </sheetViews>
  <sheetFormatPr defaultRowHeight="14.4" x14ac:dyDescent="0.3"/>
  <cols>
    <col min="1" max="1" width="20.77734375" customWidth="1"/>
    <col min="2" max="2" width="13.21875" customWidth="1"/>
    <col min="4" max="4" width="46.6640625" bestFit="1" customWidth="1"/>
  </cols>
  <sheetData>
    <row r="1" spans="1:5" x14ac:dyDescent="0.3">
      <c r="A1" t="s">
        <v>17</v>
      </c>
    </row>
    <row r="2" spans="1:5" x14ac:dyDescent="0.3">
      <c r="A2" t="s">
        <v>0</v>
      </c>
      <c r="B2" t="s">
        <v>1</v>
      </c>
      <c r="C2" t="s">
        <v>6</v>
      </c>
      <c r="D2" t="s">
        <v>15</v>
      </c>
      <c r="E2" t="s">
        <v>14</v>
      </c>
    </row>
    <row r="3" spans="1:5" x14ac:dyDescent="0.3">
      <c r="A3" t="s">
        <v>2</v>
      </c>
      <c r="B3">
        <v>20</v>
      </c>
      <c r="C3" t="s">
        <v>7</v>
      </c>
    </row>
    <row r="4" spans="1:5" x14ac:dyDescent="0.3">
      <c r="A4" t="s">
        <v>3</v>
      </c>
      <c r="B4">
        <v>19</v>
      </c>
      <c r="C4" t="s">
        <v>7</v>
      </c>
    </row>
    <row r="5" spans="1:5" x14ac:dyDescent="0.3">
      <c r="A5" t="s">
        <v>4</v>
      </c>
      <c r="B5">
        <v>12</v>
      </c>
      <c r="C5" t="s">
        <v>7</v>
      </c>
    </row>
    <row r="6" spans="1:5" x14ac:dyDescent="0.3">
      <c r="A6" t="s">
        <v>12</v>
      </c>
      <c r="B6">
        <v>5</v>
      </c>
      <c r="C6" t="s">
        <v>7</v>
      </c>
    </row>
    <row r="8" spans="1:5" x14ac:dyDescent="0.3">
      <c r="A8" t="s">
        <v>21</v>
      </c>
      <c r="B8">
        <v>0.9</v>
      </c>
    </row>
    <row r="10" spans="1:5" x14ac:dyDescent="0.3">
      <c r="A10" t="s">
        <v>5</v>
      </c>
      <c r="B10">
        <v>4.4800000000000004</v>
      </c>
      <c r="C10" t="s">
        <v>8</v>
      </c>
    </row>
    <row r="12" spans="1:5" x14ac:dyDescent="0.3">
      <c r="A12" t="s">
        <v>9</v>
      </c>
      <c r="B12">
        <v>350000</v>
      </c>
      <c r="C12" t="s">
        <v>10</v>
      </c>
    </row>
    <row r="14" spans="1:5" x14ac:dyDescent="0.3">
      <c r="A14" t="s">
        <v>18</v>
      </c>
      <c r="B14">
        <f>(B6)/(B3*B8)</f>
        <v>0.27777777777777779</v>
      </c>
    </row>
    <row r="16" spans="1:5" x14ac:dyDescent="0.3">
      <c r="A16" t="s">
        <v>19</v>
      </c>
      <c r="B16">
        <f>((B3-B6)*B14)/(B12*B20*10^(-6))</f>
        <v>1.6592592592592597</v>
      </c>
      <c r="C16" t="s">
        <v>8</v>
      </c>
    </row>
    <row r="18" spans="1:5" x14ac:dyDescent="0.3">
      <c r="A18" t="s">
        <v>20</v>
      </c>
      <c r="B18">
        <f>B10+B16/2</f>
        <v>5.3096296296296304</v>
      </c>
      <c r="C18" t="s">
        <v>8</v>
      </c>
    </row>
    <row r="20" spans="1:5" x14ac:dyDescent="0.3">
      <c r="A20" t="s">
        <v>11</v>
      </c>
      <c r="B20">
        <f>((3/($B$10*$B$12))*(($B$3-$B$6)*$B$6)/($B$3))*10^6</f>
        <v>7.174744897959183</v>
      </c>
      <c r="C20" t="s">
        <v>13</v>
      </c>
      <c r="D20" t="s">
        <v>25</v>
      </c>
      <c r="E20" t="s">
        <v>16</v>
      </c>
    </row>
    <row r="21" spans="1:5" x14ac:dyDescent="0.3">
      <c r="A21" t="s">
        <v>22</v>
      </c>
      <c r="B21">
        <f>(($B$6*($B$3-$B$6))/(($B$10*0.2)*$B$12*$B$3))*10^6</f>
        <v>11.957908163265303</v>
      </c>
      <c r="C21" t="s">
        <v>13</v>
      </c>
      <c r="D21" t="s">
        <v>24</v>
      </c>
      <c r="E21" t="s">
        <v>26</v>
      </c>
    </row>
    <row r="22" spans="1:5" x14ac:dyDescent="0.3">
      <c r="A22" t="s">
        <v>23</v>
      </c>
      <c r="B22">
        <f>(($B$6*($B$3-$B$6))/(($B$10*0.5)*$B$12*$B$3))*10^6</f>
        <v>4.783163265306122</v>
      </c>
      <c r="C22" t="s">
        <v>13</v>
      </c>
      <c r="D22" t="s">
        <v>24</v>
      </c>
      <c r="E22" t="s">
        <v>26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5C911-4155-4813-A164-884D78ACE7A8}">
  <dimension ref="A1"/>
  <sheetViews>
    <sheetView workbookViewId="0"/>
  </sheetViews>
  <sheetFormatPr defaultRowHeight="14.4" x14ac:dyDescent="0.3"/>
  <sheetData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4D381-4362-40D6-A5ED-272758404C31}">
  <dimension ref="A1:F17"/>
  <sheetViews>
    <sheetView tabSelected="1" zoomScale="130" zoomScaleNormal="130" workbookViewId="0">
      <selection activeCell="D16" sqref="D16"/>
    </sheetView>
  </sheetViews>
  <sheetFormatPr defaultRowHeight="14.4" x14ac:dyDescent="0.3"/>
  <cols>
    <col min="1" max="1" width="18.33203125" bestFit="1" customWidth="1"/>
    <col min="2" max="2" width="11" bestFit="1" customWidth="1"/>
  </cols>
  <sheetData>
    <row r="1" spans="1:6" x14ac:dyDescent="0.3">
      <c r="A1" t="s">
        <v>28</v>
      </c>
      <c r="B1" t="s">
        <v>1</v>
      </c>
      <c r="C1" t="s">
        <v>29</v>
      </c>
      <c r="D1" t="s">
        <v>31</v>
      </c>
      <c r="E1" t="s">
        <v>14</v>
      </c>
    </row>
    <row r="2" spans="1:6" x14ac:dyDescent="0.3">
      <c r="A2" t="s">
        <v>2</v>
      </c>
      <c r="B2">
        <v>20</v>
      </c>
      <c r="C2" t="s">
        <v>7</v>
      </c>
    </row>
    <row r="3" spans="1:6" x14ac:dyDescent="0.3">
      <c r="A3" t="s">
        <v>3</v>
      </c>
      <c r="B3">
        <v>12</v>
      </c>
      <c r="C3" t="s">
        <v>7</v>
      </c>
    </row>
    <row r="4" spans="1:6" x14ac:dyDescent="0.3">
      <c r="A4" t="s">
        <v>4</v>
      </c>
      <c r="B4">
        <v>10</v>
      </c>
      <c r="C4" t="s">
        <v>7</v>
      </c>
    </row>
    <row r="5" spans="1:6" x14ac:dyDescent="0.3">
      <c r="A5" t="s">
        <v>12</v>
      </c>
      <c r="B5">
        <v>5</v>
      </c>
      <c r="C5" t="s">
        <v>7</v>
      </c>
    </row>
    <row r="7" spans="1:6" x14ac:dyDescent="0.3">
      <c r="A7" t="s">
        <v>21</v>
      </c>
      <c r="B7">
        <v>0.9</v>
      </c>
      <c r="F7" s="1">
        <v>1000000000</v>
      </c>
    </row>
    <row r="9" spans="1:6" x14ac:dyDescent="0.3">
      <c r="A9" t="s">
        <v>5</v>
      </c>
      <c r="B9">
        <v>4.4800000000000004</v>
      </c>
      <c r="C9" t="s">
        <v>8</v>
      </c>
    </row>
    <row r="11" spans="1:6" x14ac:dyDescent="0.3">
      <c r="A11" t="s">
        <v>30</v>
      </c>
      <c r="B11">
        <v>1300000</v>
      </c>
      <c r="C11" t="s">
        <v>27</v>
      </c>
    </row>
    <row r="12" spans="1:6" x14ac:dyDescent="0.3">
      <c r="A12" t="s">
        <v>32</v>
      </c>
      <c r="B12">
        <f>1000000000*((($B$11*0.0000000000144) + 0.00000144)/(B2-0.8))</f>
        <v>1050</v>
      </c>
      <c r="C12" t="s">
        <v>61</v>
      </c>
      <c r="D12" t="s">
        <v>60</v>
      </c>
    </row>
    <row r="13" spans="1:6" x14ac:dyDescent="0.3">
      <c r="A13" t="s">
        <v>33</v>
      </c>
      <c r="B13">
        <f>1000000000*((($B$11*0.0000000000144) + 0.00000144)/(B3-0.8))</f>
        <v>1800.0000000000002</v>
      </c>
      <c r="C13" t="s">
        <v>61</v>
      </c>
    </row>
    <row r="14" spans="1:6" x14ac:dyDescent="0.3">
      <c r="A14" t="s">
        <v>34</v>
      </c>
      <c r="B14">
        <f>1000000000*((($B$11*0.0000000000144) + 0.00000144)/(B4-0.8))</f>
        <v>2191.304347826087</v>
      </c>
      <c r="C14" t="s">
        <v>61</v>
      </c>
    </row>
    <row r="15" spans="1:6" x14ac:dyDescent="0.3">
      <c r="A15" t="s">
        <v>35</v>
      </c>
      <c r="B15">
        <f>1000000*$B$5/(B2*B12)</f>
        <v>238.0952380952381</v>
      </c>
      <c r="C15" t="s">
        <v>62</v>
      </c>
    </row>
    <row r="16" spans="1:6" x14ac:dyDescent="0.3">
      <c r="A16" t="s">
        <v>36</v>
      </c>
      <c r="B16">
        <f>1000000*$B$5/(B3*B13)</f>
        <v>231.48148148148144</v>
      </c>
      <c r="C16" t="s">
        <v>62</v>
      </c>
    </row>
    <row r="17" spans="1:3" x14ac:dyDescent="0.3">
      <c r="A17" t="s">
        <v>37</v>
      </c>
      <c r="B17">
        <f>1000000*$B$5/(B4*B14)</f>
        <v>228.17460317460316</v>
      </c>
      <c r="C17" t="s">
        <v>62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8371D-3EC3-4A14-B51D-1EEB6BAF9CDB}">
  <dimension ref="A1:G36"/>
  <sheetViews>
    <sheetView topLeftCell="A9" workbookViewId="0">
      <selection activeCell="B36" sqref="B36"/>
    </sheetView>
  </sheetViews>
  <sheetFormatPr defaultRowHeight="14.4" x14ac:dyDescent="0.3"/>
  <sheetData>
    <row r="1" spans="1:7" x14ac:dyDescent="0.3">
      <c r="A1" t="s">
        <v>0</v>
      </c>
      <c r="B1" t="s">
        <v>38</v>
      </c>
      <c r="C1" t="s">
        <v>6</v>
      </c>
      <c r="D1" t="s">
        <v>39</v>
      </c>
      <c r="E1" t="s">
        <v>40</v>
      </c>
      <c r="F1" t="s">
        <v>55</v>
      </c>
      <c r="G1" t="s">
        <v>51</v>
      </c>
    </row>
    <row r="2" spans="1:7" x14ac:dyDescent="0.3">
      <c r="A2" t="s">
        <v>47</v>
      </c>
      <c r="B2" t="s">
        <v>48</v>
      </c>
      <c r="F2" t="s">
        <v>58</v>
      </c>
    </row>
    <row r="3" spans="1:7" x14ac:dyDescent="0.3">
      <c r="A3" t="s">
        <v>9</v>
      </c>
      <c r="B3">
        <v>98080</v>
      </c>
      <c r="C3" t="s">
        <v>10</v>
      </c>
    </row>
    <row r="4" spans="1:7" x14ac:dyDescent="0.3">
      <c r="A4" t="s">
        <v>41</v>
      </c>
      <c r="B4" s="1">
        <v>3.9110000000000004E-3</v>
      </c>
      <c r="C4" t="s">
        <v>27</v>
      </c>
    </row>
    <row r="5" spans="1:7" x14ac:dyDescent="0.3">
      <c r="A5" t="s">
        <v>42</v>
      </c>
      <c r="B5" s="1">
        <v>0.1144</v>
      </c>
      <c r="C5" t="s">
        <v>27</v>
      </c>
    </row>
    <row r="6" spans="1:7" x14ac:dyDescent="0.3">
      <c r="A6" t="s">
        <v>43</v>
      </c>
      <c r="B6" s="1">
        <v>2.1999999999999999E-5</v>
      </c>
      <c r="C6" t="s">
        <v>44</v>
      </c>
    </row>
    <row r="7" spans="1:7" x14ac:dyDescent="0.3">
      <c r="A7" t="s">
        <v>45</v>
      </c>
      <c r="B7" s="1">
        <f>(SQRT((B5^2)-(B4^2))+(1/(2*PI()*B3*B6)))/(2*PI()*B3)</f>
        <v>3.0521865027817436E-7</v>
      </c>
      <c r="C7" t="s">
        <v>46</v>
      </c>
      <c r="D7" t="s">
        <v>50</v>
      </c>
    </row>
    <row r="9" spans="1:7" x14ac:dyDescent="0.3">
      <c r="A9" t="s">
        <v>47</v>
      </c>
      <c r="B9" t="s">
        <v>49</v>
      </c>
      <c r="F9" t="s">
        <v>57</v>
      </c>
    </row>
    <row r="10" spans="1:7" x14ac:dyDescent="0.3">
      <c r="A10" t="s">
        <v>9</v>
      </c>
      <c r="B10" s="1">
        <v>324990</v>
      </c>
      <c r="C10" t="s">
        <v>10</v>
      </c>
      <c r="E10" t="s">
        <v>52</v>
      </c>
    </row>
    <row r="11" spans="1:7" x14ac:dyDescent="0.3">
      <c r="A11" t="s">
        <v>41</v>
      </c>
      <c r="B11" s="1">
        <v>3.0200000000000001E-3</v>
      </c>
      <c r="C11" t="s">
        <v>27</v>
      </c>
    </row>
    <row r="12" spans="1:7" x14ac:dyDescent="0.3">
      <c r="A12" t="s">
        <v>42</v>
      </c>
      <c r="B12" s="1">
        <v>3.3340000000000002E-2</v>
      </c>
      <c r="C12" t="s">
        <v>27</v>
      </c>
    </row>
    <row r="13" spans="1:7" x14ac:dyDescent="0.3">
      <c r="A13" t="s">
        <v>43</v>
      </c>
      <c r="B13" s="1">
        <v>2.1999999999999999E-5</v>
      </c>
      <c r="C13" t="s">
        <v>44</v>
      </c>
    </row>
    <row r="14" spans="1:7" x14ac:dyDescent="0.3">
      <c r="A14" t="s">
        <v>45</v>
      </c>
      <c r="B14" s="1">
        <f>(SQRT((B12^2)-(B11^2))+(1/(2*PI()*B10*B13)))/(2*PI()*B10)</f>
        <v>2.7161511755260926E-8</v>
      </c>
      <c r="C14" t="s">
        <v>46</v>
      </c>
      <c r="D14" t="s">
        <v>50</v>
      </c>
    </row>
    <row r="15" spans="1:7" x14ac:dyDescent="0.3">
      <c r="B15" s="1"/>
    </row>
    <row r="16" spans="1:7" x14ac:dyDescent="0.3">
      <c r="A16" t="s">
        <v>47</v>
      </c>
      <c r="B16" t="s">
        <v>49</v>
      </c>
      <c r="E16" t="s">
        <v>54</v>
      </c>
      <c r="F16" t="s">
        <v>56</v>
      </c>
    </row>
    <row r="17" spans="1:5" x14ac:dyDescent="0.3">
      <c r="A17" t="s">
        <v>9</v>
      </c>
      <c r="B17" s="1">
        <v>340000</v>
      </c>
      <c r="C17" t="s">
        <v>10</v>
      </c>
      <c r="E17" t="s">
        <v>53</v>
      </c>
    </row>
    <row r="18" spans="1:5" x14ac:dyDescent="0.3">
      <c r="A18" t="s">
        <v>41</v>
      </c>
      <c r="B18" s="1">
        <v>3.0000000000000001E-3</v>
      </c>
      <c r="C18" t="s">
        <v>27</v>
      </c>
    </row>
    <row r="19" spans="1:5" x14ac:dyDescent="0.3">
      <c r="A19" t="s">
        <v>42</v>
      </c>
      <c r="B19" s="1">
        <v>0.01</v>
      </c>
      <c r="C19" t="s">
        <v>27</v>
      </c>
    </row>
    <row r="20" spans="1:5" x14ac:dyDescent="0.3">
      <c r="A20" t="s">
        <v>43</v>
      </c>
      <c r="B20" s="1">
        <v>4.6999999999999997E-5</v>
      </c>
      <c r="C20" t="s">
        <v>44</v>
      </c>
    </row>
    <row r="21" spans="1:5" x14ac:dyDescent="0.3">
      <c r="A21" t="s">
        <v>45</v>
      </c>
      <c r="B21" s="1">
        <f>(SQRT((B19^2)-(B18^2))+(1/(2*PI()*B17*B20)))/(2*PI()*B17)</f>
        <v>9.1275479225988826E-9</v>
      </c>
      <c r="C21" t="s">
        <v>46</v>
      </c>
      <c r="D21" t="s">
        <v>50</v>
      </c>
    </row>
    <row r="22" spans="1:5" x14ac:dyDescent="0.3">
      <c r="B22" s="1"/>
    </row>
    <row r="23" spans="1:5" x14ac:dyDescent="0.3">
      <c r="A23" t="s">
        <v>47</v>
      </c>
      <c r="B23" t="s">
        <v>49</v>
      </c>
      <c r="E23" t="s">
        <v>54</v>
      </c>
    </row>
    <row r="24" spans="1:5" x14ac:dyDescent="0.3">
      <c r="A24" t="s">
        <v>9</v>
      </c>
      <c r="B24" s="1">
        <v>340000</v>
      </c>
      <c r="C24" t="s">
        <v>10</v>
      </c>
      <c r="E24" t="s">
        <v>53</v>
      </c>
    </row>
    <row r="25" spans="1:5" x14ac:dyDescent="0.3">
      <c r="A25" t="s">
        <v>41</v>
      </c>
      <c r="B25" s="1">
        <v>3.0000000000000001E-3</v>
      </c>
      <c r="C25" t="s">
        <v>27</v>
      </c>
    </row>
    <row r="26" spans="1:5" x14ac:dyDescent="0.3">
      <c r="A26" t="s">
        <v>42</v>
      </c>
      <c r="B26" s="1">
        <v>0.01</v>
      </c>
      <c r="C26" t="s">
        <v>27</v>
      </c>
    </row>
    <row r="27" spans="1:5" x14ac:dyDescent="0.3">
      <c r="A27" t="s">
        <v>43</v>
      </c>
      <c r="B27" s="1">
        <v>4.6999999999999997E-5</v>
      </c>
      <c r="C27" t="s">
        <v>44</v>
      </c>
    </row>
    <row r="28" spans="1:5" x14ac:dyDescent="0.3">
      <c r="A28" t="s">
        <v>45</v>
      </c>
      <c r="B28" s="1">
        <f>(SQRT((B26^2)-(B25^2))+(1/(2*PI()*B24*B27)))/(2*PI()*B24)</f>
        <v>9.1275479225988826E-9</v>
      </c>
      <c r="C28" t="s">
        <v>46</v>
      </c>
      <c r="D28" t="s">
        <v>50</v>
      </c>
    </row>
    <row r="30" spans="1:5" x14ac:dyDescent="0.3">
      <c r="A30" t="s">
        <v>47</v>
      </c>
      <c r="B30" t="s">
        <v>59</v>
      </c>
      <c r="E30" t="s">
        <v>54</v>
      </c>
    </row>
    <row r="31" spans="1:5" x14ac:dyDescent="0.3">
      <c r="A31" t="s">
        <v>9</v>
      </c>
      <c r="B31" s="1">
        <v>98080</v>
      </c>
      <c r="C31" t="s">
        <v>10</v>
      </c>
      <c r="E31" t="s">
        <v>53</v>
      </c>
    </row>
    <row r="32" spans="1:5" x14ac:dyDescent="0.3">
      <c r="A32" t="s">
        <v>41</v>
      </c>
      <c r="B32" s="1">
        <v>0.25700000000000001</v>
      </c>
      <c r="C32" t="s">
        <v>27</v>
      </c>
    </row>
    <row r="33" spans="1:4" x14ac:dyDescent="0.3">
      <c r="A33" t="s">
        <v>42</v>
      </c>
      <c r="B33" s="1">
        <v>18.52</v>
      </c>
      <c r="C33" t="s">
        <v>27</v>
      </c>
    </row>
    <row r="34" spans="1:4" x14ac:dyDescent="0.3">
      <c r="A34" t="s">
        <v>43</v>
      </c>
      <c r="B34" s="1">
        <v>9.9999999999999995E-8</v>
      </c>
      <c r="C34" t="s">
        <v>44</v>
      </c>
    </row>
    <row r="35" spans="1:4" x14ac:dyDescent="0.3">
      <c r="A35" t="s">
        <v>45</v>
      </c>
      <c r="B35" s="1">
        <f>(SQRT((B33^2)-(B32^2))+(1/(2*PI()*B31*B34)))/(2*PI()*B31)</f>
        <v>5.6381337124103401E-5</v>
      </c>
      <c r="C35" t="s">
        <v>46</v>
      </c>
      <c r="D35" t="s">
        <v>50</v>
      </c>
    </row>
    <row r="36" spans="1:4" x14ac:dyDescent="0.3">
      <c r="B36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Comparison &amp; Choices</vt:lpstr>
      <vt:lpstr>GS9238</vt:lpstr>
      <vt:lpstr>AP6503</vt:lpstr>
      <vt:lpstr>GS9238 Old Design</vt:lpstr>
      <vt:lpstr>ESL Calcs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Yoon</dc:creator>
  <cp:lastModifiedBy>Joshua Yoon</cp:lastModifiedBy>
  <dcterms:created xsi:type="dcterms:W3CDTF">2021-07-08T21:24:21Z</dcterms:created>
  <dcterms:modified xsi:type="dcterms:W3CDTF">2021-07-22T17:28:58Z</dcterms:modified>
</cp:coreProperties>
</file>