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oshuay\Documents\Jetbot_Mini\Documentation\Calculations\Chassis\"/>
    </mc:Choice>
  </mc:AlternateContent>
  <xr:revisionPtr revIDLastSave="0" documentId="13_ncr:1_{6CDFAC63-41E5-4D88-816E-E30564DD94D0}" xr6:coauthVersionLast="47" xr6:coauthVersionMax="47" xr10:uidLastSave="{00000000-0000-0000-0000-000000000000}"/>
  <bookViews>
    <workbookView xWindow="-108" yWindow="-108" windowWidth="23256" windowHeight="12576" tabRatio="670" xr2:uid="{00000000-000D-0000-FFFF-FFFF00000000}"/>
  </bookViews>
  <sheets>
    <sheet name="Chassis Footprint" sheetId="1" r:id="rId1"/>
    <sheet name="Density Calcs" sheetId="4" r:id="rId2"/>
    <sheet name="v5 COM Calcs" sheetId="3" r:id="rId3"/>
    <sheet name="Horiz v6 COM Calcs" sheetId="10" r:id="rId4"/>
    <sheet name="Vert v6 COM Calcs" sheetId="11" r:id="rId5"/>
    <sheet name="Vert v7 COM Calcs" sheetId="12" r:id="rId6"/>
    <sheet name="Jetbot Mini v5 Weight" sheetId="2" r:id="rId7"/>
    <sheet name="Jetbot Mini v6 Horiz Weight" sheetId="8" r:id="rId8"/>
    <sheet name="Jetbot Mini v6 Vert Weight" sheetId="7" r:id="rId9"/>
    <sheet name="Jetbot Mini v7 Vert Weigh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2" l="1"/>
  <c r="B12" i="12" s="1"/>
  <c r="B10" i="12"/>
  <c r="B11" i="11"/>
  <c r="B12" i="11" s="1"/>
  <c r="B13" i="11" s="1"/>
  <c r="B10" i="11"/>
  <c r="B11" i="10"/>
  <c r="B12" i="10" s="1"/>
  <c r="B13" i="10" s="1"/>
  <c r="B14" i="10" s="1"/>
  <c r="B10" i="10"/>
  <c r="D8" i="4"/>
  <c r="D9" i="4"/>
  <c r="D7" i="4"/>
  <c r="D6" i="4"/>
  <c r="D5" i="4"/>
  <c r="D4" i="4"/>
  <c r="D3" i="4"/>
  <c r="D2" i="4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C4" i="9"/>
  <c r="D4" i="9" s="1"/>
  <c r="D3" i="9"/>
  <c r="D2" i="9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C4" i="8"/>
  <c r="D4" i="8" s="1"/>
  <c r="D3" i="8"/>
  <c r="D2" i="8"/>
  <c r="D13" i="7"/>
  <c r="D18" i="7"/>
  <c r="D17" i="7"/>
  <c r="D16" i="7"/>
  <c r="D15" i="7"/>
  <c r="D14" i="7"/>
  <c r="D12" i="7"/>
  <c r="D11" i="7"/>
  <c r="D10" i="7"/>
  <c r="D9" i="7"/>
  <c r="D8" i="7"/>
  <c r="D7" i="7"/>
  <c r="D6" i="7"/>
  <c r="D5" i="7"/>
  <c r="C4" i="7"/>
  <c r="D4" i="7" s="1"/>
  <c r="D3" i="7"/>
  <c r="D2" i="7"/>
  <c r="B13" i="12" l="1"/>
  <c r="B14" i="12" s="1"/>
  <c r="B15" i="11"/>
  <c r="B14" i="11"/>
  <c r="B15" i="10"/>
  <c r="D20" i="9"/>
  <c r="D22" i="9" s="1"/>
  <c r="D20" i="8"/>
  <c r="D21" i="8" s="1"/>
  <c r="D20" i="7"/>
  <c r="D22" i="7" s="1"/>
  <c r="B15" i="3"/>
  <c r="B14" i="3"/>
  <c r="B13" i="3"/>
  <c r="B12" i="3"/>
  <c r="B11" i="3"/>
  <c r="B10" i="3"/>
  <c r="D21" i="2"/>
  <c r="D20" i="2"/>
  <c r="D19" i="2"/>
  <c r="D17" i="2"/>
  <c r="D16" i="2"/>
  <c r="D15" i="2"/>
  <c r="D14" i="2"/>
  <c r="D13" i="2"/>
  <c r="D12" i="2"/>
  <c r="D11" i="2"/>
  <c r="D9" i="2"/>
  <c r="D10" i="2"/>
  <c r="D3" i="2"/>
  <c r="D4" i="2"/>
  <c r="D5" i="2"/>
  <c r="D6" i="2"/>
  <c r="D7" i="2"/>
  <c r="D8" i="2"/>
  <c r="D2" i="2"/>
  <c r="C4" i="2"/>
  <c r="B15" i="12" l="1"/>
  <c r="D21" i="9"/>
  <c r="D22" i="8"/>
  <c r="D21" i="7"/>
  <c r="B3" i="1"/>
</calcChain>
</file>

<file path=xl/sharedStrings.xml><?xml version="1.0" encoding="utf-8"?>
<sst xmlns="http://schemas.openxmlformats.org/spreadsheetml/2006/main" count="475" uniqueCount="111">
  <si>
    <t>w</t>
  </si>
  <si>
    <t>L</t>
  </si>
  <si>
    <t>r1 (inner)</t>
  </si>
  <si>
    <t>r2 (outer)</t>
  </si>
  <si>
    <t>Units</t>
  </si>
  <si>
    <t>Field</t>
  </si>
  <si>
    <t>Value</t>
  </si>
  <si>
    <t>mm</t>
  </si>
  <si>
    <t>Equations</t>
  </si>
  <si>
    <t>Notes</t>
  </si>
  <si>
    <t>2*sqrt(r2^2 - (w+r2)^2)</t>
  </si>
  <si>
    <t>(w+r1)^2 + (L/2)^2 = (r2)^2</t>
  </si>
  <si>
    <t xml:space="preserve">Weight </t>
  </si>
  <si>
    <t>Jetbot Mini Chassis v5</t>
  </si>
  <si>
    <t>g</t>
  </si>
  <si>
    <t>Layer: 0.25 mm, Infill: 20%, Support: on</t>
  </si>
  <si>
    <t>Jetbot Mini Camera Mount</t>
  </si>
  <si>
    <t>Link</t>
  </si>
  <si>
    <t>Average weight of the two batteries, note that website says 121.6 g</t>
  </si>
  <si>
    <t>https://www.amazon.com/GOLDBAT-Softcase-m4-fpv250-Shredder-Helicopter/dp/B07ZFDJWR1/ref=sr_1_5?dchild=1&amp;keywords=3s+lipo+battery+1500mah&amp;qid=1623873232&amp;sr=8-5</t>
  </si>
  <si>
    <t>GOLDBAT 1500 mAh 3S 11.1V 100C Battery</t>
  </si>
  <si>
    <t>Jetson Nano module + Heat Sink + Noctua Fan</t>
  </si>
  <si>
    <t>Jetson Nano module is 18 g?</t>
  </si>
  <si>
    <t>https://forums.developer.nvidia.com/t/weight-of-jetson-modules/80396</t>
  </si>
  <si>
    <t>A00 Basebord + Male Headers</t>
  </si>
  <si>
    <t>Female XT60 Female Connector</t>
  </si>
  <si>
    <t xml:space="preserve">Actual weight may be lower as the wires need to be trimmed, 7.72 g listed? </t>
  </si>
  <si>
    <t>https://www.amazon.com/Female-Connector-Housing-Silicon-Battery/dp/B073QJWVVK?th=1</t>
  </si>
  <si>
    <t xml:space="preserve">g </t>
  </si>
  <si>
    <t>Measured weight is 6.4 g, listed weight is 8.99 g</t>
  </si>
  <si>
    <t>https://www.amazon.com/dp/B07T43K7LC//ref=cm_sw_su_dp</t>
  </si>
  <si>
    <t>IMX219-160 8-Megapixels Camera Module 3280 × 2464</t>
  </si>
  <si>
    <t>Count</t>
  </si>
  <si>
    <t>Total</t>
  </si>
  <si>
    <t>120:1 Mini Plastic Gearmotor, 90° 3mm D-Shaft Output, Extended Motor Shaft</t>
  </si>
  <si>
    <t>https://www.pololu.com/product/1515/specs</t>
  </si>
  <si>
    <t>Was not able to measure as do not have these motors on hand, used values from site</t>
  </si>
  <si>
    <t>Pololu Wheel 60×8mm</t>
  </si>
  <si>
    <t>Was not able to measure as do not have these wheels on hand, used values from site</t>
  </si>
  <si>
    <t>https://www.pololu.com/product/1420</t>
  </si>
  <si>
    <t>Pololu Ball Caster with 3/4″ Plastic Ball</t>
  </si>
  <si>
    <t>Was not able to measure as do not have this part on hand, used value from site</t>
  </si>
  <si>
    <t>https://www.pololu.com/product/954</t>
  </si>
  <si>
    <t xml:space="preserve">M2.5 x 15 mm Standoffs </t>
  </si>
  <si>
    <t xml:space="preserve">Screws for standoffs </t>
  </si>
  <si>
    <t>https://www.microcenter.com/product/622303/micro-connectors-assorted-m25-standoff-kit-114-pieces</t>
  </si>
  <si>
    <t>Dev Kit Smaller Standoffs</t>
  </si>
  <si>
    <t>Makerfocus OLED Display + Female and Male Headers</t>
  </si>
  <si>
    <t>https://www.makerfocus.com/collections/oled/products/2pcs-i2c-oled-display-module-0-91-inch-i2c-ssd1306-oled-display-module-1</t>
  </si>
  <si>
    <t>https://www.amazon.com/TP-Link-wireless-network-Adapter-SoftAP/dp/B008IFXQFU</t>
  </si>
  <si>
    <t>TP-Link USB Wifi Adapter (TL-WN725N)</t>
  </si>
  <si>
    <t>Site says 0.07 oz, which is about 1.98 g, use the measured value of 2 g as it is larger for more leeway</t>
  </si>
  <si>
    <t>NTC 3950 100K Thermistor Sensor</t>
  </si>
  <si>
    <t>https://www.amazon.com/GODSHARK-Thermistor-Wiring-Printer-Heatbed/dp/B07JGJKPT9/ref=sr_1_20?dchild=1&amp;keywords=ntc+thermistor&amp;qid=1626199942&amp;s=industrial&amp;sr=1-20</t>
  </si>
  <si>
    <t>https://www.amazon.com/Anycubic-Thermistor-Wiring-Printer-Heatbed/dp/B01B41K7OM/ref=sr_1_29?dchild=1&amp;keywords=ntc+thermistor&amp;qid=1626199942&amp;s=industrial&amp;sr=1-29</t>
  </si>
  <si>
    <t>Total Weight:</t>
  </si>
  <si>
    <t>Center of Mass / Tipping Calculations</t>
  </si>
  <si>
    <t>Equation</t>
  </si>
  <si>
    <t>Mass of Robot</t>
  </si>
  <si>
    <t>20% Tolerance</t>
  </si>
  <si>
    <t>10% Tolerance</t>
  </si>
  <si>
    <t>Pulled from "Total Weight of Robot" Sheet</t>
  </si>
  <si>
    <t>Normal Force</t>
  </si>
  <si>
    <t>kg</t>
  </si>
  <si>
    <t>F_N = m*g</t>
  </si>
  <si>
    <t>Max Velocity</t>
  </si>
  <si>
    <t>m/s</t>
  </si>
  <si>
    <t>m</t>
  </si>
  <si>
    <t>Inner length from Center of turn to middle of robot</t>
  </si>
  <si>
    <t>Measured by using onshape, using min robot width of 53 mm and constraining outer side to curve</t>
  </si>
  <si>
    <t>Outer length from Center of turn to middle of robot</t>
  </si>
  <si>
    <t>Distance from center of mass to outer edge of robot</t>
  </si>
  <si>
    <t>Width of Robot</t>
  </si>
  <si>
    <t>Gravitational Force</t>
  </si>
  <si>
    <t>m/s^2</t>
  </si>
  <si>
    <t>N</t>
  </si>
  <si>
    <t>Normal Force from one wheel</t>
  </si>
  <si>
    <t>F_N = m*g/2</t>
  </si>
  <si>
    <t>Normal force from one wheel, approximated from dividing normal force by 2</t>
  </si>
  <si>
    <t>Calculated Min Height for Center of Mass using Inner radius</t>
  </si>
  <si>
    <t>Calculated Min Height for Center of Mass using outer radius</t>
  </si>
  <si>
    <t>Normal Force torque from one wheel</t>
  </si>
  <si>
    <t>Approximated to be half of width of robot</t>
  </si>
  <si>
    <t>N*m</t>
  </si>
  <si>
    <t>torque = r*F*sin(theta)</t>
  </si>
  <si>
    <t>In this case F is the normal force from one wheel, r is the distance from the center of mass to outer edge of robot, and theta is 90 degrees</t>
  </si>
  <si>
    <t>t_com = t_n = (mv^2/r) * height</t>
  </si>
  <si>
    <t>Material</t>
  </si>
  <si>
    <t>Comments</t>
  </si>
  <si>
    <t>Jetbot Mini Vert Chassis v6</t>
  </si>
  <si>
    <t>Layer: 0.22 mm, Infill: 30%, Support: on</t>
  </si>
  <si>
    <t>Layer: 0.25 mm, Infill: 30%, Support: on</t>
  </si>
  <si>
    <t>https://www.pololu.com/product/1088/specs</t>
  </si>
  <si>
    <t>https://www.pololu.com/product/950/specs</t>
  </si>
  <si>
    <t>Pololu Ball Caster with 3/8″ Plastic Ball</t>
  </si>
  <si>
    <t>Nut for Standoff</t>
  </si>
  <si>
    <t>Pololu Wheel 32×7mm</t>
  </si>
  <si>
    <t>Pololu Wheel 40x7mm</t>
  </si>
  <si>
    <t xml:space="preserve">M2.5 x 6 mm Standoffs </t>
  </si>
  <si>
    <t>Fan</t>
  </si>
  <si>
    <t>Weight (lb)</t>
  </si>
  <si>
    <t>Density (lb/mm3)</t>
  </si>
  <si>
    <t>NanoHeat Sink + Nano Module</t>
  </si>
  <si>
    <t>A00 Baseboard</t>
  </si>
  <si>
    <t>Approximated to just PCB</t>
  </si>
  <si>
    <t>3S LiPo Battery</t>
  </si>
  <si>
    <t>Wheel (32x7 mm)</t>
  </si>
  <si>
    <t>Volume (mm³)</t>
  </si>
  <si>
    <t>Polulu Motors</t>
  </si>
  <si>
    <t>Wheel (40x7 mm)</t>
  </si>
  <si>
    <t>Ball 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</si>
</sst>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G11" sqref="G11"/>
    </sheetView>
  </sheetViews>
  <sheetFormatPr defaultRowHeight="14.4" x14ac:dyDescent="0.3"/>
  <cols>
    <col min="4" max="4" width="23.21875" bestFit="1" customWidth="1"/>
  </cols>
  <sheetData>
    <row r="1" spans="1:5" x14ac:dyDescent="0.3">
      <c r="A1" s="1" t="s">
        <v>5</v>
      </c>
      <c r="B1" s="1" t="s">
        <v>6</v>
      </c>
      <c r="C1" s="1" t="s">
        <v>4</v>
      </c>
      <c r="D1" s="1" t="s">
        <v>8</v>
      </c>
      <c r="E1" s="1" t="s">
        <v>9</v>
      </c>
    </row>
    <row r="2" spans="1:5" x14ac:dyDescent="0.3">
      <c r="A2" t="s">
        <v>0</v>
      </c>
      <c r="B2">
        <v>53</v>
      </c>
      <c r="C2" t="s">
        <v>7</v>
      </c>
      <c r="D2" t="s">
        <v>11</v>
      </c>
    </row>
    <row r="3" spans="1:5" x14ac:dyDescent="0.3">
      <c r="A3" t="s">
        <v>1</v>
      </c>
      <c r="B3">
        <f>2*SQRT((B6^2) - (B2+B5)^2)</f>
        <v>126.69504962704737</v>
      </c>
      <c r="C3" t="s">
        <v>7</v>
      </c>
      <c r="D3" t="s">
        <v>10</v>
      </c>
    </row>
    <row r="5" spans="1:5" x14ac:dyDescent="0.3">
      <c r="A5" t="s">
        <v>2</v>
      </c>
      <c r="B5">
        <v>53.4</v>
      </c>
      <c r="C5" t="s">
        <v>7</v>
      </c>
    </row>
    <row r="6" spans="1:5" x14ac:dyDescent="0.3">
      <c r="A6" t="s">
        <v>3</v>
      </c>
      <c r="B6">
        <v>123.83</v>
      </c>
      <c r="C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1147-6840-41B0-864E-38745CEB9383}">
  <dimension ref="A1:F9"/>
  <sheetViews>
    <sheetView zoomScale="145" zoomScaleNormal="145" workbookViewId="0">
      <selection activeCell="D4" sqref="D4"/>
    </sheetView>
  </sheetViews>
  <sheetFormatPr defaultRowHeight="14.4" x14ac:dyDescent="0.3"/>
  <cols>
    <col min="1" max="1" width="26.44140625" bestFit="1" customWidth="1"/>
    <col min="2" max="2" width="11" customWidth="1"/>
    <col min="3" max="3" width="20.88671875" customWidth="1"/>
    <col min="4" max="4" width="15.77734375" customWidth="1"/>
    <col min="5" max="6" width="10.109375" customWidth="1"/>
  </cols>
  <sheetData>
    <row r="1" spans="1:6" x14ac:dyDescent="0.3">
      <c r="A1" s="1" t="s">
        <v>5</v>
      </c>
      <c r="B1" s="1" t="s">
        <v>100</v>
      </c>
      <c r="C1" s="1" t="s">
        <v>107</v>
      </c>
      <c r="D1" s="1" t="s">
        <v>101</v>
      </c>
      <c r="E1" s="1" t="s">
        <v>87</v>
      </c>
      <c r="F1" s="1" t="s">
        <v>88</v>
      </c>
    </row>
    <row r="2" spans="1:6" x14ac:dyDescent="0.3">
      <c r="A2" t="s">
        <v>99</v>
      </c>
      <c r="B2">
        <v>3.6600000000000001E-2</v>
      </c>
      <c r="C2">
        <v>17600</v>
      </c>
      <c r="D2">
        <f t="shared" ref="D2:D9" si="0">B2/C2</f>
        <v>2.0795454545454546E-6</v>
      </c>
    </row>
    <row r="3" spans="1:6" x14ac:dyDescent="0.3">
      <c r="A3" t="s">
        <v>102</v>
      </c>
      <c r="B3">
        <v>0.13800000000000001</v>
      </c>
      <c r="C3">
        <v>54348.188000000002</v>
      </c>
      <c r="D3">
        <f t="shared" si="0"/>
        <v>2.53918309107196E-6</v>
      </c>
    </row>
    <row r="4" spans="1:6" x14ac:dyDescent="0.3">
      <c r="A4" t="s">
        <v>103</v>
      </c>
      <c r="B4">
        <v>7.8E-2</v>
      </c>
      <c r="C4">
        <v>7604.6620000000003</v>
      </c>
      <c r="D4">
        <f t="shared" si="0"/>
        <v>1.0256866117126573E-5</v>
      </c>
      <c r="F4" t="s">
        <v>104</v>
      </c>
    </row>
    <row r="5" spans="1:6" x14ac:dyDescent="0.3">
      <c r="A5" t="s">
        <v>105</v>
      </c>
      <c r="B5">
        <v>0.32290000000000002</v>
      </c>
      <c r="C5">
        <v>62997.817999999999</v>
      </c>
      <c r="D5">
        <f t="shared" si="0"/>
        <v>5.1255743492576205E-6</v>
      </c>
    </row>
    <row r="6" spans="1:6" x14ac:dyDescent="0.3">
      <c r="A6" t="s">
        <v>106</v>
      </c>
      <c r="B6">
        <v>6.875E-3</v>
      </c>
      <c r="C6">
        <v>3212.3760000000002</v>
      </c>
      <c r="D6">
        <f t="shared" si="0"/>
        <v>2.1401604295387589E-6</v>
      </c>
    </row>
    <row r="7" spans="1:6" x14ac:dyDescent="0.3">
      <c r="A7" t="s">
        <v>108</v>
      </c>
      <c r="B7">
        <v>4.2990140000000003E-2</v>
      </c>
      <c r="C7">
        <v>14495.798000000001</v>
      </c>
      <c r="D7">
        <f t="shared" si="0"/>
        <v>2.9656966798240429E-6</v>
      </c>
    </row>
    <row r="8" spans="1:6" x14ac:dyDescent="0.3">
      <c r="A8" t="s">
        <v>109</v>
      </c>
      <c r="B8">
        <v>9.3749999999999997E-3</v>
      </c>
      <c r="C8">
        <v>4211.9639999999999</v>
      </c>
      <c r="D8">
        <f t="shared" si="0"/>
        <v>2.2258024997364649E-6</v>
      </c>
    </row>
    <row r="9" spans="1:6" x14ac:dyDescent="0.3">
      <c r="A9" t="s">
        <v>110</v>
      </c>
      <c r="B9">
        <v>1.7637E-3</v>
      </c>
      <c r="C9">
        <v>853.00800000000004</v>
      </c>
      <c r="D9">
        <f t="shared" si="0"/>
        <v>2.0676242192335827E-6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A8E-AFA1-4380-89B4-604A22EE7988}">
  <dimension ref="A1:E23"/>
  <sheetViews>
    <sheetView topLeftCell="A4" zoomScaleNormal="100" workbookViewId="0">
      <selection activeCell="B6" sqref="B6"/>
    </sheetView>
  </sheetViews>
  <sheetFormatPr defaultRowHeight="14.4" x14ac:dyDescent="0.3"/>
  <cols>
    <col min="1" max="1" width="21.109375" style="3" customWidth="1"/>
    <col min="2" max="2" width="12.44140625" style="1" customWidth="1"/>
    <col min="3" max="3" width="10.109375" style="1" customWidth="1"/>
    <col min="4" max="4" width="19.77734375" style="1" bestFit="1" customWidth="1"/>
    <col min="5" max="5" width="11.109375" style="1" customWidth="1"/>
  </cols>
  <sheetData>
    <row r="1" spans="1:5" ht="43.2" x14ac:dyDescent="0.3">
      <c r="A1" s="2" t="s">
        <v>56</v>
      </c>
    </row>
    <row r="3" spans="1:5" x14ac:dyDescent="0.3">
      <c r="A3" s="3" t="s">
        <v>5</v>
      </c>
      <c r="B3" s="1" t="s">
        <v>6</v>
      </c>
      <c r="C3" s="1" t="s">
        <v>4</v>
      </c>
      <c r="D3" s="1" t="s">
        <v>57</v>
      </c>
      <c r="E3" s="1" t="s">
        <v>9</v>
      </c>
    </row>
    <row r="4" spans="1:5" x14ac:dyDescent="0.3">
      <c r="A4" s="3" t="s">
        <v>72</v>
      </c>
      <c r="B4" s="1">
        <v>5.2999999999999999E-2</v>
      </c>
      <c r="C4" s="1" t="s">
        <v>67</v>
      </c>
      <c r="D4" s="6"/>
      <c r="E4" s="5"/>
    </row>
    <row r="5" spans="1:5" x14ac:dyDescent="0.3">
      <c r="A5" s="3" t="s">
        <v>73</v>
      </c>
      <c r="B5" s="1">
        <v>9.0869999999999997</v>
      </c>
      <c r="C5" s="1" t="s">
        <v>74</v>
      </c>
      <c r="D5" s="6"/>
      <c r="E5" s="5"/>
    </row>
    <row r="6" spans="1:5" x14ac:dyDescent="0.3">
      <c r="A6" s="3" t="s">
        <v>58</v>
      </c>
      <c r="B6" s="1">
        <v>0.57999999999999996</v>
      </c>
      <c r="C6" s="1" t="s">
        <v>63</v>
      </c>
      <c r="D6" s="6"/>
      <c r="E6" s="5" t="s">
        <v>61</v>
      </c>
    </row>
    <row r="7" spans="1:5" x14ac:dyDescent="0.3">
      <c r="A7" s="3" t="s">
        <v>65</v>
      </c>
      <c r="B7" s="1">
        <v>0.5</v>
      </c>
      <c r="C7" s="1" t="s">
        <v>66</v>
      </c>
      <c r="D7" s="6"/>
      <c r="E7" s="5"/>
    </row>
    <row r="8" spans="1:5" ht="43.2" x14ac:dyDescent="0.3">
      <c r="A8" s="3" t="s">
        <v>68</v>
      </c>
      <c r="B8" s="1">
        <v>8.6787000000000003E-2</v>
      </c>
      <c r="C8" s="1" t="s">
        <v>67</v>
      </c>
      <c r="D8" s="6"/>
      <c r="E8" s="5" t="s">
        <v>69</v>
      </c>
    </row>
    <row r="9" spans="1:5" ht="43.2" x14ac:dyDescent="0.3">
      <c r="A9" s="3" t="s">
        <v>70</v>
      </c>
      <c r="B9" s="1">
        <v>0.165765</v>
      </c>
      <c r="C9" s="1" t="s">
        <v>67</v>
      </c>
      <c r="D9" s="6"/>
      <c r="E9" s="5" t="s">
        <v>69</v>
      </c>
    </row>
    <row r="10" spans="1:5" ht="43.2" x14ac:dyDescent="0.3">
      <c r="A10" s="3" t="s">
        <v>71</v>
      </c>
      <c r="B10" s="1">
        <f>B4/2</f>
        <v>2.6499999999999999E-2</v>
      </c>
      <c r="C10" s="1" t="s">
        <v>67</v>
      </c>
      <c r="D10" s="6"/>
      <c r="E10" s="5" t="s">
        <v>82</v>
      </c>
    </row>
    <row r="11" spans="1:5" x14ac:dyDescent="0.3">
      <c r="A11" s="3" t="s">
        <v>62</v>
      </c>
      <c r="B11" s="1">
        <f>B5*B6</f>
        <v>5.2704599999999999</v>
      </c>
      <c r="C11" s="1" t="s">
        <v>75</v>
      </c>
      <c r="D11" s="6" t="s">
        <v>64</v>
      </c>
      <c r="E11" s="5"/>
    </row>
    <row r="12" spans="1:5" ht="28.8" x14ac:dyDescent="0.3">
      <c r="A12" s="3" t="s">
        <v>76</v>
      </c>
      <c r="B12" s="1">
        <f>B11/2</f>
        <v>2.63523</v>
      </c>
      <c r="C12" s="1" t="s">
        <v>75</v>
      </c>
      <c r="D12" s="6" t="s">
        <v>77</v>
      </c>
      <c r="E12" s="5" t="s">
        <v>78</v>
      </c>
    </row>
    <row r="13" spans="1:5" ht="28.8" x14ac:dyDescent="0.3">
      <c r="A13" s="3" t="s">
        <v>81</v>
      </c>
      <c r="B13" s="1">
        <f>B12*B10</f>
        <v>6.9833594999999998E-2</v>
      </c>
      <c r="C13" s="1" t="s">
        <v>83</v>
      </c>
      <c r="D13" s="6" t="s">
        <v>84</v>
      </c>
      <c r="E13" s="5" t="s">
        <v>85</v>
      </c>
    </row>
    <row r="14" spans="1:5" ht="43.2" x14ac:dyDescent="0.3">
      <c r="A14" s="3" t="s">
        <v>79</v>
      </c>
      <c r="B14" s="1">
        <f>B13*B8/(B6*B7^2)</f>
        <v>4.1797573857000003E-2</v>
      </c>
      <c r="C14" s="1" t="s">
        <v>67</v>
      </c>
      <c r="D14" s="6" t="s">
        <v>86</v>
      </c>
      <c r="E14" s="5"/>
    </row>
    <row r="15" spans="1:5" ht="43.2" x14ac:dyDescent="0.3">
      <c r="A15" s="3" t="s">
        <v>80</v>
      </c>
      <c r="B15" s="1">
        <f>B13*B9/(B6*B7^2)</f>
        <v>7.9834247415000004E-2</v>
      </c>
      <c r="C15" s="1" t="s">
        <v>67</v>
      </c>
      <c r="D15" s="6" t="s">
        <v>86</v>
      </c>
      <c r="E15" s="5"/>
    </row>
    <row r="16" spans="1:5" x14ac:dyDescent="0.3">
      <c r="D16" s="6"/>
      <c r="E16" s="5"/>
    </row>
    <row r="17" spans="4:5" x14ac:dyDescent="0.3">
      <c r="D17" s="6"/>
      <c r="E17" s="5"/>
    </row>
    <row r="18" spans="4:5" x14ac:dyDescent="0.3">
      <c r="D18" s="6"/>
      <c r="E18" s="5"/>
    </row>
    <row r="19" spans="4:5" x14ac:dyDescent="0.3">
      <c r="D19" s="6"/>
      <c r="E19" s="5"/>
    </row>
    <row r="20" spans="4:5" x14ac:dyDescent="0.3">
      <c r="D20" s="6"/>
      <c r="E20" s="5"/>
    </row>
    <row r="21" spans="4:5" x14ac:dyDescent="0.3">
      <c r="D21" s="6"/>
      <c r="E21" s="5"/>
    </row>
    <row r="22" spans="4:5" x14ac:dyDescent="0.3">
      <c r="D22" s="6"/>
      <c r="E22" s="5"/>
    </row>
    <row r="23" spans="4:5" x14ac:dyDescent="0.3">
      <c r="D23" s="6"/>
      <c r="E2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7441-6269-4734-B68A-66F8448765D4}">
  <dimension ref="A1:E23"/>
  <sheetViews>
    <sheetView zoomScaleNormal="100" workbookViewId="0">
      <selection activeCell="B8" sqref="B8"/>
    </sheetView>
  </sheetViews>
  <sheetFormatPr defaultRowHeight="14.4" x14ac:dyDescent="0.3"/>
  <cols>
    <col min="1" max="1" width="21.109375" style="3" customWidth="1"/>
    <col min="2" max="2" width="12.44140625" style="1" customWidth="1"/>
    <col min="3" max="3" width="10.109375" style="1" customWidth="1"/>
    <col min="4" max="4" width="19.77734375" style="1" bestFit="1" customWidth="1"/>
    <col min="5" max="5" width="11.109375" style="1" customWidth="1"/>
  </cols>
  <sheetData>
    <row r="1" spans="1:5" ht="43.2" x14ac:dyDescent="0.3">
      <c r="A1" s="2" t="s">
        <v>56</v>
      </c>
    </row>
    <row r="3" spans="1:5" x14ac:dyDescent="0.3">
      <c r="A3" s="3" t="s">
        <v>5</v>
      </c>
      <c r="B3" s="1" t="s">
        <v>6</v>
      </c>
      <c r="C3" s="1" t="s">
        <v>4</v>
      </c>
      <c r="D3" s="1" t="s">
        <v>57</v>
      </c>
      <c r="E3" s="1" t="s">
        <v>9</v>
      </c>
    </row>
    <row r="4" spans="1:5" x14ac:dyDescent="0.3">
      <c r="A4" s="3" t="s">
        <v>72</v>
      </c>
      <c r="B4" s="1">
        <v>5.2999999999999999E-2</v>
      </c>
      <c r="C4" s="1" t="s">
        <v>67</v>
      </c>
      <c r="D4" s="6"/>
      <c r="E4" s="5"/>
    </row>
    <row r="5" spans="1:5" x14ac:dyDescent="0.3">
      <c r="A5" s="3" t="s">
        <v>73</v>
      </c>
      <c r="B5" s="1">
        <v>9.0869999999999997</v>
      </c>
      <c r="C5" s="1" t="s">
        <v>74</v>
      </c>
      <c r="D5" s="6"/>
      <c r="E5" s="5"/>
    </row>
    <row r="6" spans="1:5" x14ac:dyDescent="0.3">
      <c r="A6" s="3" t="s">
        <v>58</v>
      </c>
      <c r="B6" s="1">
        <v>0.50700000000000001</v>
      </c>
      <c r="C6" s="1" t="s">
        <v>63</v>
      </c>
      <c r="D6" s="6"/>
      <c r="E6" s="5" t="s">
        <v>61</v>
      </c>
    </row>
    <row r="7" spans="1:5" x14ac:dyDescent="0.3">
      <c r="A7" s="3" t="s">
        <v>65</v>
      </c>
      <c r="B7" s="1">
        <v>0.45700000000000002</v>
      </c>
      <c r="C7" s="1" t="s">
        <v>66</v>
      </c>
      <c r="D7" s="6"/>
      <c r="E7" s="5"/>
    </row>
    <row r="8" spans="1:5" ht="43.2" x14ac:dyDescent="0.3">
      <c r="A8" s="3" t="s">
        <v>68</v>
      </c>
      <c r="B8" s="1">
        <v>7.9204999999999998E-2</v>
      </c>
      <c r="C8" s="1" t="s">
        <v>67</v>
      </c>
      <c r="D8" s="6"/>
      <c r="E8" s="5" t="s">
        <v>69</v>
      </c>
    </row>
    <row r="9" spans="1:5" ht="43.2" x14ac:dyDescent="0.3">
      <c r="A9" s="3" t="s">
        <v>70</v>
      </c>
      <c r="B9" s="1">
        <v>0.16139800000000001</v>
      </c>
      <c r="C9" s="1" t="s">
        <v>67</v>
      </c>
      <c r="D9" s="6"/>
      <c r="E9" s="5" t="s">
        <v>69</v>
      </c>
    </row>
    <row r="10" spans="1:5" ht="43.2" x14ac:dyDescent="0.3">
      <c r="A10" s="3" t="s">
        <v>71</v>
      </c>
      <c r="B10" s="1">
        <f>B4/2</f>
        <v>2.6499999999999999E-2</v>
      </c>
      <c r="C10" s="1" t="s">
        <v>67</v>
      </c>
      <c r="D10" s="6"/>
      <c r="E10" s="5" t="s">
        <v>82</v>
      </c>
    </row>
    <row r="11" spans="1:5" x14ac:dyDescent="0.3">
      <c r="A11" s="3" t="s">
        <v>62</v>
      </c>
      <c r="B11" s="1">
        <f>B5*B6</f>
        <v>4.6071090000000003</v>
      </c>
      <c r="C11" s="1" t="s">
        <v>75</v>
      </c>
      <c r="D11" s="6" t="s">
        <v>64</v>
      </c>
      <c r="E11" s="5"/>
    </row>
    <row r="12" spans="1:5" ht="28.8" x14ac:dyDescent="0.3">
      <c r="A12" s="3" t="s">
        <v>76</v>
      </c>
      <c r="B12" s="1">
        <f>B11/2</f>
        <v>2.3035545000000002</v>
      </c>
      <c r="C12" s="1" t="s">
        <v>75</v>
      </c>
      <c r="D12" s="6" t="s">
        <v>77</v>
      </c>
      <c r="E12" s="5" t="s">
        <v>78</v>
      </c>
    </row>
    <row r="13" spans="1:5" ht="28.8" x14ac:dyDescent="0.3">
      <c r="A13" s="3" t="s">
        <v>81</v>
      </c>
      <c r="B13" s="1">
        <f>B12*B10</f>
        <v>6.1044194250000003E-2</v>
      </c>
      <c r="C13" s="1" t="s">
        <v>83</v>
      </c>
      <c r="D13" s="6" t="s">
        <v>84</v>
      </c>
      <c r="E13" s="5" t="s">
        <v>85</v>
      </c>
    </row>
    <row r="14" spans="1:5" ht="43.2" x14ac:dyDescent="0.3">
      <c r="A14" s="3" t="s">
        <v>79</v>
      </c>
      <c r="B14" s="1">
        <f>B13*B8/(B6*B7^2)</f>
        <v>4.56621760877476E-2</v>
      </c>
      <c r="C14" s="1" t="s">
        <v>67</v>
      </c>
      <c r="D14" s="6" t="s">
        <v>86</v>
      </c>
      <c r="E14" s="5"/>
    </row>
    <row r="15" spans="1:5" ht="43.2" x14ac:dyDescent="0.3">
      <c r="A15" s="3" t="s">
        <v>80</v>
      </c>
      <c r="B15" s="1">
        <f>B13*B9/(B6*B7^2)</f>
        <v>9.3046952796039237E-2</v>
      </c>
      <c r="C15" s="1" t="s">
        <v>67</v>
      </c>
      <c r="D15" s="6" t="s">
        <v>86</v>
      </c>
      <c r="E15" s="5"/>
    </row>
    <row r="16" spans="1:5" x14ac:dyDescent="0.3">
      <c r="D16" s="6"/>
      <c r="E16" s="5"/>
    </row>
    <row r="17" spans="4:5" x14ac:dyDescent="0.3">
      <c r="D17" s="6"/>
      <c r="E17" s="5"/>
    </row>
    <row r="18" spans="4:5" x14ac:dyDescent="0.3">
      <c r="D18" s="6"/>
      <c r="E18" s="5"/>
    </row>
    <row r="19" spans="4:5" x14ac:dyDescent="0.3">
      <c r="D19" s="6"/>
      <c r="E19" s="5"/>
    </row>
    <row r="20" spans="4:5" x14ac:dyDescent="0.3">
      <c r="D20" s="6"/>
      <c r="E20" s="5"/>
    </row>
    <row r="21" spans="4:5" x14ac:dyDescent="0.3">
      <c r="D21" s="6"/>
      <c r="E21" s="5"/>
    </row>
    <row r="22" spans="4:5" x14ac:dyDescent="0.3">
      <c r="D22" s="6"/>
      <c r="E22" s="5"/>
    </row>
    <row r="23" spans="4:5" x14ac:dyDescent="0.3">
      <c r="D23" s="6"/>
      <c r="E23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16F9-3CC1-4D33-AC6D-62DF0E35EF2C}">
  <dimension ref="A1:J23"/>
  <sheetViews>
    <sheetView topLeftCell="A2" zoomScaleNormal="100" workbookViewId="0">
      <selection activeCell="E14" sqref="E14"/>
    </sheetView>
  </sheetViews>
  <sheetFormatPr defaultRowHeight="14.4" x14ac:dyDescent="0.3"/>
  <cols>
    <col min="1" max="1" width="21.109375" style="3" customWidth="1"/>
    <col min="2" max="2" width="12.44140625" style="1" customWidth="1"/>
    <col min="3" max="3" width="10.109375" style="1" customWidth="1"/>
    <col min="4" max="4" width="19.77734375" style="1" bestFit="1" customWidth="1"/>
    <col min="5" max="5" width="11.109375" style="1" customWidth="1"/>
  </cols>
  <sheetData>
    <row r="1" spans="1:10" ht="43.2" x14ac:dyDescent="0.3">
      <c r="A1" s="2" t="s">
        <v>56</v>
      </c>
      <c r="J1" s="1">
        <v>0.45538899999999999</v>
      </c>
    </row>
    <row r="3" spans="1:10" x14ac:dyDescent="0.3">
      <c r="A3" s="3" t="s">
        <v>5</v>
      </c>
      <c r="B3" s="1" t="s">
        <v>6</v>
      </c>
      <c r="C3" s="1" t="s">
        <v>4</v>
      </c>
      <c r="D3" s="1" t="s">
        <v>57</v>
      </c>
      <c r="E3" s="1" t="s">
        <v>9</v>
      </c>
    </row>
    <row r="4" spans="1:10" x14ac:dyDescent="0.3">
      <c r="A4" s="3" t="s">
        <v>72</v>
      </c>
      <c r="B4" s="1">
        <v>5.2999999999999999E-2</v>
      </c>
      <c r="C4" s="1" t="s">
        <v>67</v>
      </c>
      <c r="D4" s="6"/>
      <c r="E4" s="5"/>
    </row>
    <row r="5" spans="1:10" x14ac:dyDescent="0.3">
      <c r="A5" s="3" t="s">
        <v>73</v>
      </c>
      <c r="B5" s="1">
        <v>9.0869999999999997</v>
      </c>
      <c r="C5" s="1" t="s">
        <v>74</v>
      </c>
      <c r="D5" s="6"/>
      <c r="E5" s="5"/>
    </row>
    <row r="6" spans="1:10" x14ac:dyDescent="0.3">
      <c r="A6" s="3" t="s">
        <v>58</v>
      </c>
      <c r="B6" s="1">
        <v>0.45538899999999999</v>
      </c>
      <c r="C6" s="1" t="s">
        <v>63</v>
      </c>
      <c r="D6" s="6"/>
      <c r="E6" s="5" t="s">
        <v>61</v>
      </c>
    </row>
    <row r="7" spans="1:10" x14ac:dyDescent="0.3">
      <c r="A7" s="3" t="s">
        <v>65</v>
      </c>
      <c r="B7" s="1">
        <v>0.46</v>
      </c>
      <c r="C7" s="1" t="s">
        <v>66</v>
      </c>
      <c r="D7" s="6"/>
      <c r="E7" s="5"/>
    </row>
    <row r="8" spans="1:10" ht="43.2" x14ac:dyDescent="0.3">
      <c r="A8" s="3" t="s">
        <v>68</v>
      </c>
      <c r="B8" s="1">
        <v>8.3875000000000005E-2</v>
      </c>
      <c r="C8" s="1" t="s">
        <v>67</v>
      </c>
      <c r="D8" s="6"/>
      <c r="E8" s="5" t="s">
        <v>69</v>
      </c>
    </row>
    <row r="9" spans="1:10" ht="43.2" x14ac:dyDescent="0.3">
      <c r="A9" s="3" t="s">
        <v>70</v>
      </c>
      <c r="B9" s="1">
        <v>0.16406399999999999</v>
      </c>
      <c r="C9" s="1" t="s">
        <v>67</v>
      </c>
      <c r="D9" s="6"/>
      <c r="E9" s="5" t="s">
        <v>69</v>
      </c>
    </row>
    <row r="10" spans="1:10" ht="43.2" x14ac:dyDescent="0.3">
      <c r="A10" s="3" t="s">
        <v>71</v>
      </c>
      <c r="B10" s="1">
        <f>B4/2</f>
        <v>2.6499999999999999E-2</v>
      </c>
      <c r="C10" s="1" t="s">
        <v>67</v>
      </c>
      <c r="D10" s="6"/>
      <c r="E10" s="5" t="s">
        <v>82</v>
      </c>
    </row>
    <row r="11" spans="1:10" x14ac:dyDescent="0.3">
      <c r="A11" s="3" t="s">
        <v>62</v>
      </c>
      <c r="B11" s="1">
        <f>B5*B6</f>
        <v>4.1381198430000001</v>
      </c>
      <c r="C11" s="1" t="s">
        <v>75</v>
      </c>
      <c r="D11" s="6" t="s">
        <v>64</v>
      </c>
      <c r="E11" s="5"/>
    </row>
    <row r="12" spans="1:10" ht="28.8" x14ac:dyDescent="0.3">
      <c r="A12" s="3" t="s">
        <v>76</v>
      </c>
      <c r="B12" s="1">
        <f>B11/2</f>
        <v>2.0690599215000001</v>
      </c>
      <c r="C12" s="1" t="s">
        <v>75</v>
      </c>
      <c r="D12" s="6" t="s">
        <v>77</v>
      </c>
      <c r="E12" s="5" t="s">
        <v>78</v>
      </c>
    </row>
    <row r="13" spans="1:10" ht="28.8" x14ac:dyDescent="0.3">
      <c r="A13" s="3" t="s">
        <v>81</v>
      </c>
      <c r="B13" s="1">
        <f>B12*B10</f>
        <v>5.4830087919749998E-2</v>
      </c>
      <c r="C13" s="1" t="s">
        <v>83</v>
      </c>
      <c r="D13" s="6" t="s">
        <v>84</v>
      </c>
      <c r="E13" s="5" t="s">
        <v>85</v>
      </c>
    </row>
    <row r="14" spans="1:10" ht="43.2" x14ac:dyDescent="0.3">
      <c r="A14" s="3" t="s">
        <v>79</v>
      </c>
      <c r="B14" s="1">
        <f>B13*B8/(B6*B7^2)</f>
        <v>4.7725806504017011E-2</v>
      </c>
      <c r="C14" s="1" t="s">
        <v>67</v>
      </c>
      <c r="D14" s="6" t="s">
        <v>86</v>
      </c>
      <c r="E14" s="5"/>
    </row>
    <row r="15" spans="1:10" ht="43.2" x14ac:dyDescent="0.3">
      <c r="A15" s="3" t="s">
        <v>80</v>
      </c>
      <c r="B15" s="1">
        <f>B13*B9/(B6*B7^2)</f>
        <v>9.3354238071833628E-2</v>
      </c>
      <c r="C15" s="1" t="s">
        <v>67</v>
      </c>
      <c r="D15" s="6" t="s">
        <v>86</v>
      </c>
      <c r="E15" s="5"/>
    </row>
    <row r="16" spans="1:10" x14ac:dyDescent="0.3">
      <c r="D16" s="6"/>
      <c r="E16" s="5"/>
    </row>
    <row r="17" spans="4:5" x14ac:dyDescent="0.3">
      <c r="D17" s="6"/>
      <c r="E17" s="5"/>
    </row>
    <row r="18" spans="4:5" x14ac:dyDescent="0.3">
      <c r="D18" s="6"/>
      <c r="E18" s="5"/>
    </row>
    <row r="19" spans="4:5" x14ac:dyDescent="0.3">
      <c r="D19" s="6"/>
      <c r="E19" s="5"/>
    </row>
    <row r="20" spans="4:5" x14ac:dyDescent="0.3">
      <c r="D20" s="6"/>
      <c r="E20" s="5"/>
    </row>
    <row r="21" spans="4:5" x14ac:dyDescent="0.3">
      <c r="D21" s="6"/>
      <c r="E21" s="5"/>
    </row>
    <row r="22" spans="4:5" x14ac:dyDescent="0.3">
      <c r="D22" s="6"/>
      <c r="E22" s="5"/>
    </row>
    <row r="23" spans="4:5" x14ac:dyDescent="0.3">
      <c r="D23" s="6"/>
      <c r="E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4C04-6DE7-4C1B-BA6B-7BDAEEFA9B24}">
  <dimension ref="A1:E23"/>
  <sheetViews>
    <sheetView zoomScaleNormal="100" workbookViewId="0">
      <selection activeCell="J15" sqref="J15"/>
    </sheetView>
  </sheetViews>
  <sheetFormatPr defaultRowHeight="14.4" x14ac:dyDescent="0.3"/>
  <cols>
    <col min="1" max="1" width="21.109375" style="3" customWidth="1"/>
    <col min="2" max="2" width="12.44140625" style="1" customWidth="1"/>
    <col min="3" max="3" width="10.109375" style="1" customWidth="1"/>
    <col min="4" max="4" width="19.77734375" style="1" bestFit="1" customWidth="1"/>
    <col min="5" max="5" width="11.109375" style="1" customWidth="1"/>
  </cols>
  <sheetData>
    <row r="1" spans="1:5" ht="43.2" x14ac:dyDescent="0.3">
      <c r="A1" s="2" t="s">
        <v>56</v>
      </c>
    </row>
    <row r="3" spans="1:5" x14ac:dyDescent="0.3">
      <c r="A3" s="3" t="s">
        <v>5</v>
      </c>
      <c r="B3" s="1" t="s">
        <v>6</v>
      </c>
      <c r="C3" s="1" t="s">
        <v>4</v>
      </c>
      <c r="D3" s="1" t="s">
        <v>57</v>
      </c>
      <c r="E3" s="1" t="s">
        <v>9</v>
      </c>
    </row>
    <row r="4" spans="1:5" x14ac:dyDescent="0.3">
      <c r="A4" s="3" t="s">
        <v>72</v>
      </c>
      <c r="B4" s="1">
        <v>4.8000000000000001E-2</v>
      </c>
      <c r="C4" s="1" t="s">
        <v>67</v>
      </c>
      <c r="D4" s="6"/>
      <c r="E4" s="5"/>
    </row>
    <row r="5" spans="1:5" x14ac:dyDescent="0.3">
      <c r="A5" s="3" t="s">
        <v>73</v>
      </c>
      <c r="B5" s="1">
        <v>9.0869999999999997</v>
      </c>
      <c r="C5" s="1" t="s">
        <v>74</v>
      </c>
      <c r="D5" s="6"/>
      <c r="E5" s="5"/>
    </row>
    <row r="6" spans="1:5" x14ac:dyDescent="0.3">
      <c r="A6" s="3" t="s">
        <v>58</v>
      </c>
      <c r="B6" s="1">
        <v>0.46418900000000002</v>
      </c>
      <c r="C6" s="1" t="s">
        <v>63</v>
      </c>
      <c r="D6" s="6"/>
      <c r="E6" s="5" t="s">
        <v>61</v>
      </c>
    </row>
    <row r="7" spans="1:5" x14ac:dyDescent="0.3">
      <c r="A7" s="3" t="s">
        <v>65</v>
      </c>
      <c r="B7" s="1">
        <v>0.435</v>
      </c>
      <c r="C7" s="1" t="s">
        <v>66</v>
      </c>
      <c r="D7" s="6"/>
      <c r="E7" s="5"/>
    </row>
    <row r="8" spans="1:5" ht="43.2" x14ac:dyDescent="0.3">
      <c r="A8" s="3" t="s">
        <v>68</v>
      </c>
      <c r="B8" s="1">
        <v>8.208E-2</v>
      </c>
      <c r="C8" s="1" t="s">
        <v>67</v>
      </c>
      <c r="D8" s="6"/>
      <c r="E8" s="5" t="s">
        <v>69</v>
      </c>
    </row>
    <row r="9" spans="1:5" ht="43.2" x14ac:dyDescent="0.3">
      <c r="A9" s="3" t="s">
        <v>70</v>
      </c>
      <c r="B9" s="1">
        <v>0.164109</v>
      </c>
      <c r="C9" s="1" t="s">
        <v>67</v>
      </c>
      <c r="D9" s="6"/>
      <c r="E9" s="5" t="s">
        <v>69</v>
      </c>
    </row>
    <row r="10" spans="1:5" ht="43.2" x14ac:dyDescent="0.3">
      <c r="A10" s="3" t="s">
        <v>71</v>
      </c>
      <c r="B10" s="1">
        <f>B4/2</f>
        <v>2.4E-2</v>
      </c>
      <c r="C10" s="1" t="s">
        <v>67</v>
      </c>
      <c r="D10" s="6"/>
      <c r="E10" s="5" t="s">
        <v>82</v>
      </c>
    </row>
    <row r="11" spans="1:5" x14ac:dyDescent="0.3">
      <c r="A11" s="3" t="s">
        <v>62</v>
      </c>
      <c r="B11" s="1">
        <f>B5*B6</f>
        <v>4.2180854429999997</v>
      </c>
      <c r="C11" s="1" t="s">
        <v>75</v>
      </c>
      <c r="D11" s="6" t="s">
        <v>64</v>
      </c>
      <c r="E11" s="5"/>
    </row>
    <row r="12" spans="1:5" ht="28.8" x14ac:dyDescent="0.3">
      <c r="A12" s="3" t="s">
        <v>76</v>
      </c>
      <c r="B12" s="1">
        <f>B11/2</f>
        <v>2.1090427214999998</v>
      </c>
      <c r="C12" s="1" t="s">
        <v>75</v>
      </c>
      <c r="D12" s="6" t="s">
        <v>77</v>
      </c>
      <c r="E12" s="5" t="s">
        <v>78</v>
      </c>
    </row>
    <row r="13" spans="1:5" ht="28.8" x14ac:dyDescent="0.3">
      <c r="A13" s="3" t="s">
        <v>81</v>
      </c>
      <c r="B13" s="1">
        <f>B12*B10</f>
        <v>5.0617025316E-2</v>
      </c>
      <c r="C13" s="1" t="s">
        <v>83</v>
      </c>
      <c r="D13" s="6" t="s">
        <v>84</v>
      </c>
      <c r="E13" s="5" t="s">
        <v>85</v>
      </c>
    </row>
    <row r="14" spans="1:5" ht="43.2" x14ac:dyDescent="0.3">
      <c r="A14" s="3" t="s">
        <v>79</v>
      </c>
      <c r="B14" s="1">
        <f>B13*B8/(B6*B7^2)</f>
        <v>4.7299941973840666E-2</v>
      </c>
      <c r="C14" s="1" t="s">
        <v>67</v>
      </c>
      <c r="D14" s="6" t="s">
        <v>86</v>
      </c>
      <c r="E14" s="5"/>
    </row>
    <row r="15" spans="1:5" ht="43.2" x14ac:dyDescent="0.3">
      <c r="A15" s="3" t="s">
        <v>80</v>
      </c>
      <c r="B15" s="1">
        <f>B13*B9/(B6*B7^2)</f>
        <v>9.4570494363852564E-2</v>
      </c>
      <c r="C15" s="1" t="s">
        <v>67</v>
      </c>
      <c r="D15" s="6" t="s">
        <v>86</v>
      </c>
      <c r="E15" s="5"/>
    </row>
    <row r="16" spans="1:5" x14ac:dyDescent="0.3">
      <c r="D16" s="6"/>
      <c r="E16" s="5"/>
    </row>
    <row r="17" spans="4:5" x14ac:dyDescent="0.3">
      <c r="D17" s="6"/>
      <c r="E17" s="5"/>
    </row>
    <row r="18" spans="4:5" x14ac:dyDescent="0.3">
      <c r="D18" s="6"/>
      <c r="E18" s="5"/>
    </row>
    <row r="19" spans="4:5" x14ac:dyDescent="0.3">
      <c r="D19" s="6"/>
      <c r="E19" s="5"/>
    </row>
    <row r="20" spans="4:5" x14ac:dyDescent="0.3">
      <c r="D20" s="6"/>
      <c r="E20" s="5"/>
    </row>
    <row r="21" spans="4:5" x14ac:dyDescent="0.3">
      <c r="D21" s="6"/>
      <c r="E21" s="5"/>
    </row>
    <row r="22" spans="4:5" x14ac:dyDescent="0.3">
      <c r="D22" s="6"/>
      <c r="E22" s="5"/>
    </row>
    <row r="23" spans="4:5" x14ac:dyDescent="0.3">
      <c r="D23" s="6"/>
      <c r="E23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5AC5-8D1E-4951-B3DB-A3EB55720201}">
  <dimension ref="A1:H21"/>
  <sheetViews>
    <sheetView workbookViewId="0">
      <selection activeCell="M10" sqref="M10"/>
    </sheetView>
  </sheetViews>
  <sheetFormatPr defaultRowHeight="14.4" x14ac:dyDescent="0.3"/>
  <cols>
    <col min="1" max="1" width="23.109375" style="3" bestFit="1" customWidth="1"/>
    <col min="2" max="2" width="9.77734375" style="3" customWidth="1"/>
    <col min="3" max="3" width="14.88671875" style="3" customWidth="1"/>
    <col min="4" max="4" width="9.21875" style="3" customWidth="1"/>
    <col min="5" max="5" width="5.21875" style="1" bestFit="1" customWidth="1"/>
    <col min="6" max="6" width="28.33203125" style="4" customWidth="1"/>
  </cols>
  <sheetData>
    <row r="1" spans="1:7" x14ac:dyDescent="0.3">
      <c r="A1" s="3" t="s">
        <v>5</v>
      </c>
      <c r="B1" s="3" t="s">
        <v>32</v>
      </c>
      <c r="C1" s="3" t="s">
        <v>12</v>
      </c>
      <c r="D1" s="3" t="s">
        <v>33</v>
      </c>
      <c r="E1" s="3" t="s">
        <v>4</v>
      </c>
      <c r="F1" s="3" t="s">
        <v>9</v>
      </c>
      <c r="G1" s="1" t="s">
        <v>17</v>
      </c>
    </row>
    <row r="2" spans="1:7" ht="28.8" x14ac:dyDescent="0.3">
      <c r="A2" s="3" t="s">
        <v>13</v>
      </c>
      <c r="B2" s="3">
        <v>1</v>
      </c>
      <c r="C2" s="3">
        <v>134</v>
      </c>
      <c r="D2" s="3">
        <f>B2*C2</f>
        <v>134</v>
      </c>
      <c r="E2" s="3" t="s">
        <v>14</v>
      </c>
      <c r="F2" s="2" t="s">
        <v>15</v>
      </c>
    </row>
    <row r="3" spans="1:7" ht="28.8" x14ac:dyDescent="0.3">
      <c r="A3" s="3" t="s">
        <v>16</v>
      </c>
      <c r="B3" s="3">
        <v>1</v>
      </c>
      <c r="C3" s="3">
        <v>3</v>
      </c>
      <c r="D3" s="3">
        <f t="shared" ref="D3:D17" si="0">B3*C3</f>
        <v>3</v>
      </c>
      <c r="E3" s="3" t="s">
        <v>14</v>
      </c>
      <c r="F3" s="2" t="s">
        <v>15</v>
      </c>
    </row>
    <row r="4" spans="1:7" ht="43.2" x14ac:dyDescent="0.3">
      <c r="A4" s="3" t="s">
        <v>20</v>
      </c>
      <c r="B4" s="3">
        <v>1</v>
      </c>
      <c r="C4" s="3">
        <f>(145.9 + 146.6)/2</f>
        <v>146.25</v>
      </c>
      <c r="D4" s="3">
        <f t="shared" si="0"/>
        <v>146.25</v>
      </c>
      <c r="E4" s="3" t="s">
        <v>14</v>
      </c>
      <c r="F4" s="2" t="s">
        <v>18</v>
      </c>
      <c r="G4" t="s">
        <v>19</v>
      </c>
    </row>
    <row r="5" spans="1:7" ht="28.8" x14ac:dyDescent="0.3">
      <c r="A5" s="3" t="s">
        <v>21</v>
      </c>
      <c r="B5" s="3">
        <v>1</v>
      </c>
      <c r="C5" s="3">
        <v>81.099999999999994</v>
      </c>
      <c r="D5" s="3">
        <f t="shared" si="0"/>
        <v>81.099999999999994</v>
      </c>
      <c r="E5" s="3" t="s">
        <v>14</v>
      </c>
      <c r="F5" s="2" t="s">
        <v>22</v>
      </c>
      <c r="G5" t="s">
        <v>23</v>
      </c>
    </row>
    <row r="6" spans="1:7" ht="28.8" x14ac:dyDescent="0.3">
      <c r="A6" s="3" t="s">
        <v>24</v>
      </c>
      <c r="B6" s="3">
        <v>1</v>
      </c>
      <c r="C6" s="3">
        <v>36.1</v>
      </c>
      <c r="D6" s="3">
        <f t="shared" si="0"/>
        <v>36.1</v>
      </c>
      <c r="E6" s="3" t="s">
        <v>14</v>
      </c>
      <c r="F6" s="2"/>
    </row>
    <row r="7" spans="1:7" ht="43.2" x14ac:dyDescent="0.3">
      <c r="A7" s="3" t="s">
        <v>25</v>
      </c>
      <c r="B7" s="3">
        <v>1</v>
      </c>
      <c r="C7" s="3">
        <v>18.100000000000001</v>
      </c>
      <c r="D7" s="3">
        <f t="shared" si="0"/>
        <v>18.100000000000001</v>
      </c>
      <c r="E7" s="3" t="s">
        <v>14</v>
      </c>
      <c r="F7" s="2" t="s">
        <v>26</v>
      </c>
      <c r="G7" t="s">
        <v>27</v>
      </c>
    </row>
    <row r="8" spans="1:7" ht="43.2" x14ac:dyDescent="0.3">
      <c r="A8" s="3" t="s">
        <v>31</v>
      </c>
      <c r="B8" s="3">
        <v>2</v>
      </c>
      <c r="C8" s="3">
        <v>8.99</v>
      </c>
      <c r="D8" s="3">
        <f t="shared" si="0"/>
        <v>17.98</v>
      </c>
      <c r="E8" s="3" t="s">
        <v>28</v>
      </c>
      <c r="F8" s="2" t="s">
        <v>29</v>
      </c>
      <c r="G8" t="s">
        <v>30</v>
      </c>
    </row>
    <row r="9" spans="1:7" ht="57.6" x14ac:dyDescent="0.3">
      <c r="A9" s="3" t="s">
        <v>34</v>
      </c>
      <c r="B9" s="3">
        <v>2</v>
      </c>
      <c r="C9" s="3">
        <v>19.5</v>
      </c>
      <c r="D9" s="3">
        <f t="shared" si="0"/>
        <v>39</v>
      </c>
      <c r="E9" s="3" t="s">
        <v>14</v>
      </c>
      <c r="F9" s="2" t="s">
        <v>36</v>
      </c>
      <c r="G9" t="s">
        <v>35</v>
      </c>
    </row>
    <row r="10" spans="1:7" ht="43.2" x14ac:dyDescent="0.3">
      <c r="A10" s="3" t="s">
        <v>37</v>
      </c>
      <c r="B10" s="3">
        <v>2</v>
      </c>
      <c r="C10" s="3">
        <v>11.34</v>
      </c>
      <c r="D10" s="3">
        <f t="shared" si="0"/>
        <v>22.68</v>
      </c>
      <c r="E10" s="3" t="s">
        <v>14</v>
      </c>
      <c r="F10" s="2" t="s">
        <v>38</v>
      </c>
      <c r="G10" t="s">
        <v>39</v>
      </c>
    </row>
    <row r="11" spans="1:7" ht="43.2" x14ac:dyDescent="0.3">
      <c r="A11" s="3" t="s">
        <v>40</v>
      </c>
      <c r="B11" s="3">
        <v>1</v>
      </c>
      <c r="C11" s="3">
        <v>7</v>
      </c>
      <c r="D11" s="3">
        <f t="shared" si="0"/>
        <v>7</v>
      </c>
      <c r="E11" s="1" t="s">
        <v>14</v>
      </c>
      <c r="F11" s="2" t="s">
        <v>41</v>
      </c>
      <c r="G11" t="s">
        <v>42</v>
      </c>
    </row>
    <row r="12" spans="1:7" x14ac:dyDescent="0.3">
      <c r="A12" s="3" t="s">
        <v>43</v>
      </c>
      <c r="B12" s="3">
        <v>4</v>
      </c>
      <c r="C12" s="3">
        <v>1.4</v>
      </c>
      <c r="D12" s="3">
        <f t="shared" si="0"/>
        <v>5.6</v>
      </c>
      <c r="E12" s="1" t="s">
        <v>14</v>
      </c>
      <c r="G12" t="s">
        <v>45</v>
      </c>
    </row>
    <row r="13" spans="1:7" x14ac:dyDescent="0.3">
      <c r="A13" s="3" t="s">
        <v>44</v>
      </c>
      <c r="B13" s="3">
        <v>4</v>
      </c>
      <c r="C13" s="3">
        <v>0.25</v>
      </c>
      <c r="D13" s="3">
        <f t="shared" si="0"/>
        <v>1</v>
      </c>
      <c r="E13" s="1" t="s">
        <v>14</v>
      </c>
      <c r="G13" t="s">
        <v>45</v>
      </c>
    </row>
    <row r="14" spans="1:7" x14ac:dyDescent="0.3">
      <c r="A14" s="3" t="s">
        <v>46</v>
      </c>
      <c r="B14" s="3">
        <v>2</v>
      </c>
      <c r="C14" s="3">
        <v>0.7</v>
      </c>
      <c r="D14" s="3">
        <f t="shared" si="0"/>
        <v>1.4</v>
      </c>
      <c r="E14" s="1" t="s">
        <v>14</v>
      </c>
    </row>
    <row r="15" spans="1:7" ht="43.2" x14ac:dyDescent="0.3">
      <c r="A15" s="3" t="s">
        <v>47</v>
      </c>
      <c r="B15" s="3">
        <v>1</v>
      </c>
      <c r="C15" s="3">
        <v>2.9</v>
      </c>
      <c r="D15" s="3">
        <f t="shared" si="0"/>
        <v>2.9</v>
      </c>
      <c r="E15" s="1" t="s">
        <v>14</v>
      </c>
      <c r="G15" t="s">
        <v>48</v>
      </c>
    </row>
    <row r="16" spans="1:7" ht="57.6" x14ac:dyDescent="0.3">
      <c r="A16" s="3" t="s">
        <v>50</v>
      </c>
      <c r="B16" s="3">
        <v>1</v>
      </c>
      <c r="C16" s="3">
        <v>2</v>
      </c>
      <c r="D16" s="3">
        <f t="shared" si="0"/>
        <v>2</v>
      </c>
      <c r="E16" s="1" t="s">
        <v>14</v>
      </c>
      <c r="F16" s="4" t="s">
        <v>51</v>
      </c>
      <c r="G16" t="s">
        <v>49</v>
      </c>
    </row>
    <row r="17" spans="1:8" ht="28.8" x14ac:dyDescent="0.3">
      <c r="A17" s="3" t="s">
        <v>52</v>
      </c>
      <c r="B17" s="3">
        <v>1</v>
      </c>
      <c r="C17" s="3">
        <v>8.8000000000000007</v>
      </c>
      <c r="D17" s="3">
        <f t="shared" si="0"/>
        <v>8.8000000000000007</v>
      </c>
      <c r="E17" s="1" t="s">
        <v>14</v>
      </c>
      <c r="G17" t="s">
        <v>53</v>
      </c>
      <c r="H17" t="s">
        <v>54</v>
      </c>
    </row>
    <row r="19" spans="1:8" x14ac:dyDescent="0.3">
      <c r="C19" s="3" t="s">
        <v>55</v>
      </c>
      <c r="D19" s="3">
        <f>SUM(D2:D17)</f>
        <v>526.91000000000008</v>
      </c>
      <c r="E19" s="1" t="s">
        <v>14</v>
      </c>
    </row>
    <row r="20" spans="1:8" x14ac:dyDescent="0.3">
      <c r="C20" s="3" t="s">
        <v>60</v>
      </c>
      <c r="D20" s="3">
        <f>D19*1.1</f>
        <v>579.60100000000011</v>
      </c>
      <c r="E20" s="1" t="s">
        <v>14</v>
      </c>
    </row>
    <row r="21" spans="1:8" x14ac:dyDescent="0.3">
      <c r="C21" s="3" t="s">
        <v>59</v>
      </c>
      <c r="D21" s="3">
        <f>D19*1.2</f>
        <v>632.29200000000003</v>
      </c>
      <c r="E21" s="1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4940-0CEB-428A-A262-7A9DFB54D232}">
  <dimension ref="A1:H22"/>
  <sheetViews>
    <sheetView topLeftCell="A10" workbookViewId="0">
      <selection activeCell="D22" sqref="D22"/>
    </sheetView>
  </sheetViews>
  <sheetFormatPr defaultRowHeight="14.4" x14ac:dyDescent="0.3"/>
  <cols>
    <col min="1" max="1" width="23.109375" style="3" bestFit="1" customWidth="1"/>
    <col min="2" max="2" width="9.77734375" style="3" customWidth="1"/>
    <col min="3" max="3" width="14.88671875" style="3" customWidth="1"/>
    <col min="4" max="4" width="9.21875" style="3" customWidth="1"/>
    <col min="5" max="5" width="5.21875" style="1" bestFit="1" customWidth="1"/>
    <col min="6" max="6" width="28.33203125" style="4" customWidth="1"/>
  </cols>
  <sheetData>
    <row r="1" spans="1:7" x14ac:dyDescent="0.3">
      <c r="A1" s="3" t="s">
        <v>5</v>
      </c>
      <c r="B1" s="3" t="s">
        <v>32</v>
      </c>
      <c r="C1" s="3" t="s">
        <v>12</v>
      </c>
      <c r="D1" s="3" t="s">
        <v>33</v>
      </c>
      <c r="E1" s="3" t="s">
        <v>4</v>
      </c>
      <c r="F1" s="3" t="s">
        <v>9</v>
      </c>
      <c r="G1" s="1" t="s">
        <v>17</v>
      </c>
    </row>
    <row r="2" spans="1:7" ht="28.8" x14ac:dyDescent="0.3">
      <c r="A2" s="3" t="s">
        <v>89</v>
      </c>
      <c r="B2" s="3">
        <v>1</v>
      </c>
      <c r="C2" s="3">
        <v>92</v>
      </c>
      <c r="D2" s="3">
        <f>B2*C2</f>
        <v>92</v>
      </c>
      <c r="E2" s="3" t="s">
        <v>14</v>
      </c>
      <c r="F2" s="2" t="s">
        <v>91</v>
      </c>
    </row>
    <row r="3" spans="1:7" ht="28.8" x14ac:dyDescent="0.3">
      <c r="A3" s="3" t="s">
        <v>16</v>
      </c>
      <c r="B3" s="3">
        <v>1</v>
      </c>
      <c r="C3" s="3">
        <v>2</v>
      </c>
      <c r="D3" s="3">
        <f t="shared" ref="D3:D18" si="0">B3*C3</f>
        <v>2</v>
      </c>
      <c r="E3" s="3" t="s">
        <v>14</v>
      </c>
      <c r="F3" s="2" t="s">
        <v>90</v>
      </c>
    </row>
    <row r="4" spans="1:7" ht="43.2" x14ac:dyDescent="0.3">
      <c r="A4" s="3" t="s">
        <v>20</v>
      </c>
      <c r="B4" s="3">
        <v>1</v>
      </c>
      <c r="C4" s="3">
        <f>(145.9 + 146.6)/2</f>
        <v>146.25</v>
      </c>
      <c r="D4" s="3">
        <f t="shared" si="0"/>
        <v>146.25</v>
      </c>
      <c r="E4" s="3" t="s">
        <v>14</v>
      </c>
      <c r="F4" s="2" t="s">
        <v>18</v>
      </c>
      <c r="G4" t="s">
        <v>19</v>
      </c>
    </row>
    <row r="5" spans="1:7" ht="28.8" x14ac:dyDescent="0.3">
      <c r="A5" s="3" t="s">
        <v>21</v>
      </c>
      <c r="B5" s="3">
        <v>1</v>
      </c>
      <c r="C5" s="3">
        <v>81.099999999999994</v>
      </c>
      <c r="D5" s="3">
        <f t="shared" si="0"/>
        <v>81.099999999999994</v>
      </c>
      <c r="E5" s="3" t="s">
        <v>14</v>
      </c>
      <c r="F5" s="2" t="s">
        <v>22</v>
      </c>
      <c r="G5" t="s">
        <v>23</v>
      </c>
    </row>
    <row r="6" spans="1:7" ht="28.8" x14ac:dyDescent="0.3">
      <c r="A6" s="3" t="s">
        <v>24</v>
      </c>
      <c r="B6" s="3">
        <v>1</v>
      </c>
      <c r="C6" s="3">
        <v>36.1</v>
      </c>
      <c r="D6" s="3">
        <f t="shared" si="0"/>
        <v>36.1</v>
      </c>
      <c r="E6" s="3" t="s">
        <v>14</v>
      </c>
      <c r="F6" s="2"/>
    </row>
    <row r="7" spans="1:7" ht="43.2" x14ac:dyDescent="0.3">
      <c r="A7" s="3" t="s">
        <v>25</v>
      </c>
      <c r="B7" s="3">
        <v>1</v>
      </c>
      <c r="C7" s="3">
        <v>18.100000000000001</v>
      </c>
      <c r="D7" s="3">
        <f t="shared" si="0"/>
        <v>18.100000000000001</v>
      </c>
      <c r="E7" s="3" t="s">
        <v>14</v>
      </c>
      <c r="F7" s="2" t="s">
        <v>26</v>
      </c>
      <c r="G7" t="s">
        <v>27</v>
      </c>
    </row>
    <row r="8" spans="1:7" ht="43.2" x14ac:dyDescent="0.3">
      <c r="A8" s="3" t="s">
        <v>31</v>
      </c>
      <c r="B8" s="3">
        <v>2</v>
      </c>
      <c r="C8" s="3">
        <v>8.99</v>
      </c>
      <c r="D8" s="3">
        <f t="shared" si="0"/>
        <v>17.98</v>
      </c>
      <c r="E8" s="3" t="s">
        <v>28</v>
      </c>
      <c r="F8" s="2" t="s">
        <v>29</v>
      </c>
      <c r="G8" t="s">
        <v>30</v>
      </c>
    </row>
    <row r="9" spans="1:7" ht="57.6" x14ac:dyDescent="0.3">
      <c r="A9" s="3" t="s">
        <v>34</v>
      </c>
      <c r="B9" s="3">
        <v>2</v>
      </c>
      <c r="C9" s="3">
        <v>19.5</v>
      </c>
      <c r="D9" s="3">
        <f t="shared" si="0"/>
        <v>39</v>
      </c>
      <c r="E9" s="3" t="s">
        <v>14</v>
      </c>
      <c r="F9" s="2" t="s">
        <v>36</v>
      </c>
      <c r="G9" t="s">
        <v>35</v>
      </c>
    </row>
    <row r="10" spans="1:7" ht="43.2" x14ac:dyDescent="0.3">
      <c r="A10" s="3" t="s">
        <v>97</v>
      </c>
      <c r="B10" s="3">
        <v>2</v>
      </c>
      <c r="C10" s="3">
        <v>4.25</v>
      </c>
      <c r="D10" s="3">
        <f t="shared" si="0"/>
        <v>8.5</v>
      </c>
      <c r="E10" s="3" t="s">
        <v>14</v>
      </c>
      <c r="F10" s="2" t="s">
        <v>38</v>
      </c>
      <c r="G10" t="s">
        <v>92</v>
      </c>
    </row>
    <row r="11" spans="1:7" ht="43.2" x14ac:dyDescent="0.3">
      <c r="A11" s="3" t="s">
        <v>94</v>
      </c>
      <c r="B11" s="3">
        <v>1</v>
      </c>
      <c r="C11" s="3">
        <v>0.8</v>
      </c>
      <c r="D11" s="3">
        <f t="shared" si="0"/>
        <v>0.8</v>
      </c>
      <c r="E11" s="1" t="s">
        <v>14</v>
      </c>
      <c r="F11" s="2" t="s">
        <v>41</v>
      </c>
      <c r="G11" t="s">
        <v>93</v>
      </c>
    </row>
    <row r="12" spans="1:7" x14ac:dyDescent="0.3">
      <c r="A12" s="3" t="s">
        <v>98</v>
      </c>
      <c r="B12" s="3">
        <v>4</v>
      </c>
      <c r="C12" s="3">
        <v>0.6</v>
      </c>
      <c r="D12" s="3">
        <f t="shared" si="0"/>
        <v>2.4</v>
      </c>
      <c r="E12" s="1" t="s">
        <v>14</v>
      </c>
      <c r="G12" t="s">
        <v>45</v>
      </c>
    </row>
    <row r="13" spans="1:7" x14ac:dyDescent="0.3">
      <c r="A13" s="3" t="s">
        <v>95</v>
      </c>
      <c r="B13" s="3">
        <v>4</v>
      </c>
      <c r="C13" s="3">
        <v>0.23</v>
      </c>
      <c r="D13" s="3">
        <f t="shared" si="0"/>
        <v>0.92</v>
      </c>
      <c r="E13" s="1" t="s">
        <v>14</v>
      </c>
      <c r="G13" t="s">
        <v>45</v>
      </c>
    </row>
    <row r="14" spans="1:7" x14ac:dyDescent="0.3">
      <c r="A14" s="3" t="s">
        <v>44</v>
      </c>
      <c r="B14" s="3">
        <v>4</v>
      </c>
      <c r="C14" s="3">
        <v>0.25</v>
      </c>
      <c r="D14" s="3">
        <f t="shared" si="0"/>
        <v>1</v>
      </c>
      <c r="E14" s="1" t="s">
        <v>14</v>
      </c>
      <c r="G14" t="s">
        <v>45</v>
      </c>
    </row>
    <row r="15" spans="1:7" x14ac:dyDescent="0.3">
      <c r="A15" s="3" t="s">
        <v>46</v>
      </c>
      <c r="B15" s="3">
        <v>2</v>
      </c>
      <c r="C15" s="3">
        <v>0.7</v>
      </c>
      <c r="D15" s="3">
        <f t="shared" si="0"/>
        <v>1.4</v>
      </c>
      <c r="E15" s="1" t="s">
        <v>14</v>
      </c>
    </row>
    <row r="16" spans="1:7" ht="43.2" x14ac:dyDescent="0.3">
      <c r="A16" s="3" t="s">
        <v>47</v>
      </c>
      <c r="B16" s="3">
        <v>1</v>
      </c>
      <c r="C16" s="3">
        <v>2.9</v>
      </c>
      <c r="D16" s="3">
        <f t="shared" si="0"/>
        <v>2.9</v>
      </c>
      <c r="E16" s="1" t="s">
        <v>14</v>
      </c>
      <c r="G16" t="s">
        <v>48</v>
      </c>
    </row>
    <row r="17" spans="1:8" ht="57.6" x14ac:dyDescent="0.3">
      <c r="A17" s="3" t="s">
        <v>50</v>
      </c>
      <c r="B17" s="3">
        <v>1</v>
      </c>
      <c r="C17" s="3">
        <v>2</v>
      </c>
      <c r="D17" s="3">
        <f t="shared" si="0"/>
        <v>2</v>
      </c>
      <c r="E17" s="1" t="s">
        <v>14</v>
      </c>
      <c r="F17" s="4" t="s">
        <v>51</v>
      </c>
      <c r="G17" t="s">
        <v>49</v>
      </c>
    </row>
    <row r="18" spans="1:8" ht="28.8" x14ac:dyDescent="0.3">
      <c r="A18" s="3" t="s">
        <v>52</v>
      </c>
      <c r="B18" s="3">
        <v>1</v>
      </c>
      <c r="C18" s="3">
        <v>8.8000000000000007</v>
      </c>
      <c r="D18" s="3">
        <f t="shared" si="0"/>
        <v>8.8000000000000007</v>
      </c>
      <c r="E18" s="1" t="s">
        <v>14</v>
      </c>
      <c r="G18" t="s">
        <v>53</v>
      </c>
      <c r="H18" t="s">
        <v>54</v>
      </c>
    </row>
    <row r="20" spans="1:8" x14ac:dyDescent="0.3">
      <c r="C20" s="3" t="s">
        <v>55</v>
      </c>
      <c r="D20" s="3">
        <f>SUM(D2:D18)</f>
        <v>461.25000000000006</v>
      </c>
      <c r="E20" s="1" t="s">
        <v>14</v>
      </c>
    </row>
    <row r="21" spans="1:8" x14ac:dyDescent="0.3">
      <c r="C21" s="3" t="s">
        <v>60</v>
      </c>
      <c r="D21" s="3">
        <f>D20*1.1</f>
        <v>507.37500000000011</v>
      </c>
      <c r="E21" s="1" t="s">
        <v>14</v>
      </c>
    </row>
    <row r="22" spans="1:8" x14ac:dyDescent="0.3">
      <c r="C22" s="3" t="s">
        <v>59</v>
      </c>
      <c r="D22" s="3">
        <f>D20*1.2</f>
        <v>553.5</v>
      </c>
      <c r="E22" s="1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9000-4847-4E61-AB7B-E786ABD8B5A5}">
  <dimension ref="A1:H22"/>
  <sheetViews>
    <sheetView topLeftCell="A13" workbookViewId="0">
      <selection activeCell="F28" sqref="F28"/>
    </sheetView>
  </sheetViews>
  <sheetFormatPr defaultRowHeight="14.4" x14ac:dyDescent="0.3"/>
  <cols>
    <col min="1" max="1" width="23.109375" style="3" bestFit="1" customWidth="1"/>
    <col min="2" max="2" width="9.77734375" style="3" customWidth="1"/>
    <col min="3" max="3" width="14.88671875" style="3" customWidth="1"/>
    <col min="4" max="4" width="9.21875" style="3" customWidth="1"/>
    <col min="5" max="5" width="5.21875" style="1" bestFit="1" customWidth="1"/>
    <col min="6" max="6" width="28.33203125" style="4" customWidth="1"/>
  </cols>
  <sheetData>
    <row r="1" spans="1:7" x14ac:dyDescent="0.3">
      <c r="A1" s="3" t="s">
        <v>5</v>
      </c>
      <c r="B1" s="3" t="s">
        <v>32</v>
      </c>
      <c r="C1" s="3" t="s">
        <v>12</v>
      </c>
      <c r="D1" s="3" t="s">
        <v>33</v>
      </c>
      <c r="E1" s="3" t="s">
        <v>4</v>
      </c>
      <c r="F1" s="3" t="s">
        <v>9</v>
      </c>
      <c r="G1" s="1" t="s">
        <v>17</v>
      </c>
    </row>
    <row r="2" spans="1:7" ht="28.8" x14ac:dyDescent="0.3">
      <c r="A2" s="3" t="s">
        <v>89</v>
      </c>
      <c r="B2" s="3">
        <v>1</v>
      </c>
      <c r="C2" s="3">
        <v>47</v>
      </c>
      <c r="D2" s="3">
        <f>B2*C2</f>
        <v>47</v>
      </c>
      <c r="E2" s="3" t="s">
        <v>14</v>
      </c>
      <c r="F2" s="2" t="s">
        <v>91</v>
      </c>
    </row>
    <row r="3" spans="1:7" ht="28.8" x14ac:dyDescent="0.3">
      <c r="A3" s="3" t="s">
        <v>16</v>
      </c>
      <c r="B3" s="3">
        <v>1</v>
      </c>
      <c r="C3" s="3">
        <v>2</v>
      </c>
      <c r="D3" s="3">
        <f t="shared" ref="D3:D18" si="0">B3*C3</f>
        <v>2</v>
      </c>
      <c r="E3" s="3" t="s">
        <v>14</v>
      </c>
      <c r="F3" s="2" t="s">
        <v>90</v>
      </c>
    </row>
    <row r="4" spans="1:7" ht="43.2" x14ac:dyDescent="0.3">
      <c r="A4" s="3" t="s">
        <v>20</v>
      </c>
      <c r="B4" s="3">
        <v>1</v>
      </c>
      <c r="C4" s="3">
        <f>(145.9 + 146.6)/2</f>
        <v>146.25</v>
      </c>
      <c r="D4" s="3">
        <f t="shared" si="0"/>
        <v>146.25</v>
      </c>
      <c r="E4" s="3" t="s">
        <v>14</v>
      </c>
      <c r="F4" s="2" t="s">
        <v>18</v>
      </c>
      <c r="G4" t="s">
        <v>19</v>
      </c>
    </row>
    <row r="5" spans="1:7" ht="28.8" x14ac:dyDescent="0.3">
      <c r="A5" s="3" t="s">
        <v>21</v>
      </c>
      <c r="B5" s="3">
        <v>1</v>
      </c>
      <c r="C5" s="3">
        <v>81.099999999999994</v>
      </c>
      <c r="D5" s="3">
        <f t="shared" si="0"/>
        <v>81.099999999999994</v>
      </c>
      <c r="E5" s="3" t="s">
        <v>14</v>
      </c>
      <c r="F5" s="2" t="s">
        <v>22</v>
      </c>
      <c r="G5" t="s">
        <v>23</v>
      </c>
    </row>
    <row r="6" spans="1:7" ht="28.8" x14ac:dyDescent="0.3">
      <c r="A6" s="3" t="s">
        <v>24</v>
      </c>
      <c r="B6" s="3">
        <v>1</v>
      </c>
      <c r="C6" s="3">
        <v>36.1</v>
      </c>
      <c r="D6" s="3">
        <f t="shared" si="0"/>
        <v>36.1</v>
      </c>
      <c r="E6" s="3" t="s">
        <v>14</v>
      </c>
      <c r="F6" s="2"/>
    </row>
    <row r="7" spans="1:7" ht="43.2" x14ac:dyDescent="0.3">
      <c r="A7" s="3" t="s">
        <v>25</v>
      </c>
      <c r="B7" s="3">
        <v>1</v>
      </c>
      <c r="C7" s="3">
        <v>18.100000000000001</v>
      </c>
      <c r="D7" s="3">
        <f t="shared" si="0"/>
        <v>18.100000000000001</v>
      </c>
      <c r="E7" s="3" t="s">
        <v>14</v>
      </c>
      <c r="F7" s="2" t="s">
        <v>26</v>
      </c>
      <c r="G7" t="s">
        <v>27</v>
      </c>
    </row>
    <row r="8" spans="1:7" ht="43.2" x14ac:dyDescent="0.3">
      <c r="A8" s="3" t="s">
        <v>31</v>
      </c>
      <c r="B8" s="3">
        <v>2</v>
      </c>
      <c r="C8" s="3">
        <v>8.99</v>
      </c>
      <c r="D8" s="3">
        <f t="shared" si="0"/>
        <v>17.98</v>
      </c>
      <c r="E8" s="3" t="s">
        <v>28</v>
      </c>
      <c r="F8" s="2" t="s">
        <v>29</v>
      </c>
      <c r="G8" t="s">
        <v>30</v>
      </c>
    </row>
    <row r="9" spans="1:7" ht="57.6" x14ac:dyDescent="0.3">
      <c r="A9" s="3" t="s">
        <v>34</v>
      </c>
      <c r="B9" s="3">
        <v>2</v>
      </c>
      <c r="C9" s="3">
        <v>19.5</v>
      </c>
      <c r="D9" s="3">
        <f t="shared" si="0"/>
        <v>39</v>
      </c>
      <c r="E9" s="3" t="s">
        <v>14</v>
      </c>
      <c r="F9" s="2" t="s">
        <v>36</v>
      </c>
      <c r="G9" t="s">
        <v>35</v>
      </c>
    </row>
    <row r="10" spans="1:7" ht="43.2" x14ac:dyDescent="0.3">
      <c r="A10" s="3" t="s">
        <v>96</v>
      </c>
      <c r="B10" s="3">
        <v>2</v>
      </c>
      <c r="C10" s="3">
        <v>3.12</v>
      </c>
      <c r="D10" s="3">
        <f t="shared" si="0"/>
        <v>6.24</v>
      </c>
      <c r="E10" s="3" t="s">
        <v>14</v>
      </c>
      <c r="F10" s="2" t="s">
        <v>38</v>
      </c>
      <c r="G10" t="s">
        <v>92</v>
      </c>
    </row>
    <row r="11" spans="1:7" ht="43.2" x14ac:dyDescent="0.3">
      <c r="A11" s="3" t="s">
        <v>94</v>
      </c>
      <c r="B11" s="3">
        <v>1</v>
      </c>
      <c r="C11" s="3">
        <v>0.8</v>
      </c>
      <c r="D11" s="3">
        <f t="shared" si="0"/>
        <v>0.8</v>
      </c>
      <c r="E11" s="1" t="s">
        <v>14</v>
      </c>
      <c r="F11" s="2" t="s">
        <v>41</v>
      </c>
      <c r="G11" t="s">
        <v>93</v>
      </c>
    </row>
    <row r="12" spans="1:7" x14ac:dyDescent="0.3">
      <c r="A12" s="3" t="s">
        <v>98</v>
      </c>
      <c r="B12" s="3">
        <v>4</v>
      </c>
      <c r="C12" s="3">
        <v>0.6</v>
      </c>
      <c r="D12" s="3">
        <f t="shared" si="0"/>
        <v>2.4</v>
      </c>
      <c r="E12" s="1" t="s">
        <v>14</v>
      </c>
      <c r="G12" t="s">
        <v>45</v>
      </c>
    </row>
    <row r="13" spans="1:7" x14ac:dyDescent="0.3">
      <c r="A13" s="3" t="s">
        <v>95</v>
      </c>
      <c r="B13" s="3">
        <v>4</v>
      </c>
      <c r="C13" s="3">
        <v>0.23</v>
      </c>
      <c r="D13" s="3">
        <f t="shared" si="0"/>
        <v>0.92</v>
      </c>
      <c r="E13" s="1" t="s">
        <v>14</v>
      </c>
      <c r="G13" t="s">
        <v>45</v>
      </c>
    </row>
    <row r="14" spans="1:7" x14ac:dyDescent="0.3">
      <c r="A14" s="3" t="s">
        <v>44</v>
      </c>
      <c r="B14" s="3">
        <v>4</v>
      </c>
      <c r="C14" s="3">
        <v>0.25</v>
      </c>
      <c r="D14" s="3">
        <f t="shared" si="0"/>
        <v>1</v>
      </c>
      <c r="E14" s="1" t="s">
        <v>14</v>
      </c>
      <c r="G14" t="s">
        <v>45</v>
      </c>
    </row>
    <row r="15" spans="1:7" x14ac:dyDescent="0.3">
      <c r="A15" s="3" t="s">
        <v>46</v>
      </c>
      <c r="B15" s="3">
        <v>2</v>
      </c>
      <c r="C15" s="3">
        <v>0.7</v>
      </c>
      <c r="D15" s="3">
        <f t="shared" si="0"/>
        <v>1.4</v>
      </c>
      <c r="E15" s="1" t="s">
        <v>14</v>
      </c>
    </row>
    <row r="16" spans="1:7" ht="43.2" x14ac:dyDescent="0.3">
      <c r="A16" s="3" t="s">
        <v>47</v>
      </c>
      <c r="B16" s="3">
        <v>1</v>
      </c>
      <c r="C16" s="3">
        <v>2.9</v>
      </c>
      <c r="D16" s="3">
        <f t="shared" si="0"/>
        <v>2.9</v>
      </c>
      <c r="E16" s="1" t="s">
        <v>14</v>
      </c>
      <c r="G16" t="s">
        <v>48</v>
      </c>
    </row>
    <row r="17" spans="1:8" ht="57.6" x14ac:dyDescent="0.3">
      <c r="A17" s="3" t="s">
        <v>50</v>
      </c>
      <c r="B17" s="3">
        <v>1</v>
      </c>
      <c r="C17" s="3">
        <v>2</v>
      </c>
      <c r="D17" s="3">
        <f t="shared" si="0"/>
        <v>2</v>
      </c>
      <c r="E17" s="1" t="s">
        <v>14</v>
      </c>
      <c r="F17" s="4" t="s">
        <v>51</v>
      </c>
      <c r="G17" t="s">
        <v>49</v>
      </c>
    </row>
    <row r="18" spans="1:8" ht="28.8" x14ac:dyDescent="0.3">
      <c r="A18" s="3" t="s">
        <v>52</v>
      </c>
      <c r="B18" s="3">
        <v>1</v>
      </c>
      <c r="C18" s="3">
        <v>8.8000000000000007</v>
      </c>
      <c r="D18" s="3">
        <f t="shared" si="0"/>
        <v>8.8000000000000007</v>
      </c>
      <c r="E18" s="1" t="s">
        <v>14</v>
      </c>
      <c r="G18" t="s">
        <v>53</v>
      </c>
      <c r="H18" t="s">
        <v>54</v>
      </c>
    </row>
    <row r="20" spans="1:8" x14ac:dyDescent="0.3">
      <c r="C20" s="3" t="s">
        <v>55</v>
      </c>
      <c r="D20" s="3">
        <f>SUM(D2:D18)</f>
        <v>413.99000000000007</v>
      </c>
      <c r="E20" s="1" t="s">
        <v>14</v>
      </c>
    </row>
    <row r="21" spans="1:8" x14ac:dyDescent="0.3">
      <c r="C21" s="3" t="s">
        <v>60</v>
      </c>
      <c r="D21" s="3">
        <f>D20*1.1</f>
        <v>455.38900000000012</v>
      </c>
      <c r="E21" s="1" t="s">
        <v>14</v>
      </c>
    </row>
    <row r="22" spans="1:8" x14ac:dyDescent="0.3">
      <c r="C22" s="3" t="s">
        <v>59</v>
      </c>
      <c r="D22" s="3">
        <f>D20*1.2</f>
        <v>496.78800000000007</v>
      </c>
      <c r="E22" s="1" t="s">
        <v>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197D-3CCA-4557-9007-1C8AD9C3572A}">
  <dimension ref="A1:H22"/>
  <sheetViews>
    <sheetView topLeftCell="A13" zoomScaleNormal="100" workbookViewId="0">
      <selection activeCell="C5" sqref="C5"/>
    </sheetView>
  </sheetViews>
  <sheetFormatPr defaultRowHeight="14.4" x14ac:dyDescent="0.3"/>
  <cols>
    <col min="1" max="1" width="23.109375" style="3" bestFit="1" customWidth="1"/>
    <col min="2" max="2" width="9.77734375" style="3" customWidth="1"/>
    <col min="3" max="3" width="14.88671875" style="3" customWidth="1"/>
    <col min="4" max="4" width="9.21875" style="3" customWidth="1"/>
    <col min="5" max="5" width="5.21875" style="1" bestFit="1" customWidth="1"/>
    <col min="6" max="6" width="28.33203125" style="4" customWidth="1"/>
  </cols>
  <sheetData>
    <row r="1" spans="1:7" x14ac:dyDescent="0.3">
      <c r="A1" s="3" t="s">
        <v>5</v>
      </c>
      <c r="B1" s="3" t="s">
        <v>32</v>
      </c>
      <c r="C1" s="3" t="s">
        <v>12</v>
      </c>
      <c r="D1" s="3" t="s">
        <v>33</v>
      </c>
      <c r="E1" s="3" t="s">
        <v>4</v>
      </c>
      <c r="F1" s="3" t="s">
        <v>9</v>
      </c>
      <c r="G1" s="1" t="s">
        <v>17</v>
      </c>
    </row>
    <row r="2" spans="1:7" ht="28.8" x14ac:dyDescent="0.3">
      <c r="A2" s="3" t="s">
        <v>89</v>
      </c>
      <c r="B2" s="3">
        <v>1</v>
      </c>
      <c r="C2" s="3">
        <v>55</v>
      </c>
      <c r="D2" s="3">
        <f>B2*C2</f>
        <v>55</v>
      </c>
      <c r="E2" s="3" t="s">
        <v>14</v>
      </c>
      <c r="F2" s="2" t="s">
        <v>91</v>
      </c>
    </row>
    <row r="3" spans="1:7" ht="28.8" x14ac:dyDescent="0.3">
      <c r="A3" s="3" t="s">
        <v>16</v>
      </c>
      <c r="B3" s="3">
        <v>1</v>
      </c>
      <c r="C3" s="3">
        <v>2</v>
      </c>
      <c r="D3" s="3">
        <f t="shared" ref="D3:D18" si="0">B3*C3</f>
        <v>2</v>
      </c>
      <c r="E3" s="3" t="s">
        <v>14</v>
      </c>
      <c r="F3" s="2" t="s">
        <v>90</v>
      </c>
    </row>
    <row r="4" spans="1:7" ht="43.2" x14ac:dyDescent="0.3">
      <c r="A4" s="3" t="s">
        <v>20</v>
      </c>
      <c r="B4" s="3">
        <v>1</v>
      </c>
      <c r="C4" s="3">
        <f>(145.9 + 146.6)/2</f>
        <v>146.25</v>
      </c>
      <c r="D4" s="3">
        <f t="shared" si="0"/>
        <v>146.25</v>
      </c>
      <c r="E4" s="3" t="s">
        <v>14</v>
      </c>
      <c r="F4" s="2" t="s">
        <v>18</v>
      </c>
      <c r="G4" t="s">
        <v>19</v>
      </c>
    </row>
    <row r="5" spans="1:7" ht="28.8" x14ac:dyDescent="0.3">
      <c r="A5" s="3" t="s">
        <v>21</v>
      </c>
      <c r="B5" s="3">
        <v>1</v>
      </c>
      <c r="C5" s="3">
        <v>81.099999999999994</v>
      </c>
      <c r="D5" s="3">
        <f t="shared" si="0"/>
        <v>81.099999999999994</v>
      </c>
      <c r="E5" s="3" t="s">
        <v>14</v>
      </c>
      <c r="F5" s="2" t="s">
        <v>22</v>
      </c>
      <c r="G5" t="s">
        <v>23</v>
      </c>
    </row>
    <row r="6" spans="1:7" ht="28.8" x14ac:dyDescent="0.3">
      <c r="A6" s="3" t="s">
        <v>24</v>
      </c>
      <c r="B6" s="3">
        <v>1</v>
      </c>
      <c r="C6" s="3">
        <v>36.1</v>
      </c>
      <c r="D6" s="3">
        <f t="shared" si="0"/>
        <v>36.1</v>
      </c>
      <c r="E6" s="3" t="s">
        <v>14</v>
      </c>
      <c r="F6" s="2"/>
    </row>
    <row r="7" spans="1:7" ht="43.2" x14ac:dyDescent="0.3">
      <c r="A7" s="3" t="s">
        <v>25</v>
      </c>
      <c r="B7" s="3">
        <v>1</v>
      </c>
      <c r="C7" s="3">
        <v>18.100000000000001</v>
      </c>
      <c r="D7" s="3">
        <f t="shared" si="0"/>
        <v>18.100000000000001</v>
      </c>
      <c r="E7" s="3" t="s">
        <v>14</v>
      </c>
      <c r="F7" s="2" t="s">
        <v>26</v>
      </c>
      <c r="G7" t="s">
        <v>27</v>
      </c>
    </row>
    <row r="8" spans="1:7" ht="43.2" x14ac:dyDescent="0.3">
      <c r="A8" s="3" t="s">
        <v>31</v>
      </c>
      <c r="B8" s="3">
        <v>2</v>
      </c>
      <c r="C8" s="3">
        <v>8.99</v>
      </c>
      <c r="D8" s="3">
        <f t="shared" si="0"/>
        <v>17.98</v>
      </c>
      <c r="E8" s="3" t="s">
        <v>28</v>
      </c>
      <c r="F8" s="2" t="s">
        <v>29</v>
      </c>
      <c r="G8" t="s">
        <v>30</v>
      </c>
    </row>
    <row r="9" spans="1:7" ht="57.6" x14ac:dyDescent="0.3">
      <c r="A9" s="3" t="s">
        <v>34</v>
      </c>
      <c r="B9" s="3">
        <v>2</v>
      </c>
      <c r="C9" s="3">
        <v>19.5</v>
      </c>
      <c r="D9" s="3">
        <f t="shared" si="0"/>
        <v>39</v>
      </c>
      <c r="E9" s="3" t="s">
        <v>14</v>
      </c>
      <c r="F9" s="2" t="s">
        <v>36</v>
      </c>
      <c r="G9" t="s">
        <v>35</v>
      </c>
    </row>
    <row r="10" spans="1:7" ht="43.2" x14ac:dyDescent="0.3">
      <c r="A10" s="3" t="s">
        <v>96</v>
      </c>
      <c r="B10" s="3">
        <v>2</v>
      </c>
      <c r="C10" s="3">
        <v>3.12</v>
      </c>
      <c r="D10" s="3">
        <f t="shared" si="0"/>
        <v>6.24</v>
      </c>
      <c r="E10" s="3" t="s">
        <v>14</v>
      </c>
      <c r="F10" s="2" t="s">
        <v>38</v>
      </c>
      <c r="G10" t="s">
        <v>92</v>
      </c>
    </row>
    <row r="11" spans="1:7" ht="43.2" x14ac:dyDescent="0.3">
      <c r="A11" s="3" t="s">
        <v>94</v>
      </c>
      <c r="B11" s="3">
        <v>1</v>
      </c>
      <c r="C11" s="3">
        <v>0.8</v>
      </c>
      <c r="D11" s="3">
        <f t="shared" si="0"/>
        <v>0.8</v>
      </c>
      <c r="E11" s="1" t="s">
        <v>14</v>
      </c>
      <c r="F11" s="2" t="s">
        <v>41</v>
      </c>
      <c r="G11" t="s">
        <v>93</v>
      </c>
    </row>
    <row r="12" spans="1:7" x14ac:dyDescent="0.3">
      <c r="A12" s="3" t="s">
        <v>98</v>
      </c>
      <c r="B12" s="3">
        <v>4</v>
      </c>
      <c r="C12" s="3">
        <v>0.6</v>
      </c>
      <c r="D12" s="3">
        <f t="shared" si="0"/>
        <v>2.4</v>
      </c>
      <c r="E12" s="1" t="s">
        <v>14</v>
      </c>
      <c r="G12" t="s">
        <v>45</v>
      </c>
    </row>
    <row r="13" spans="1:7" x14ac:dyDescent="0.3">
      <c r="A13" s="3" t="s">
        <v>95</v>
      </c>
      <c r="B13" s="3">
        <v>4</v>
      </c>
      <c r="C13" s="3">
        <v>0.23</v>
      </c>
      <c r="D13" s="3">
        <f t="shared" si="0"/>
        <v>0.92</v>
      </c>
      <c r="E13" s="1" t="s">
        <v>14</v>
      </c>
      <c r="G13" t="s">
        <v>45</v>
      </c>
    </row>
    <row r="14" spans="1:7" x14ac:dyDescent="0.3">
      <c r="A14" s="3" t="s">
        <v>44</v>
      </c>
      <c r="B14" s="3">
        <v>4</v>
      </c>
      <c r="C14" s="3">
        <v>0.25</v>
      </c>
      <c r="D14" s="3">
        <f t="shared" si="0"/>
        <v>1</v>
      </c>
      <c r="E14" s="1" t="s">
        <v>14</v>
      </c>
      <c r="G14" t="s">
        <v>45</v>
      </c>
    </row>
    <row r="15" spans="1:7" x14ac:dyDescent="0.3">
      <c r="A15" s="3" t="s">
        <v>46</v>
      </c>
      <c r="B15" s="3">
        <v>2</v>
      </c>
      <c r="C15" s="3">
        <v>0.7</v>
      </c>
      <c r="D15" s="3">
        <f t="shared" si="0"/>
        <v>1.4</v>
      </c>
      <c r="E15" s="1" t="s">
        <v>14</v>
      </c>
    </row>
    <row r="16" spans="1:7" ht="43.2" x14ac:dyDescent="0.3">
      <c r="A16" s="3" t="s">
        <v>47</v>
      </c>
      <c r="B16" s="3">
        <v>1</v>
      </c>
      <c r="C16" s="3">
        <v>2.9</v>
      </c>
      <c r="D16" s="3">
        <f t="shared" si="0"/>
        <v>2.9</v>
      </c>
      <c r="E16" s="1" t="s">
        <v>14</v>
      </c>
      <c r="G16" t="s">
        <v>48</v>
      </c>
    </row>
    <row r="17" spans="1:8" ht="57.6" x14ac:dyDescent="0.3">
      <c r="A17" s="3" t="s">
        <v>50</v>
      </c>
      <c r="B17" s="3">
        <v>1</v>
      </c>
      <c r="C17" s="3">
        <v>2</v>
      </c>
      <c r="D17" s="3">
        <f t="shared" si="0"/>
        <v>2</v>
      </c>
      <c r="E17" s="1" t="s">
        <v>14</v>
      </c>
      <c r="F17" s="4" t="s">
        <v>51</v>
      </c>
      <c r="G17" t="s">
        <v>49</v>
      </c>
    </row>
    <row r="18" spans="1:8" ht="28.8" x14ac:dyDescent="0.3">
      <c r="A18" s="3" t="s">
        <v>52</v>
      </c>
      <c r="B18" s="3">
        <v>1</v>
      </c>
      <c r="C18" s="3">
        <v>8.8000000000000007</v>
      </c>
      <c r="D18" s="3">
        <f t="shared" si="0"/>
        <v>8.8000000000000007</v>
      </c>
      <c r="E18" s="1" t="s">
        <v>14</v>
      </c>
      <c r="G18" t="s">
        <v>53</v>
      </c>
      <c r="H18" t="s">
        <v>54</v>
      </c>
    </row>
    <row r="20" spans="1:8" x14ac:dyDescent="0.3">
      <c r="C20" s="3" t="s">
        <v>55</v>
      </c>
      <c r="D20" s="3">
        <f>SUM(D2:D18)</f>
        <v>421.99000000000007</v>
      </c>
      <c r="E20" s="1" t="s">
        <v>14</v>
      </c>
    </row>
    <row r="21" spans="1:8" x14ac:dyDescent="0.3">
      <c r="C21" s="3" t="s">
        <v>60</v>
      </c>
      <c r="D21" s="3">
        <f>D20*1.1</f>
        <v>464.18900000000014</v>
      </c>
      <c r="E21" s="1" t="s">
        <v>14</v>
      </c>
    </row>
    <row r="22" spans="1:8" x14ac:dyDescent="0.3">
      <c r="C22" s="3" t="s">
        <v>59</v>
      </c>
      <c r="D22" s="3">
        <f>D20*1.2</f>
        <v>506.38800000000003</v>
      </c>
      <c r="E2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Chassis Footprint</vt:lpstr>
      <vt:lpstr>Density Calcs</vt:lpstr>
      <vt:lpstr>v5 COM Calcs</vt:lpstr>
      <vt:lpstr>Horiz v6 COM Calcs</vt:lpstr>
      <vt:lpstr>Vert v6 COM Calcs</vt:lpstr>
      <vt:lpstr>Vert v7 COM Calcs</vt:lpstr>
      <vt:lpstr>Jetbot Mini v5 Weight</vt:lpstr>
      <vt:lpstr>Jetbot Mini v6 Horiz Weight</vt:lpstr>
      <vt:lpstr>Jetbot Mini v6 Vert Weight</vt:lpstr>
      <vt:lpstr>Jetbot Mini v7 Vert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Yoon</dc:creator>
  <cp:lastModifiedBy>Joshua Yoon</cp:lastModifiedBy>
  <dcterms:created xsi:type="dcterms:W3CDTF">2015-06-05T18:17:20Z</dcterms:created>
  <dcterms:modified xsi:type="dcterms:W3CDTF">2021-08-18T18:31:30Z</dcterms:modified>
</cp:coreProperties>
</file>