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7875" windowHeight="4170"/>
  </bookViews>
  <sheets>
    <sheet name="MATH" sheetId="10" r:id="rId1"/>
    <sheet name="WORDS" sheetId="3" r:id="rId2"/>
    <sheet name="PEOPLE" sheetId="5" r:id="rId3"/>
    <sheet name="REQS" sheetId="4" r:id="rId4"/>
    <sheet name="TRAIN" sheetId="2" r:id="rId5"/>
    <sheet name="BOOKS" sheetId="6" r:id="rId6"/>
    <sheet name="TRACK" sheetId="7" r:id="rId7"/>
    <sheet name="TEMP" sheetId="8" r:id="rId8"/>
    <sheet name="JIRA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0" l="1"/>
  <c r="C38" i="10"/>
  <c r="C39" i="10"/>
  <c r="C40" i="10"/>
  <c r="C41" i="10"/>
  <c r="C45" i="10"/>
  <c r="C46" i="10"/>
  <c r="C47" i="10"/>
  <c r="C48" i="10"/>
  <c r="C49" i="10"/>
  <c r="H45" i="10"/>
  <c r="H46" i="10"/>
  <c r="H47" i="10"/>
  <c r="H48" i="10"/>
  <c r="H49" i="10"/>
  <c r="H37" i="10"/>
  <c r="H38" i="10"/>
  <c r="H39" i="10"/>
  <c r="H40" i="10"/>
  <c r="H41" i="10"/>
  <c r="H29" i="10"/>
  <c r="H30" i="10"/>
  <c r="H31" i="10"/>
  <c r="H32" i="10"/>
  <c r="H33" i="10"/>
  <c r="C29" i="10"/>
  <c r="C30" i="10"/>
  <c r="C31" i="10"/>
  <c r="C32" i="10"/>
  <c r="C33" i="10"/>
  <c r="D18" i="10" l="1"/>
  <c r="D19" i="10"/>
  <c r="D20" i="10"/>
  <c r="D21" i="10"/>
  <c r="D22" i="10"/>
  <c r="D10" i="10"/>
  <c r="D11" i="10"/>
  <c r="D12" i="10"/>
  <c r="D13" i="10"/>
  <c r="D14" i="10"/>
  <c r="D2" i="10"/>
  <c r="D3" i="10"/>
  <c r="D4" i="10"/>
  <c r="D5" i="10"/>
  <c r="D6" i="10"/>
  <c r="I50" i="10"/>
  <c r="H50" i="10"/>
  <c r="I42" i="10"/>
  <c r="I34" i="10"/>
  <c r="D50" i="10"/>
  <c r="C50" i="10"/>
  <c r="D42" i="10"/>
  <c r="D34" i="10"/>
  <c r="D23" i="10"/>
  <c r="D15" i="10"/>
  <c r="D7" i="10"/>
  <c r="C22" i="10"/>
  <c r="C21" i="10"/>
  <c r="C20" i="10"/>
  <c r="C19" i="10"/>
  <c r="C18" i="10"/>
  <c r="C14" i="10"/>
  <c r="C13" i="10"/>
  <c r="C12" i="10"/>
  <c r="C11" i="10"/>
  <c r="C10" i="10"/>
  <c r="C15" i="10" s="1"/>
  <c r="C2" i="10"/>
  <c r="C3" i="10"/>
  <c r="C4" i="10"/>
  <c r="C5" i="10"/>
  <c r="C6" i="10"/>
  <c r="H34" i="10" l="1"/>
  <c r="H42" i="10"/>
  <c r="C42" i="10"/>
  <c r="C7" i="10"/>
  <c r="C34" i="10"/>
  <c r="C23" i="10"/>
  <c r="G33" i="9"/>
  <c r="G35" i="9" l="1"/>
  <c r="G34" i="9"/>
  <c r="D36" i="9" l="1"/>
  <c r="D15" i="9"/>
  <c r="C15" i="9"/>
  <c r="E15" i="9"/>
  <c r="C36" i="9"/>
  <c r="E36" i="9"/>
  <c r="D2" i="8" l="1"/>
  <c r="D3" i="8"/>
  <c r="D4" i="8"/>
  <c r="D5" i="8"/>
  <c r="C2" i="8"/>
  <c r="C3" i="8"/>
  <c r="C4" i="8"/>
  <c r="C5" i="8"/>
  <c r="M4" i="7" l="1"/>
  <c r="M5" i="7"/>
  <c r="J2" i="7" l="1"/>
  <c r="J3" i="7"/>
  <c r="J4" i="7"/>
  <c r="J5" i="7"/>
  <c r="K2" i="7"/>
  <c r="K3" i="7"/>
  <c r="K4" i="7"/>
  <c r="K5" i="7"/>
  <c r="I2" i="7"/>
  <c r="I3" i="7"/>
  <c r="I4" i="7"/>
  <c r="I5" i="7"/>
  <c r="A26" i="5" l="1"/>
  <c r="A25" i="5"/>
  <c r="A24" i="5"/>
  <c r="A23" i="5"/>
  <c r="A22" i="5"/>
  <c r="A21" i="5"/>
  <c r="A20" i="5"/>
  <c r="A19" i="5"/>
  <c r="A18" i="5"/>
  <c r="A17" i="5"/>
  <c r="A16" i="5"/>
  <c r="A15" i="5"/>
  <c r="A14" i="5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9" i="6"/>
  <c r="B20" i="6"/>
  <c r="B21" i="6"/>
  <c r="B22" i="6"/>
  <c r="B23" i="6"/>
  <c r="B24" i="6"/>
  <c r="B25" i="6"/>
  <c r="B26" i="6"/>
  <c r="B27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40" i="6"/>
  <c r="C41" i="6"/>
  <c r="C42" i="6"/>
  <c r="C43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A9" i="2" l="1"/>
  <c r="A3" i="2" l="1"/>
  <c r="A4" i="2"/>
  <c r="A5" i="2"/>
  <c r="A2" i="2"/>
  <c r="A7" i="2"/>
  <c r="A8" i="2"/>
  <c r="A6" i="2"/>
</calcChain>
</file>

<file path=xl/sharedStrings.xml><?xml version="1.0" encoding="utf-8"?>
<sst xmlns="http://schemas.openxmlformats.org/spreadsheetml/2006/main" count="971" uniqueCount="703">
  <si>
    <t>ID</t>
  </si>
  <si>
    <t>Internal Controls</t>
  </si>
  <si>
    <t>Information Security Training</t>
  </si>
  <si>
    <t>Medicare Parts C and D General Compliance</t>
  </si>
  <si>
    <t>Health Plan Client Data Firewall</t>
  </si>
  <si>
    <t>Privacy Awareness Training</t>
  </si>
  <si>
    <t>Protecting Payment Card Industry Data</t>
  </si>
  <si>
    <t>#</t>
  </si>
  <si>
    <t>Mins</t>
  </si>
  <si>
    <t>RTTNH2021Comp_COE</t>
  </si>
  <si>
    <t>Course</t>
  </si>
  <si>
    <t>Code of Ethics</t>
  </si>
  <si>
    <t>Done</t>
  </si>
  <si>
    <t>RTTNH2021Comp_Priv</t>
  </si>
  <si>
    <t>Combating Medicare Parts C &amp; D Fraud, Waste, &amp; Abuse Training</t>
  </si>
  <si>
    <t>RTTNH2021Comp_CMS_FWA</t>
  </si>
  <si>
    <t>RTTNH2021Comp_CMS_GC</t>
  </si>
  <si>
    <t>Acronym</t>
  </si>
  <si>
    <t>RTTNH2021Comp_HPFW</t>
  </si>
  <si>
    <t>Meaning</t>
  </si>
  <si>
    <t>Note</t>
  </si>
  <si>
    <t>FKN</t>
  </si>
  <si>
    <t>CTR</t>
  </si>
  <si>
    <t>TAM</t>
  </si>
  <si>
    <t>RPT</t>
  </si>
  <si>
    <t>PBM</t>
  </si>
  <si>
    <t>Outlook</t>
  </si>
  <si>
    <t>Rapid Prototyping</t>
  </si>
  <si>
    <t>Vendor</t>
  </si>
  <si>
    <t>OPTUM</t>
  </si>
  <si>
    <t>QANI</t>
  </si>
  <si>
    <t>RTTNH2021CIP_InfoSec</t>
  </si>
  <si>
    <t>RTTNH2021FC_IC</t>
  </si>
  <si>
    <t>ENTRTNH2021_PCI_ENG_Interim</t>
  </si>
  <si>
    <t>PCI</t>
  </si>
  <si>
    <t>DSS</t>
  </si>
  <si>
    <t>Commonly used with DSS - In reference to protecting card holders.</t>
  </si>
  <si>
    <t>Commonly used with PCI - In reference to protecting card holders.</t>
  </si>
  <si>
    <t>Data Security Standard</t>
  </si>
  <si>
    <t>Payment Card Industry</t>
  </si>
  <si>
    <t>Team</t>
  </si>
  <si>
    <t>ESI</t>
  </si>
  <si>
    <t>SOX</t>
  </si>
  <si>
    <t>Sarbanes-Oxley Act</t>
  </si>
  <si>
    <t>Request</t>
  </si>
  <si>
    <t>Date</t>
  </si>
  <si>
    <t>Acar, Avni</t>
  </si>
  <si>
    <t>DHF</t>
  </si>
  <si>
    <t>SNOW</t>
  </si>
  <si>
    <t>Service Now</t>
  </si>
  <si>
    <t>Portal for Creating Access Requests</t>
  </si>
  <si>
    <t>PCF</t>
  </si>
  <si>
    <t>CBC</t>
  </si>
  <si>
    <t>MTF</t>
  </si>
  <si>
    <t>Requested By</t>
  </si>
  <si>
    <t>Name</t>
  </si>
  <si>
    <t>User ID</t>
  </si>
  <si>
    <t>G_GITHUB_PRD_ACCESS</t>
  </si>
  <si>
    <t>Site</t>
  </si>
  <si>
    <t>Access Management</t>
  </si>
  <si>
    <t>G_CIGNACONFLUENCE_ESI_ACCESS</t>
  </si>
  <si>
    <t>Me</t>
  </si>
  <si>
    <t>RITM2818810</t>
  </si>
  <si>
    <t>Token and RSA SecurID Management Request</t>
  </si>
  <si>
    <t>RITM2964350</t>
  </si>
  <si>
    <t>Laptop set – WIN 10/WIN</t>
  </si>
  <si>
    <t>RITM2818811</t>
  </si>
  <si>
    <t>LAN ID</t>
  </si>
  <si>
    <t>C7F7Q8</t>
  </si>
  <si>
    <t>RITM2917021</t>
  </si>
  <si>
    <t>RITM2930049</t>
  </si>
  <si>
    <t>AD Folders &amp; Shares</t>
  </si>
  <si>
    <t>AD Users &amp; Groups</t>
  </si>
  <si>
    <t>RITM2944691</t>
  </si>
  <si>
    <t>Google Chrome Enterprise</t>
  </si>
  <si>
    <t>RITM2946320</t>
  </si>
  <si>
    <t>Cntlm 0.92.3</t>
  </si>
  <si>
    <t>ESI App Portal</t>
  </si>
  <si>
    <t>\\ch3nas\GenesysFiles\IVR_Dev\KORE.ai\Training</t>
  </si>
  <si>
    <t>Access</t>
  </si>
  <si>
    <t>App_Mural_Users</t>
  </si>
  <si>
    <t>Email</t>
  </si>
  <si>
    <t>Nate.Vardell@express-scripts.com</t>
  </si>
  <si>
    <t>RITM2974812</t>
  </si>
  <si>
    <t>Webstorm 2021.3.1</t>
  </si>
  <si>
    <t>RITM2974813</t>
  </si>
  <si>
    <t>IntelliJIDEA 2021.3.1</t>
  </si>
  <si>
    <t>RITM2975432</t>
  </si>
  <si>
    <t>GitHub</t>
  </si>
  <si>
    <t>Nate-Vardell-C7F7Q8</t>
  </si>
  <si>
    <t>RITM2991430</t>
  </si>
  <si>
    <t>Local Admin Access (Might Fail)</t>
  </si>
  <si>
    <t>RITM2991629</t>
  </si>
  <si>
    <t>RITM2992227</t>
  </si>
  <si>
    <t>Local Admin Access (Fixed)</t>
  </si>
  <si>
    <t>ARX</t>
  </si>
  <si>
    <t>HC360</t>
  </si>
  <si>
    <t>HC</t>
  </si>
  <si>
    <t>Health Connect</t>
  </si>
  <si>
    <t>Health Connect 360</t>
  </si>
  <si>
    <t>Project. Personalize patient interactions.</t>
  </si>
  <si>
    <t>Everywhere.</t>
  </si>
  <si>
    <t>Where</t>
  </si>
  <si>
    <t>AM4610872</t>
  </si>
  <si>
    <t>SonarQube</t>
  </si>
  <si>
    <t>G_SONARQUBE_HS_DEVELOPER</t>
  </si>
  <si>
    <t>Aveska</t>
  </si>
  <si>
    <t>Onboarding</t>
  </si>
  <si>
    <t>CIP</t>
  </si>
  <si>
    <t>IAM</t>
  </si>
  <si>
    <t>Cigna Information Protection</t>
  </si>
  <si>
    <t>Identity Access Management</t>
  </si>
  <si>
    <t>YCL</t>
  </si>
  <si>
    <t>Your Cigna Life</t>
  </si>
  <si>
    <t>PRC</t>
  </si>
  <si>
    <t>Pharmacist Resource Center</t>
  </si>
  <si>
    <t>React UI</t>
  </si>
  <si>
    <t>AV</t>
  </si>
  <si>
    <t>Avalanche</t>
  </si>
  <si>
    <t>Confluence</t>
  </si>
  <si>
    <t>MW</t>
  </si>
  <si>
    <t>Member Web</t>
  </si>
  <si>
    <t>Role</t>
  </si>
  <si>
    <t>Notes</t>
  </si>
  <si>
    <t>Mike Katilius</t>
  </si>
  <si>
    <t>Danny Mendoza</t>
  </si>
  <si>
    <t>Team Lead</t>
  </si>
  <si>
    <t>Lead for Danny Mendoza</t>
  </si>
  <si>
    <t>Digital Production &amp; Design</t>
  </si>
  <si>
    <t>A3PMO</t>
  </si>
  <si>
    <t>Michael.Katilius@Cigna.com</t>
  </si>
  <si>
    <t>Danny.Mendoza@Cigna.com</t>
  </si>
  <si>
    <t>IMC</t>
  </si>
  <si>
    <t>HHHH</t>
  </si>
  <si>
    <t>Tag</t>
  </si>
  <si>
    <t>Directed us to Mike K.</t>
  </si>
  <si>
    <t>NIIR</t>
  </si>
  <si>
    <t>Jacque @ Webex Chat</t>
  </si>
  <si>
    <t>RMED</t>
  </si>
  <si>
    <t>EDM</t>
  </si>
  <si>
    <t>Express Delivery Method</t>
  </si>
  <si>
    <t>Rational Med</t>
  </si>
  <si>
    <t>STL</t>
  </si>
  <si>
    <t>All over Confluence Onboard/Setup Guides</t>
  </si>
  <si>
    <t>PHM</t>
  </si>
  <si>
    <t>Population Health Manager</t>
  </si>
  <si>
    <t>EPSE</t>
  </si>
  <si>
    <t>Entity Platform Software Engineering</t>
  </si>
  <si>
    <t>VIR</t>
  </si>
  <si>
    <t>Chip E. Dittus</t>
  </si>
  <si>
    <t>Manager</t>
  </si>
  <si>
    <t>Population Health Managers (9 ATM)</t>
  </si>
  <si>
    <t>SC</t>
  </si>
  <si>
    <t>Silver Cloud</t>
  </si>
  <si>
    <t>Behavioral Health Program Recently Rolled out (As part of HC360?)</t>
  </si>
  <si>
    <t>CMR</t>
  </si>
  <si>
    <t>HC360 Demo</t>
  </si>
  <si>
    <t>PDC</t>
  </si>
  <si>
    <t>Measurment of how adherent a client is.</t>
  </si>
  <si>
    <t>EGSDI</t>
  </si>
  <si>
    <t>FES</t>
  </si>
  <si>
    <t>CA</t>
  </si>
  <si>
    <t>Certificate Authority</t>
  </si>
  <si>
    <t>Apps using HTTPS/TLS require trusting internal CA Certs o successfully connect.</t>
  </si>
  <si>
    <t>OAA</t>
  </si>
  <si>
    <t>OpsAA</t>
  </si>
  <si>
    <t>Operations Advanced Analytics</t>
  </si>
  <si>
    <t>Confluence Dash</t>
  </si>
  <si>
    <t>Joel Spurling</t>
  </si>
  <si>
    <t>Director(?)</t>
  </si>
  <si>
    <t>AMP</t>
  </si>
  <si>
    <t>Affordability Management Platform</t>
  </si>
  <si>
    <t>FLX-443577</t>
  </si>
  <si>
    <t>Docker</t>
  </si>
  <si>
    <t>CEM</t>
  </si>
  <si>
    <t>Citrix Endpoint Management</t>
  </si>
  <si>
    <t>Clark.Allen@evernorth.com</t>
  </si>
  <si>
    <t>Clark Allen</t>
  </si>
  <si>
    <t>URL</t>
  </si>
  <si>
    <t>NAME</t>
  </si>
  <si>
    <t>App Services - Health Connect 360 - Confluence</t>
  </si>
  <si>
    <t>Authentication - OAUTH - CYBERARK FLOWs - Group IT - Confluence</t>
  </si>
  <si>
    <t>Bot SDKs - Kore.ai Documentation</t>
  </si>
  <si>
    <t>BP v6.10.1 Upgrade - Approach &amp;amp; Process List - Office for Intelligent Automaton - Confluence</t>
  </si>
  <si>
    <t>CNTLM Initial Windows Set Up - Member Web - Confluence</t>
  </si>
  <si>
    <t>CNTLM on Windows - Confluence</t>
  </si>
  <si>
    <t>Completed Questionnaires - Configuration Management Team - Confluence</t>
  </si>
  <si>
    <t>Connect to CyberArk - Data &amp;amp; Analytics Engineering - Confluence</t>
  </si>
  <si>
    <t>Create A New Pipeline Job - DevOps - Confluence</t>
  </si>
  <si>
    <t>Cyberark - Core to Health Services CyberArk access - Cross Company Access Resource Page - Confluence</t>
  </si>
  <si>
    <t>CyberArk - IM IT - UK Digital Development Team - Confluence</t>
  </si>
  <si>
    <t>CyberArk - Integration Services Team - Confluence</t>
  </si>
  <si>
    <t>CyberArk - New - Identity and Access Management - Confluence</t>
  </si>
  <si>
    <t>CyberArk How-To - SAN Storage - Confluence</t>
  </si>
  <si>
    <t>CyberArk Request - Tech Central</t>
  </si>
  <si>
    <t>CyberArk Search - Tech Central</t>
  </si>
  <si>
    <t>Error Stack - Bari, Md Nazmul (FKN) - Confluence</t>
  </si>
  <si>
    <t>GitHub Configuration &amp;amp; Gitflow Pipeline Workflow - DevOps - Confluence</t>
  </si>
  <si>
    <t>Health Connect Application Setup - Health Connect 360 - Confluence</t>
  </si>
  <si>
    <t>How-to for CyberArk - Cigna Medicare DevOps - Confluence</t>
  </si>
  <si>
    <t>Introduction to New Relic | New Relic Documentation</t>
  </si>
  <si>
    <t>JSON Web Tokens - jwt.io</t>
  </si>
  <si>
    <t>Kore.ai Bot Builder</t>
  </si>
  <si>
    <t>Kore.ai Web SDK Tutorial - Kore.ai Documentation</t>
  </si>
  <si>
    <t>New Relic Documentation</t>
  </si>
  <si>
    <t>NPM doesn&amp;#39;t install any modules: network socket hangs up - Sriram Drona - Confluence</t>
  </si>
  <si>
    <t>NPM specific version of package not able to pull from Artifactory - DevOps - Confluence</t>
  </si>
  <si>
    <t>NVM Installation: - PBMS - Reporting &amp;amp; Data Analytics - Confluence</t>
  </si>
  <si>
    <t>OMS Services - Health Connect 360 - Confluence</t>
  </si>
  <si>
    <t>Person Entity Service Documentation Home - Entity Platforms - Confluence</t>
  </si>
  <si>
    <t>QWERTYs New UI Developer Setup - HPRCDMR - Confluence</t>
  </si>
  <si>
    <t>React Pipeline - DevOps - Confluence</t>
  </si>
  <si>
    <t>REACT Stuff - Express Giants - Confluence</t>
  </si>
  <si>
    <t>Referral Data Issue Checklist - Health Connect 360 - Confluence</t>
  </si>
  <si>
    <t>Setting up new React project - Customer Service Portal - Confluence</t>
  </si>
  <si>
    <t>Using JWT to authenticate users  |  API Gateway Documentation  |  Google Cloud</t>
  </si>
  <si>
    <t>TIME</t>
  </si>
  <si>
    <t>https://confluence.express-scripts.com/display/HC3/App+Services</t>
  </si>
  <si>
    <t>https://confluence.sys.cigna.com/display/GroupIT/Authentication+-+OAUTH+-+CYBERARK+FLOWs</t>
  </si>
  <si>
    <t>https://developer.kore.ai/docs/bots/sdks/kore-web-sdk/</t>
  </si>
  <si>
    <t>https://confluence.sys.cigna.com/pages/viewpage.action?pageId=405869164&amp;preview=%2F405869164%2F405869244%2FUser+Guide+-+CyberArk+Integration.pdf</t>
  </si>
  <si>
    <t>https://confluence.express-scripts.com/display/EPSE/CNTLM</t>
  </si>
  <si>
    <t>https://confluence.express-scripts.com/display/MW/CNTLM+Initial+Windows+Set+Up</t>
  </si>
  <si>
    <t>https://confluence.express-scripts.com/display/AV/CNTLM+on+Windows</t>
  </si>
  <si>
    <t>https://confluence.express-scripts.com/display/WD/CNTLM+on+Windows</t>
  </si>
  <si>
    <t>https://confluence.express-scripts.com/display/MW/CNTLM+on+Windows</t>
  </si>
  <si>
    <t>https://confluence.express-scripts.com/display/CMDB/Completed+Questionnaires?preview=%2F215942055%2F502990603%2FRMED+WS+CMDB+Questionnaire.xlsx</t>
  </si>
  <si>
    <t>https://confluence.sys.cigna.com/display/IM/Connect+to+CyberArk</t>
  </si>
  <si>
    <t>https://confluence.express-scripts.com/display/DEVOPS/Create+A+New+Pipeline+Job</t>
  </si>
  <si>
    <t>https://confluence.sys.cigna.com/display/CrossCompanyAccess/Cyberark+-+Core+to+Health+Services+CyberArk+access</t>
  </si>
  <si>
    <t>https://confluence.sys.cigna.com/display/IMITUK/CyberArk</t>
  </si>
  <si>
    <t>https://confluence.sys.cigna.com/display/IST/CyberArk</t>
  </si>
  <si>
    <t>https://confluence.sys.cigna.com/display/IAM/CyberArk+-+New</t>
  </si>
  <si>
    <t>https://confluence.sys.cigna.com/display/SAN/CyberArk+How-To</t>
  </si>
  <si>
    <t>https://cigna.service-now.com/esp?id=sc_cat_item&amp;sys_id=abc2ae34136bdf004de43598d144b09d</t>
  </si>
  <si>
    <t>https://cigna.service-now.com/esp?id=search&amp;q=CyberArk</t>
  </si>
  <si>
    <t>https://confluence.express-scripts.com/#all-updates</t>
  </si>
  <si>
    <t>https://confluence.express-scripts.com/display/~EH2659/Error+Stack</t>
  </si>
  <si>
    <t>https://confluence.express-scripts.com/pages/viewpage.action?pageId=2392617</t>
  </si>
  <si>
    <t>https://confluence.express-scripts.com/display/HC3/Health+Connect+Application+Setup</t>
  </si>
  <si>
    <t>https://confluence.sys.cigna.com/display/CHSDevOps/How-to+for+CyberArk</t>
  </si>
  <si>
    <t>https://docs.newrelic.com/docs/using-new-relic/welcome-new-relic/get-started/intro-new-relic/</t>
  </si>
  <si>
    <t>https://jwt.io/</t>
  </si>
  <si>
    <t>https://cai-preprod.express-scripts.com/botbuilder</t>
  </si>
  <si>
    <t>https://cai-dev.express-scripts.com/botbuilder</t>
  </si>
  <si>
    <t>https://developer.kore.ai/docs/bots/sdks/kore-ai-web-sdk-tutorial/</t>
  </si>
  <si>
    <t>https://confluence.express-scripts.com/display/ARX/New+Developers+Initial+Setup</t>
  </si>
  <si>
    <t>https://docs.newrelic.com/</t>
  </si>
  <si>
    <t>https://confluence.express-scripts.com/display/~EE1906/NPM+doesn%27t+install+any+modules%3A+network+socket+hangs+up</t>
  </si>
  <si>
    <t>https://confluence.express-scripts.com/display/DEVOPS/NPM+specific+version+of+package+not+able+to+pull+from+Artifactory</t>
  </si>
  <si>
    <t>https://confluence.express-scripts.com/pages/viewpage.action?pageId=977425122</t>
  </si>
  <si>
    <t>https://confluence.express-scripts.com/display/HC3/OMS+Services</t>
  </si>
  <si>
    <t>https://confluence.express-scripts.com/pages/viewpage.action?spaceKey=EPS&amp;title=Person+Entity+Service+Documentation+Home</t>
  </si>
  <si>
    <t>https://confluence.express-scripts.com/display/HPRCDRM/QWERTYs+New+UI+Developer+Setup</t>
  </si>
  <si>
    <t>https://confluence.express-scripts.com/display/Rationalmed/Rationalmed</t>
  </si>
  <si>
    <t>https://confluence.express-scripts.com/display/DEVOPS/React+Pipeline</t>
  </si>
  <si>
    <t>https://confluence.express-scripts.com/display/EXG/REACT+Stuff</t>
  </si>
  <si>
    <t>https://confluence.express-scripts.com/display/HC3/Referral+Data+Issue+Checklist</t>
  </si>
  <si>
    <t>https://confluence.express-scripts.com/display/CCAPP/Setting+up+new+React+project</t>
  </si>
  <si>
    <t>https://cloud.google.com/api-gateway/docs/authenticating-users-jwt</t>
  </si>
  <si>
    <t>Folder</t>
  </si>
  <si>
    <t>Sort</t>
  </si>
  <si>
    <t>https://confluence.express-scripts.com/pages/viewpage.action?spaceKey=CAICOE&amp;title=SMS-to-Microsite+Integration</t>
  </si>
  <si>
    <t>https://confluence.sys.cigna.com/</t>
  </si>
  <si>
    <t>https://confluence.sys.cigna.com/display/CLOUD/Cloud+Tagging+Requirements</t>
  </si>
  <si>
    <t>https://confluence.express-scripts.com/display/RP2PT/Rapid+Prototyping+to+Production+Team</t>
  </si>
  <si>
    <t>https://confluence.express-scripts.com/dashboard.action?updatesSelectedTab=popular#popular</t>
  </si>
  <si>
    <t>https://confluence.express-scripts.com/pages/viewpage.action?pageId=1002574551</t>
  </si>
  <si>
    <t>https://confluence.express-scripts.com/display/RP2PT/LoGo+Contest</t>
  </si>
  <si>
    <t>https://confluence.express-scripts.com/display/RP2PT/Stand-up+Leads</t>
  </si>
  <si>
    <t>https://confluence.express-scripts.com/pages/viewpage.action?pageId=1140818388</t>
  </si>
  <si>
    <t>https://jira.express-scripts.com/</t>
  </si>
  <si>
    <t>https://jira.express-scripts.com/secure/RapidBoard.jspa?rapidView=12715</t>
  </si>
  <si>
    <t>https://github.com/Koredotcom/web-kore-sdk</t>
  </si>
  <si>
    <t>https://git.express-scripts.com/ExpressScripts/rpt_botkit</t>
  </si>
  <si>
    <t>https://developer.kore.ai/docs/bots/bot-admin/security-control/kore-ai-connector/#Installing</t>
  </si>
  <si>
    <t>https://developer.kore.ai/docs/bots/bot-admin/security-control/kore-ai-connector/</t>
  </si>
  <si>
    <t>https://confluence.express-scripts.com/display/CAICOE/SMS-to-Microsite+Integration?preview=/1131516994/1164543345/image2022-2-1_7-40-16.png</t>
  </si>
  <si>
    <t>https://developer.kore.ai/docs/bots/channel-enablement/adding-the-webmobile-client-channel/</t>
  </si>
  <si>
    <t>https://developer.kore.ai/docs/bots/sdks/kore-ai-web-sdk-tutorial/#</t>
  </si>
  <si>
    <t>https://git.express-scripts.com/orgs/ExpressScripts/teams/everyone</t>
  </si>
  <si>
    <t>https://git.express-scripts.com/orgs/hack-a-thons/teams/everyone</t>
  </si>
  <si>
    <t>https://git.express-scripts.com/orgs/poc/teams/everyone</t>
  </si>
  <si>
    <t>https://git.express-scripts.com/orgs/training/teams/everyone</t>
  </si>
  <si>
    <t>https://git.express-scripts.com/C6X5WQ/rpt_microsite</t>
  </si>
  <si>
    <t>https://git.express-scripts.com/ExpressScripts/esi-certificates-java</t>
  </si>
  <si>
    <t>https://git.express-scripts.com/ExpressScripts/cntlm-mac</t>
  </si>
  <si>
    <t>https://git.express-scripts.com/ExpressScripts/appsec-githubissue-management-api</t>
  </si>
  <si>
    <t>https://confluence.express-scripts.com/display/HC3/Back+End</t>
  </si>
  <si>
    <t>https://github.sys.cigna.com/</t>
  </si>
  <si>
    <t>https://git.express-scripts.com/ExpressScripts</t>
  </si>
  <si>
    <t>https://github.com/NVardell/Notes</t>
  </si>
  <si>
    <t>https://confluence.express-scripts.com/display/RP2PT/Data+Elements+In+Use+Cases</t>
  </si>
  <si>
    <t>https://jira.express-scripts.com/browse/PCRPT-207</t>
  </si>
  <si>
    <t>https://jira.express-scripts.com/browse/PCRPT-184</t>
  </si>
  <si>
    <t>https://jira.express-scripts.com/browse/PCRPT-199</t>
  </si>
  <si>
    <t>https://confluence.express-scripts.com/display/EPS/Entity+Platform+Services+Available</t>
  </si>
  <si>
    <t>https://cai-dev.express-scripts.com/botbuilder/login</t>
  </si>
  <si>
    <t>https://cai-preprod.express-scripts.com/botbuilder/login</t>
  </si>
  <si>
    <t>https://developer.kore.ai/docs/bots/sdks/using-the-botkit-sdk/</t>
  </si>
  <si>
    <t>https://accessmanagement.sys.cigna.com/aveksa/main</t>
  </si>
  <si>
    <t>https://cigna.service-now.com/esp?id=sc_cat_item&amp;sys_id=8e3e1a091346a7444de43598d144b04a</t>
  </si>
  <si>
    <t>http://esiappstore/esd/Home</t>
  </si>
  <si>
    <t>https://iris.cigna.com/url_manager/lms</t>
  </si>
  <si>
    <t>https://cigna.service-now.com/esp</t>
  </si>
  <si>
    <t>https://cigna.okta.com/app/UserHome</t>
  </si>
  <si>
    <t>https://iris.cigna.com/</t>
  </si>
  <si>
    <t>https://jira.express-scripts.com/servicedesk/customer/portal/5/create/46</t>
  </si>
  <si>
    <t>https://cigna.service-now.com/esp?id=sc_cat_item&amp;sys_id=99407c2c138d26c0c2783d27d144b0a1&amp;sysparm_category=b04a1d4b133b9a404de43598d144b03c</t>
  </si>
  <si>
    <t>https://cigna.service-now.com/esp?id=sc_cat_item&amp;sys_id=8e3e1a091346a7444de43598d144b04a&amp;sysparm_category=4c1a918b133b9a404de43598d144b081</t>
  </si>
  <si>
    <t>https://cigna.service-now.com/esp?id=sc_cat_item&amp;sys_id=6a458f10dbd1c850abcafb5aaf9619de&amp;sysparm_category=cfc9ae871b1260107edeed33b24bcbec&amp;catalog_id=e0d08b13c3330100c8b837659bba8fb4</t>
  </si>
  <si>
    <t>https://config-server-dev.express-scripts.com/</t>
  </si>
  <si>
    <t>https://config-server-qa.express-scripts.com/</t>
  </si>
  <si>
    <t>https://config-server-uat.express-scripts.com/</t>
  </si>
  <si>
    <t>https://config-server-dr.express-scripts.com/</t>
  </si>
  <si>
    <t>https://config-server.express-scripts.com/</t>
  </si>
  <si>
    <t>https://us-east-1.console.aws.amazon.com/</t>
  </si>
  <si>
    <t>https://cbc.express-scripts.com/w01/</t>
  </si>
  <si>
    <t>https://app-express.apps.ps2pcf01.express-scripts.com/</t>
  </si>
  <si>
    <t>https://app.mural.co/t/evernorth7534/m/evernorth7534/1645131423425/9e0bcb39f4b6c4c43ed594f5f8bff84726209ea4?sender=ud0b2127fb972f7d937d75047</t>
  </si>
  <si>
    <t>https://artifactory.express-scripts.com/ui/packages</t>
  </si>
  <si>
    <t>https://mycolor.space/</t>
  </si>
  <si>
    <t>https://evernorth.webex.com/webappng/sites/evernorth/dashboard/pmr/amy.toumbalakis</t>
  </si>
  <si>
    <t>https://evernorth.webex.com/webappng/sites/evernorth/dashboard/pmr/alex.kneller</t>
  </si>
  <si>
    <t>https://evernorth.webex.com/meet/avni.acar</t>
  </si>
  <si>
    <t>https://evernorth.webex.com/webappng/sites/evernorth/dashboard/pmr/jacqueline.luong</t>
  </si>
  <si>
    <t>https://evernorth.webex.com/meet/murat.sanli</t>
  </si>
  <si>
    <t>https://confluence.express-scripts.com/pages/viewpage.action?spaceKey=RP2PT&amp;title=Technical+Onboarding</t>
  </si>
  <si>
    <t>https://confluence.express-scripts.com/display/WPS/Onboard+Process+for+New+Joinee</t>
  </si>
  <si>
    <t>https://iris.cigna.com/business_units/cigna_technology_services_teams/health_services_jira/jira_training</t>
  </si>
  <si>
    <t>http://esidepartments.express-scripts.com/sites/DEP215/SiteAssets/IRMCorpPolicy.aspx</t>
  </si>
  <si>
    <t>https://confluence.express-scripts.com/display/IVR/Services+Contact+points+used+by+Specialty+IVR</t>
  </si>
  <si>
    <t>https://confluence.express-scripts.com/display/MATTERMOST/Mattermost</t>
  </si>
  <si>
    <t>https://confluence.express-scripts.com/pages/viewpage.action?pageId=32702976</t>
  </si>
  <si>
    <t>https://confluence.express-scripts.com/display/CxSAST/CxGroupId</t>
  </si>
  <si>
    <t>https://confluence.express-scripts.com/display/HC3/Environment+Setup</t>
  </si>
  <si>
    <t>https://confluence.express-scripts.com/display/HPRCDRM/Developer+Setup</t>
  </si>
  <si>
    <t>https://confluence.express-scripts.com/display/EPSE/New+Developer+Onboarding</t>
  </si>
  <si>
    <t>https://docs.oracle.com/en/java/javase/11/</t>
  </si>
  <si>
    <t>https://confluence.express-scripts.com/pages/viewpage.action?pageId=590252896</t>
  </si>
  <si>
    <t>https://confluence.express-scripts.com/display/MW/CNTLM+on+OSX</t>
  </si>
  <si>
    <t>https://confluence.express-scripts.com/pages/viewpage.action?pageId=56951062</t>
  </si>
  <si>
    <t>https://confluence.express-scripts.com/display/MPP/Using+IntelliJ+IDEA</t>
  </si>
  <si>
    <t>https://confluence.express-scripts.com/display/QEAST/Getting+IntelliJ+and+WebStorm+License</t>
  </si>
  <si>
    <t>https://docs.oracle.com/javase/8/docs/technotes/guides/install/windows_jdk_install.html#CHDEBCCJ</t>
  </si>
  <si>
    <t>https://packagecontrol.io/</t>
  </si>
  <si>
    <t>https://confluence.express-scripts.com/display/MW/PowerBroker+-+Developer</t>
  </si>
  <si>
    <t>https://confluence.express-scripts.com/display/OpsAA/PowerBroker</t>
  </si>
  <si>
    <t>https://git.express-scripts.com/ExpressScripts/esi-certificates-npm</t>
  </si>
  <si>
    <t>https://confluence.express-scripts.com/pages/viewpage.action?pageId=982520333</t>
  </si>
  <si>
    <t>https://nodejs.org/en/</t>
  </si>
  <si>
    <t>https://confluence.express-scripts.com/display/PricingRebates/NPM+Setup+Troubleshooting</t>
  </si>
  <si>
    <t>https://confluence.atlassian.com/fishkb/unable-to-clone-git-repository-due-to-self-signed-certificate-376838977.html</t>
  </si>
  <si>
    <t>https://create-react-app.dev/</t>
  </si>
  <si>
    <t>https://create-react-app.dev/docs/getting-started</t>
  </si>
  <si>
    <t>SMS Integration</t>
  </si>
  <si>
    <t>Cigna Dashboard</t>
  </si>
  <si>
    <t>Cloud Tagging Requirements</t>
  </si>
  <si>
    <t>Team Dashboard</t>
  </si>
  <si>
    <t>Dashboard | Most Popular</t>
  </si>
  <si>
    <t>Prescription Service | Interactive Voice Response (IVR)</t>
  </si>
  <si>
    <t>RPT | Logo Contest</t>
  </si>
  <si>
    <t>RPT | Stand Up Leads</t>
  </si>
  <si>
    <t>RPT | Lunch &amp;#39;N Learns*</t>
  </si>
  <si>
    <t>Jira</t>
  </si>
  <si>
    <t>PCRPT Board</t>
  </si>
  <si>
    <t>Kore.ai | Web SDK</t>
  </si>
  <si>
    <t>ExpressScripts/rpt_botkit</t>
  </si>
  <si>
    <t>Kore | Docs ~ Kore.ai Connector Agent</t>
  </si>
  <si>
    <t>Kore | Docs ~ Kore.ai Connector  Agent</t>
  </si>
  <si>
    <t>PIC | Flow~agram</t>
  </si>
  <si>
    <t>Kore | Docs ~Adding Client Channel to Bot</t>
  </si>
  <si>
    <t>Kore | Docs ~ Web SDK Tutorial</t>
  </si>
  <si>
    <t>Repo | Express Scripts</t>
  </si>
  <si>
    <t>Repo | Hack-a-thon</t>
  </si>
  <si>
    <t>Repo | POC</t>
  </si>
  <si>
    <t>Repo | Training (Honestly... Who knows?!)</t>
  </si>
  <si>
    <t>Clark | Kore.Ai Micro Site</t>
  </si>
  <si>
    <t>GH | ESI Java Certs</t>
  </si>
  <si>
    <t>Repo | CNTLM for Mac</t>
  </si>
  <si>
    <t>Repo | GH Issues Management API</t>
  </si>
  <si>
    <t>Back End - Health Connect 360 - Confluence</t>
  </si>
  <si>
    <t>Repo | Cigna Enterprise</t>
  </si>
  <si>
    <t>Repo | Mine</t>
  </si>
  <si>
    <t>Info | Data Elements In Use Cases</t>
  </si>
  <si>
    <t>Jira | [PCRPT-207] Sourcing IMC Data Elements</t>
  </si>
  <si>
    <t>Jira | [PCRPT-184] Identify data elements within microsite</t>
  </si>
  <si>
    <t>Jira | PCRPT-199 | Micro ~ External User Engagement</t>
  </si>
  <si>
    <t>EPS | Entity Platform Services</t>
  </si>
  <si>
    <t>Dev | Bot Builder</t>
  </si>
  <si>
    <t>PreProd | Bot Builder</t>
  </si>
  <si>
    <t>Kore | Docs ~ BotKit SDK</t>
  </si>
  <si>
    <t>Aveska | Access Management Request Portal</t>
  </si>
  <si>
    <t>AD | Active Directory Group Access Requests</t>
  </si>
  <si>
    <t>ESI | App Portal</t>
  </si>
  <si>
    <t>LMS | Learning Portal</t>
  </si>
  <si>
    <t>SNOW | Service Now</t>
  </si>
  <si>
    <t>Okta</t>
  </si>
  <si>
    <t>Iris</t>
  </si>
  <si>
    <t>Jira | Access Req</t>
  </si>
  <si>
    <t>SNOW | Admin Access Request</t>
  </si>
  <si>
    <t>SNOW | Users &amp;amp; Groups Access Request</t>
  </si>
  <si>
    <t>SNOW | Artifactory Req</t>
  </si>
  <si>
    <t>Config | Dev</t>
  </si>
  <si>
    <t>Config | QA</t>
  </si>
  <si>
    <t>Config | UAT</t>
  </si>
  <si>
    <t>Config | DR (?)</t>
  </si>
  <si>
    <t>Config | Prod (Assumingly)</t>
  </si>
  <si>
    <t>AWS</t>
  </si>
  <si>
    <t>Janky</t>
  </si>
  <si>
    <t>PCF | App Express ~ Cloud Foundry</t>
  </si>
  <si>
    <t>Mural</t>
  </si>
  <si>
    <t>JFrog | Artifactory</t>
  </si>
  <si>
    <t>Tool | Color Palettes Generator</t>
  </si>
  <si>
    <t>Amy Toumbalakis</t>
  </si>
  <si>
    <t>Alex Kneller</t>
  </si>
  <si>
    <t>Avni</t>
  </si>
  <si>
    <t>Jacque</t>
  </si>
  <si>
    <t>Murat Sanli</t>
  </si>
  <si>
    <t>RPT Onboarding</t>
  </si>
  <si>
    <t>WPS | Onboard</t>
  </si>
  <si>
    <t>Jira | Training Guide</t>
  </si>
  <si>
    <t>Local Admin Policies</t>
  </si>
  <si>
    <t>IVR | API&amp;#39;s</t>
  </si>
  <si>
    <t>Dash | MatterMost</t>
  </si>
  <si>
    <t>Dash | Config Service (Server)</t>
  </si>
  <si>
    <t>RMED | Rational Med</t>
  </si>
  <si>
    <t>CxGroupIds</t>
  </si>
  <si>
    <t>ARX | Workspace Setup</t>
  </si>
  <si>
    <t>HC360 | Environment Setup</t>
  </si>
  <si>
    <t>HPRCDMR | Dev Setup</t>
  </si>
  <si>
    <t>EPSE | Dev Onboarding</t>
  </si>
  <si>
    <t>Docs | JDK 11</t>
  </si>
  <si>
    <t>SNOW | WebEx On Personal Phone</t>
  </si>
  <si>
    <t>CNTLM | Windows Setup</t>
  </si>
  <si>
    <t>CNTLM | Config &amp;amp; Error Help</t>
  </si>
  <si>
    <t>CNTLM | Mac Setup</t>
  </si>
  <si>
    <t>HELPFUL | Running CNTLM without Admin Privileges (Windows/Mac)</t>
  </si>
  <si>
    <t>Setup | IntelliJ</t>
  </si>
  <si>
    <t>IntelliJ | License Server</t>
  </si>
  <si>
    <t>Java | Oracle ~ JDK Install</t>
  </si>
  <si>
    <t>Sublime | Package Control Manager</t>
  </si>
  <si>
    <t>PowerBroker | Request &amp;amp; Setup &amp;amp; Usage</t>
  </si>
  <si>
    <t>PowerBroker | Setup</t>
  </si>
  <si>
    <t>Repo | Certificates Needed For NPM / Yarn</t>
  </si>
  <si>
    <t>Setup | Node / NPM / Yarn</t>
  </si>
  <si>
    <t>Node.js | Home</t>
  </si>
  <si>
    <t>NPM Setup Troubleshooting - Rebate Forecasting &amp;amp; PRP - Confluence</t>
  </si>
  <si>
    <t>Guide | Unable to clone Git repository due to self signed certificate | Fisheye | Atlassian Documentation</t>
  </si>
  <si>
    <t>React | Create React App</t>
  </si>
  <si>
    <t>Getting Started | Create React App</t>
  </si>
  <si>
    <t>ICON</t>
  </si>
  <si>
    <t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t>
  </si>
  <si>
    <t>data:image/png;base64,iVBORw0KGgoAAAANSUhEUgAAABAAAAAQCAYAAAAf8/9hAAADI0lEQVQ4jWWTT2hcVRTGv3Pvffe9mUwmbZOo0RqnhYpaaMAoFLtMFKw7ISIW2tAuQv1T/AculDhVdCH+6UIDg12UWMWF6FptN4aqxbaobVMoDZKK1WQaTPIm8967775zXCSRoGf1Lb5zFt/vO4T/zCtTFwZE06gEpaFcpJaTFmg9Wwif8nlx4vjue37d6Kd1MTIyomuHnhm3pdLzKipXcxHk0Oy1gZhAqTCCL3iJWT6YGLjzDQCyeqBeVwDUEzt2fXJ7T8+TOndibOh0GGmxkWkzo51l3rMUFIa289Y7qMiLkx9e/m4U09NCAPDoic/HbbnjaJC0XW9HWVWrXcYrg7mlxYXFVgwm6gYzOPfeWMu33L3TRuXO1yYG+t+i4Y8n77VBeFaYO7gouLvaaSqB+WV+Jamfmbn0Y39XH/Vu2bxbAXVFtCvPUg+Iqvbe1tpUu+9Bo8mMKmM6iyzNTGjtUpJe/H1u5eGpIwebANBcjeirRyYnzxgJT+sw2im5y9vxcrV98ewBpY0a4sILACKtUYivTx052BxsNIK1kGmw0Qi+2b9/vvDuTaWIAECYpfBu2IjIVogARLZIk9j74hwAOj82lq8TWtOUsPxEmWsRUBFhUUTdCiBZNwqIPLP6l9BG3CIIck0EUQCB1jgqQGZJawDiTBhVwih6CCAZbDQMIAQIDTYaBkRiSmqPjqKygB2UAhHm6LGTXx4l8HiRZU4FgRHmGZdlw6fGDlzf2Li9xz+9iwJzWoBtUnivbGS9y16nw1fnti9cuXRuuXmjS1jYhJFhyDWW4u3WYvJ9nMXY0b91T09YerXl8u0345bXRish/J0keIAA4Omfr7/kspV3569NO5ekShltVBBAMSebKhX0bd5SkjRFHC/7m0nCLopsGrde+PrQU8dWq1yv83OXb0woaw+3m3+B08wZTSgZbSMCyDsnaQrvnc2VwR8LCx99se/xZ1Gvq41JY+zCzIs2DF9WpPqQO8BlMIWHVYAVgc/afyat+J339w4d+983QoRAJKM/XKlFNtinlR5WXNSMMALwb8rn3+Yr+WfvDd0/u7YnAPAPslSMxBS/R5MAAAAASUVORK5CYII=</t>
  </si>
  <si>
    <t>data:image/png;base64,iVBORw0KGgoAAAANSUhEUgAAABAAAAAQCAYAAAAf8/9hAAAC1UlEQVQ4jW2TT2hcVRTGf+e+GydtNDM0Ogzp1Ejahg40JlRwojSxaRUhbdruQqHYBOkiQUGwgi6zCIioG2lwE+OiJhtjXdQh2rTjQoxu/LMZa5USWtMYaDQTO5k3b97c46LPOoQeuHC49zu/u/jOJ/xfBnBR/4y19pCqdtQUjPV+c0GQBxYfoL1/AdDted4XnueVAd1yyojkgO76GamjHQMuAHFAB44ere1+fBefL63TnIjzy6cfe65aEaAInAYuAcaL6J1ADmgeHx8P0um098H582Zf+xPm0s2i6Tp1xjzW+Rxr13+uVtbXmkAGI8AqgIjIvLVWp6amAo1qdnbWDQ0N6a7eAe186Q238+CA63//orNNzUH06TwgBugBDodh6FpaWqzv+zo2Nua+unxZNChr+/Ezmn3zHbm7ckuJNZPKvmhBHGIOA1kDHAFsX1+fS6VSTE9PUy6XpbW1VWON2+SflVXJnT2mXa+8J/FMLw+3dQLqAAs8b4A9xhgmJyc1m83K4uKiJpNJSSQSEtSUm/mLBKWSVDYrcu2Td3XH0yekJXtS7zHMXhM5gYjc88YYYrEYpdImQbnE9nSGjpffZu3XH1nKfUQ1FLan90VOOjxgP9BfKBQ0k8mIc04WFhboyWb54/ZtuXanwvpPV7W8/jfxJ18QeSTF0oW3VCslA+YzA1wBwnw+b5aXlxkdHSWZTOrc3Jz4lapuFr7VWNtT0rizQx9Kd7Nx6wYa+AYIwV0xwHdAvqGhwRSLxdBaKzMzM2ZkZESNq0qi97Q0tj+ry7kPpbR2B/+vldD5Gwb4um616QLuAjoxMVEZHh52K3+uusIP37umI+dc2+tfOvtou/N2tFVkW1wjbdfWHJwANqIlqQ0OHq+ee+3Vqt1zqNq4u6cK1KK3jUhbP3u/OeB53rznef4DwuSDzAMHtoapHvJfRA9aa/tVdW9NFTC/48KrwDdbtf8CoOk19X1vuuoAAAAASUVORK5CYII=</t>
  </si>
  <si>
    <t>data:image/png;base64,iVBORw0KGgoAAAANSUhEUgAAABAAAAAQCAYAAAAf8/9hAAACy0lEQVQ4jX2TTUhUYRiFz/t9373XGWecjOlPIzOSaNQo+tFaCAYtWkhE5KYyiWgRRNEmaJOLoGUZ1CIKwzYyEUFCRVC0KqMfI+2PiLCkaVBLa+7Mvfe793tbGJH9neWB98DLOQ/wu7q6BLq6xB/+tAjbt8uZxgwxAcQMUPvz59bTV+8WFjxdKZmCdHXqw2Br6xQB/J8AoKLnylrfeLsN0KLDqAbGJCBEKKTMWSQfxW3R83lX+w0CzIyA1f398eGJ4vEgjPazpRx4HmyluNy2jB9Goqg1QSkQCA74XFvTigOX6+u1+nk89q3Pt5w2eB5bbIJVi2vsJXPTZAkhdRDg05fJaDCX56liCV5Fct+1B89cAIcJAJyevpO+sg6h6AbELFuW1cnlqeSLSEe9BgYBqEPZdmbSdc2tN2/hBppJyDBpWy00pye7clz79xmwEUZmUdU8uWlh9ctEWNzY3dycB4CDQ0Pzxor6tlNWlhke/WgejnwAYjEZZz4hXMFbWKkyMDPYYEEqRRWWutjd3JzPZLN2Jpu1uxsb8w6ol4Wk+ckEC8tmAMYAVcJEvAQkDEAMElBCwJh/rAD4USITmIUgvFUgGgUbATADjPzUVy4m4p17BwZ6z//ywngx7FBhyJOeBxNFRMyl8lmJfhUjXPd1eISJACFoJJ/nXHp2psqJ3+l88KQXBphwdYe07Iz2vej1+IRBLK7ibM6MtW99SgAQu9B3uuTYB+AWQhhGuWPThqW1srqyEgJAGAT4VioFA6MfrVygydHh1Ya5dTsft60pEQBan71XNlh4f8oH72MhAd8DmDmdKDcVjiMCgPKBhi4U/JjjnG2qWXf0bmutN2OJDIjZl7KbXT/aE3LUxGzmcGQUQAUIGrGkvJOOxS/ldmx9/F8WGKCG7M3KqcCrjojtdCr5ZVvtgtFj9fV6GqRp4P5e0TSqf4QC+Cfm3wFVAFXGKYAJdAAAAABJRU5ErkJggg==</t>
  </si>
  <si>
    <t>data:image/png;base64,iVBORw0KGgoAAAANSUhEUgAAABAAAAAQCAIAAACQkWg2AAAByElEQVQ4jX2Sz0tUcRTFP987viCdF9TkvKLFDE2BFgw1FOUkvBlRCBdDCC0CaSEEie2ilRBErvoLgsBFmLWIFMIiQ40sM8nIfmyyYX6kDCmF06TgFO/bwmx8g85Z3u8533vuPRc2g4iIyKZPbiiFKJcSlJviKddogOaWlmAgkEqn9dZ/gxKOR+i+AnycmXk19Rq4RvgYPtnQt6qk0A7xRnpusLDo/CzkDd3J/qtElxl9w3dV3kE8hBvZvVcN9pOfH5pPzw08+03bQxr8hnXCjHnWzSuUQmtCYel953z7ytIs/sLBB/fsidS5bLAQaPf7bMvYcXo6PLvyQZVW4DVpauV6/7Y7aWlIrNWaa9vHTi3cDN1PbE+YyuuawbdsxCarW7PVB6yani/mUwBG6laed60Wk38YcZgSfv3bvNLo+pqjQ5G3ueJS7sfYzszdvmDmZezQ5zNnyQi76sW/z+k4QuoTat2SIBFv1KqyHhFdpS33eGIwmyQ/pwb68O3h8EnEndiasJs6zcULhMbfT08+GabjPFpz+VKJsSEHBBlmUfPiFskuZRRNk97bWLWMjqME7WwZOtAUj9u2XYnx31j5iYqUBq2ACuf9F1ypi2+5xSlLAAAAAElFTkSuQmCC</t>
  </si>
  <si>
    <t>data:image/png;base64,iVBORw0KGgoAAAANSUhEUgAAABAAAAAQCAYAAAAf8/9hAAACmElEQVQ4jY1Tz0tUYRQ993vf+zX6ZrSihVkUZSnUKomUiEpoN4Xisp+0SYgKW0f/QJsEsUXlop0NFLgJoh8IZZCtIkgooqhpkzYzmm/ee993bwuzpkLorO7lnnO53HsPoREi1H3/6fac9gdD7fWFjm7TygEBZSt4lJm0NHlg1yyIZEVCK0H7xEToqbUnI8+72Oz5HTnXVYF24TkOtFJQpBiMtynzSFpZGJ8sdi/9bjA+HhR06+Um1x9u9vygyfPQ5PoItQtFBBYGAPhaI9RuoggjjPkrd3p7Yw0AjjQfq1s7TEgDouWembX8OUsXKvUYsckiFlGuclAIQn9LYc35dWH+A4BRwo2JbYpwl4CdruMg0C4C7b7JrBmbi+PnYBZo6lFCQwJ0QgSu42BjoXV2Q9TSrxXRUUC6BEBmGSAzKyzHqyeOzjSs9wXfLD1T4Nsg6jTM+FiZ7/i6tDCgBHIQgAMAApE0M2N/iZdxZnAGgusABACsiKolaZ8iwuYGWo2B6X/EP/GzVms4YZtajfy/UML40JDnFdCzGtl31D4C8iu5AJ9V3g+mHCL+NRXhLG6Wuv8Wt0/c39MS5IZ8rVeej0noMe1/8LKrXKvc+1j7tj2zFiACAW+YZAxGpqEUtUfR3kKQG0qt7awldVSTOlJrZpm5nwDgyNTrc3NL36++r8771XoMwwxFxKGrF9bnIqwNmyIB1FKWYjFNUEvqSTVNLiWnBkY1AEguvtWu85vaovz52Bg/tQYEUp7jFBQRMmuRWANAIJDEiox4+vutT2gwU3FyJue1RKc9hy4Q0VaBKMsCKwzDjJQNx5l5t5gm18o8N14uFhvM9GutQsUnr3b42hskhUMEamMRJGy+ZBk/rJu09OTw7j/s/ANZTC3/y/pgcAAAAABJRU5ErkJggg==</t>
  </si>
  <si>
    <t>data:image/png;base64,iVBORw0KGgoAAAANSUhEUgAAABAAAAAQCAYAAAAf8/9hAAAB0UlEQVQ4jb2SPWhTURTHf+fmvSh+FETQ+oEuWdQMUhsQdKiBxlXBRAkipTgIbk6NAcnSwa10bREVBGkUB13ShhoEF79wUDedjPiBgk0bTN5793R4fa2N0QqCZ7rc/8f5n3Mv/GPJ74DPg6mDorIfQEXfbJt5+vKvDD6lD2VEZAxkXwfxtVV7afvs8+mf782qrunUkIipdIoBFA482HOmkh6dH+qa4GOmP2kCeQG4S4rHgt4Jj3Lq/t7TR24lLgB4Fu2rFTe/AnAig/ju+RE3MeeaLS2w5quT+D627ng7NCgxfjs2PQ5cBFxRGQHOLifwZ9xzFq6JEOtIXnZiXl6O4Q+UdL1xF94DWwFP4fzD4qabplWJJ1WY7CIGNM6XcE+1kvwQeLYEuAKTA6ONpDGODkdzq9oJJ+btsNgs6F3nm5+THO3IzvGCPKoTkYlBh8WrulNAFsCx7i7JND/8mmSlBq8u7Ax8rYdPIGWj0IzAtrSO/kkM4Pt2maM2aIpfjZ9Q9B5ArdUbFOZSTyCKbeh5d31FbcXB6GEI9yViTwqAV3WnHrV6s8VGP/7qv0XP2xvdo4iUZy9vzBkAJ+blrzT6Cp6a+lojoNQRCra9Ib8m97/UIrtZpE0pOY75AAAAAElFTkSuQmCC</t>
  </si>
  <si>
    <t>Don Fischer (?)</t>
  </si>
  <si>
    <t>Dawn Fischer (?)</t>
  </si>
  <si>
    <t>IDK - Important person. Sent an email that caused a rucus for Micro SMS Testing.</t>
  </si>
  <si>
    <t>Karen Pavlinac</t>
  </si>
  <si>
    <t>PA</t>
  </si>
  <si>
    <t xml:space="preserve">PA Expiring - Micro Site Use Case Flow </t>
  </si>
  <si>
    <t>03.2022 ~ Micro Site / Kore.ai Project</t>
  </si>
  <si>
    <t>Pharmacy (?)</t>
  </si>
  <si>
    <t>MVP</t>
  </si>
  <si>
    <t>Entity Platforms Initial List of MVPs</t>
  </si>
  <si>
    <t>EPS Confluence</t>
  </si>
  <si>
    <t>NLP</t>
  </si>
  <si>
    <t>Natural Language Processing</t>
  </si>
  <si>
    <t>Kore.ai Bots</t>
  </si>
  <si>
    <t>N2T</t>
  </si>
  <si>
    <t>New to Therapy</t>
  </si>
  <si>
    <t>Micro Site Flow</t>
  </si>
  <si>
    <t>PWP</t>
  </si>
  <si>
    <t>Pharma Web Portal</t>
  </si>
  <si>
    <t>CloudBees Core</t>
  </si>
  <si>
    <t>Pivotal Cloud Foundry</t>
  </si>
  <si>
    <t>NSEE</t>
  </si>
  <si>
    <t>ASG</t>
  </si>
  <si>
    <t>Rules for PCF?</t>
  </si>
  <si>
    <t>IRM</t>
  </si>
  <si>
    <t>SAT</t>
  </si>
  <si>
    <t>IRM SAT</t>
  </si>
  <si>
    <t>Approvals for IP exceptions in PCF?</t>
  </si>
  <si>
    <t>TSE</t>
  </si>
  <si>
    <t>Technology Security Evaluation</t>
  </si>
  <si>
    <t>Intake Process in TechCentral replacing CIP Solution Assessments 6.14.21.</t>
  </si>
  <si>
    <t>Solution Assessment Team</t>
  </si>
  <si>
    <t>Topic</t>
  </si>
  <si>
    <t>UPS</t>
  </si>
  <si>
    <t>CPSD</t>
  </si>
  <si>
    <t>Cloud Platform Service Desk</t>
  </si>
  <si>
    <t>User Provided Service</t>
  </si>
  <si>
    <t>PCF Setup</t>
  </si>
  <si>
    <t>UIE</t>
  </si>
  <si>
    <t>User Interface Engineering</t>
  </si>
  <si>
    <t>Conf. Dash</t>
  </si>
  <si>
    <t>Link</t>
  </si>
  <si>
    <t>CAICOE</t>
  </si>
  <si>
    <t>Project - Micro</t>
  </si>
  <si>
    <t>Converational AI Center of Excellence</t>
  </si>
  <si>
    <t>Thomas Gissubel </t>
  </si>
  <si>
    <t>thomas_gissubel@express-scripts.com</t>
  </si>
  <si>
    <t>Senior Architect</t>
  </si>
  <si>
    <t>Conversational AI Platform</t>
  </si>
  <si>
    <t>MM</t>
  </si>
  <si>
    <t>Managed Master</t>
  </si>
  <si>
    <t>In Format: LETTER##  (ex. A01)</t>
  </si>
  <si>
    <t>Stephanie.Graffuis@evernorth.com</t>
  </si>
  <si>
    <t>Stephanie Graffuis</t>
  </si>
  <si>
    <t>FSP</t>
  </si>
  <si>
    <t>Field Solution Portal</t>
  </si>
  <si>
    <t>Digital Health Formulary</t>
  </si>
  <si>
    <t>AUM</t>
  </si>
  <si>
    <t>Files</t>
  </si>
  <si>
    <t>Folders</t>
  </si>
  <si>
    <t>Size</t>
  </si>
  <si>
    <t>A.Files</t>
  </si>
  <si>
    <t>A.Dirs</t>
  </si>
  <si>
    <t>A.Size</t>
  </si>
  <si>
    <t>D.File</t>
  </si>
  <si>
    <t>D.Dir</t>
  </si>
  <si>
    <t>D.Size</t>
  </si>
  <si>
    <t>Micro</t>
  </si>
  <si>
    <t>Jeremy Haveard</t>
  </si>
  <si>
    <t>MSK</t>
  </si>
  <si>
    <t>Musculoskeletal Disorders</t>
  </si>
  <si>
    <t>DCM</t>
  </si>
  <si>
    <t>Digital Care Management</t>
  </si>
  <si>
    <t>AKA - MSK</t>
  </si>
  <si>
    <t>EVOR</t>
  </si>
  <si>
    <t>EverNorth Opportunity Repository</t>
  </si>
  <si>
    <t>Outreach Opportunities</t>
  </si>
  <si>
    <t>MDM</t>
  </si>
  <si>
    <t>Master Data Management</t>
  </si>
  <si>
    <t>IBOR</t>
  </si>
  <si>
    <t>Member Identifier Across All Orgs.  AKA: Logitutinal Records, BellyButton Idek….</t>
  </si>
  <si>
    <t>OMS</t>
  </si>
  <si>
    <t>Opportunity Management System</t>
  </si>
  <si>
    <t>POMS</t>
  </si>
  <si>
    <t>Pharmacy Opportunity Management System</t>
  </si>
  <si>
    <t>Cupcake</t>
  </si>
  <si>
    <t>Intermediate Step Before Dev Work…</t>
  </si>
  <si>
    <t>Cake</t>
  </si>
  <si>
    <t>First Rollout Approach</t>
  </si>
  <si>
    <t>Wedding Cake</t>
  </si>
  <si>
    <t>Whole Shibang</t>
  </si>
  <si>
    <t>CAI</t>
  </si>
  <si>
    <t>Conversational AI</t>
  </si>
  <si>
    <t>Before Global Install</t>
  </si>
  <si>
    <t>C:\Users\C7F7Q8\AppData\Roaming\NPM</t>
  </si>
  <si>
    <t>CSP</t>
  </si>
  <si>
    <t>Coordinated Services Platform</t>
  </si>
  <si>
    <t>Christy.Harlan@evernorth.com</t>
  </si>
  <si>
    <t>Christy Harlan</t>
  </si>
  <si>
    <t>New RPT Boss Man</t>
  </si>
  <si>
    <t>Project</t>
  </si>
  <si>
    <t>Preferred Alts. (Rmed)</t>
  </si>
  <si>
    <t>EDMES</t>
  </si>
  <si>
    <t>CHES</t>
  </si>
  <si>
    <t>Core Healthcare Entity Services</t>
  </si>
  <si>
    <t>EES</t>
  </si>
  <si>
    <t>EESCH</t>
  </si>
  <si>
    <t>EES Core Healthcare</t>
  </si>
  <si>
    <t>Enterprise Entity Services</t>
  </si>
  <si>
    <t>OMA</t>
  </si>
  <si>
    <t>Opportunity Management Application</t>
  </si>
  <si>
    <t>eh2732</t>
  </si>
  <si>
    <t> NDC Code Structure</t>
  </si>
  <si>
    <t>0003 - E.r. Squibb &amp; Sons, L.l.c.</t>
  </si>
  <si>
    <t>0003-2187 - Orencia</t>
  </si>
  <si>
    <t>0003-2187-10</t>
  </si>
  <si>
    <t>0003-2187-13</t>
  </si>
  <si>
    <t>Mike Nastus</t>
  </si>
  <si>
    <t>Aimee.Farabee@evernorth.com</t>
  </si>
  <si>
    <t>Aimee Farabee</t>
  </si>
  <si>
    <t>Ashirvad S. Jain</t>
  </si>
  <si>
    <t>ASJain@express-scripts.com</t>
  </si>
  <si>
    <t>Micro Pipe Help</t>
  </si>
  <si>
    <t>Ditroia</t>
  </si>
  <si>
    <t>Engineer</t>
  </si>
  <si>
    <t>New Platform Development Technical Product Owner (TPO</t>
  </si>
  <si>
    <t>HSP</t>
  </si>
  <si>
    <t>Health Services Portal (?)</t>
  </si>
  <si>
    <t>Description</t>
  </si>
  <si>
    <t>Total</t>
  </si>
  <si>
    <t>Total Active</t>
  </si>
  <si>
    <t>Phone Numbers</t>
  </si>
  <si>
    <t>Registered</t>
  </si>
  <si>
    <t>SMS Enrolled</t>
  </si>
  <si>
    <t>SMS %</t>
  </si>
  <si>
    <t>TTL %</t>
  </si>
  <si>
    <t>MHP</t>
  </si>
  <si>
    <t>Mental Health Parity</t>
  </si>
  <si>
    <t>SUD</t>
  </si>
  <si>
    <t>Substance Use Disorder</t>
  </si>
  <si>
    <t>IFP</t>
  </si>
  <si>
    <t>Individual &amp; Family Plan</t>
  </si>
  <si>
    <t>QTL</t>
  </si>
  <si>
    <t>Quantitive Treatment Limitations</t>
  </si>
  <si>
    <t>NQTL</t>
  </si>
  <si>
    <t>Non-Quantitive Treatment Limitations</t>
  </si>
  <si>
    <t>Mental Health Training</t>
  </si>
  <si>
    <t>CCA</t>
  </si>
  <si>
    <t>Consolidated Appropriations Act</t>
  </si>
  <si>
    <t>Requires Plans to produce written comparative analyses of all NQTL processes</t>
  </si>
  <si>
    <t>PFFUA</t>
  </si>
  <si>
    <t>Plan Finder (HPMS?) File Upload Automation</t>
  </si>
  <si>
    <t>HPMS</t>
  </si>
  <si>
    <t>EIW</t>
  </si>
  <si>
    <t>Enterprise Information Warehouse</t>
  </si>
  <si>
    <t>TeraData Request</t>
  </si>
  <si>
    <t>PHI</t>
  </si>
  <si>
    <t>Protected Health Information</t>
  </si>
  <si>
    <t>From</t>
  </si>
  <si>
    <t>To</t>
  </si>
  <si>
    <t>Status</t>
  </si>
  <si>
    <t>Local</t>
  </si>
  <si>
    <t>ESI GitHub</t>
  </si>
  <si>
    <t>Timeout</t>
  </si>
  <si>
    <t>Prototype Server</t>
  </si>
  <si>
    <t>Check</t>
  </si>
  <si>
    <t>Success</t>
  </si>
  <si>
    <t>Requested</t>
  </si>
  <si>
    <t>Before</t>
  </si>
  <si>
    <t>Story</t>
  </si>
  <si>
    <t>Sprint</t>
  </si>
  <si>
    <t>C13 | Bot Development | Conversation Flow ~ Keep Members Healthy</t>
  </si>
  <si>
    <t>PCRPT-239</t>
  </si>
  <si>
    <t>Pts</t>
  </si>
  <si>
    <t>PCRPT-237</t>
  </si>
  <si>
    <t>C13 | Verify microsite and bokit connection works</t>
  </si>
  <si>
    <t>PCRPT-250</t>
  </si>
  <si>
    <t>C13 | Network diagram for Kore ai SMS messaging prototype</t>
  </si>
  <si>
    <t>C13 | Microsite App Code</t>
  </si>
  <si>
    <t>PCRPT-218</t>
  </si>
  <si>
    <t>C13 | Bot Development | Conversation Flow ~ Avoid Surprises</t>
  </si>
  <si>
    <t>PCRPT-240</t>
  </si>
  <si>
    <t>PCRPT-234</t>
  </si>
  <si>
    <t>C13 | Integrate JWT</t>
  </si>
  <si>
    <t>PCRPT-209</t>
  </si>
  <si>
    <t>C13 | MicroSite ~ Enhanced Look &amp; Feel</t>
  </si>
  <si>
    <t>After</t>
  </si>
  <si>
    <t>PCRPT-223</t>
  </si>
  <si>
    <t>C13 | Botkit code - connection between bot and phone lines</t>
  </si>
  <si>
    <t>PCRPT-199</t>
  </si>
  <si>
    <t>C13 | Infra | How do we support external users via microsites using real data?</t>
  </si>
  <si>
    <t>C13 | Bot Development | SMS txt N2T build out for pilot testing</t>
  </si>
  <si>
    <t>PCRPT-117</t>
  </si>
  <si>
    <t>C13 | Infra ~ Pipeline Buildout for PCF Code Deployments</t>
  </si>
  <si>
    <t>PCRPT-231</t>
  </si>
  <si>
    <t>PCRPT-220</t>
  </si>
  <si>
    <t>C13 | Reporting ~ Provide analytics on the microsite engagement</t>
  </si>
  <si>
    <t>C13 | Kore Bot | Flow Development ~ OverSpend</t>
  </si>
  <si>
    <t>SEE</t>
  </si>
  <si>
    <t>Software Engineering Excellence</t>
  </si>
  <si>
    <t xml:space="preserve"> New Repo PCF Required Files</t>
  </si>
  <si>
    <t>C13 | Infra | Network Diagram ~ SMS to MicroSite Prototype</t>
  </si>
  <si>
    <t>C13 | Infra | Pipeline Build Out for PCF Code Deployments</t>
  </si>
  <si>
    <t>C13 | Kore Bot | Flow Development ~ Keep Members Healthy (N2T)</t>
  </si>
  <si>
    <t>C13 | Kore Bot | Flow Development ~ Avoid Surprises</t>
  </si>
  <si>
    <t>C13 | BotKit | Phone Numbers Integration</t>
  </si>
  <si>
    <t>C13 | MicroSite ~ Kore.ai Bot Integration</t>
  </si>
  <si>
    <t>C13 | MicroSite ~ JWT Integration</t>
  </si>
  <si>
    <t>C13 | Spike | MicroSite ~ Enhanced Look &amp; Feel</t>
  </si>
  <si>
    <t>C13 | Spike | MicroSite ~ Supporting Real Data for External Users</t>
  </si>
  <si>
    <t>C13 | Spike | MicroSite ~ Reporting Analytics Capabilities</t>
  </si>
  <si>
    <t>Last</t>
  </si>
  <si>
    <t>Remote</t>
  </si>
  <si>
    <t>Task</t>
  </si>
  <si>
    <t>PreProd - Kore.Ai Bot Builder</t>
  </si>
  <si>
    <t>PCF (Micro &amp; JWT)</t>
  </si>
  <si>
    <t>Jenkins (BotKit)</t>
  </si>
  <si>
    <t>File Transfer Server</t>
  </si>
  <si>
    <t>Remote Dev Server</t>
  </si>
  <si>
    <t>X</t>
  </si>
  <si>
    <t>S</t>
  </si>
  <si>
    <t>T</t>
  </si>
  <si>
    <t>Auth - Part #1</t>
  </si>
  <si>
    <t>Add criteria</t>
  </si>
  <si>
    <t>Auth - Part #2</t>
  </si>
  <si>
    <t>C13 | MicroSite | Move Code onto Remote Dev Server &amp; Run Locally</t>
  </si>
  <si>
    <t>MX</t>
  </si>
  <si>
    <t>Member Experience</t>
  </si>
  <si>
    <t>CNP</t>
  </si>
  <si>
    <t>Cloud Native Pipeline</t>
  </si>
  <si>
    <t>SHOWCASE ~ Node Mods</t>
  </si>
  <si>
    <t>On Disk</t>
  </si>
  <si>
    <t>EHR</t>
  </si>
  <si>
    <t>Electronic Health Record</t>
  </si>
  <si>
    <t>WIDTH</t>
  </si>
  <si>
    <t>rpt-custom-dailog</t>
  </si>
  <si>
    <t>%</t>
  </si>
  <si>
    <t>projectBrief-images</t>
  </si>
  <si>
    <t>.project-brief-main</t>
  </si>
  <si>
    <t>PX → REM</t>
  </si>
  <si>
    <t>HEIGHT</t>
  </si>
  <si>
    <t>PILLS</t>
  </si>
  <si>
    <t>REM</t>
  </si>
  <si>
    <t>REM →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</si>
</sst>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mmm\-dd;@"/>
    <numFmt numFmtId="165" formatCode="[$-409]mmm\.\ d\,\ yy;@"/>
    <numFmt numFmtId="166" formatCode="_(* #,##0_);_(* \(#,##0\);_(* &quot;-&quot;??_);_(@_)"/>
    <numFmt numFmtId="167" formatCode="0.0%"/>
    <numFmt numFmtId="168" formatCode="mmm\.d\ \~\ ddd"/>
    <numFmt numFmtId="169" formatCode="0.000"/>
  </numFmts>
  <fonts count="26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9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3.75"/>
      <color rgb="FF1A50B1"/>
      <name val="Arial"/>
      <family val="2"/>
    </font>
    <font>
      <sz val="11"/>
      <color rgb="FF333333"/>
      <name val="Arial"/>
      <family val="2"/>
    </font>
    <font>
      <b/>
      <sz val="11"/>
      <color theme="6" tint="0.39997558519241921"/>
      <name val="Tw Cen MT"/>
      <family val="2"/>
      <scheme val="minor"/>
    </font>
    <font>
      <b/>
      <sz val="11"/>
      <color theme="8" tint="0.39997558519241921"/>
      <name val="Tw Cen MT"/>
      <family val="2"/>
      <scheme val="minor"/>
    </font>
    <font>
      <b/>
      <sz val="11"/>
      <color theme="9" tint="0.39997558519241921"/>
      <name val="Tw Cen MT"/>
      <family val="2"/>
      <scheme val="minor"/>
    </font>
    <font>
      <b/>
      <sz val="12"/>
      <color theme="4" tint="0.39997558519241921"/>
      <name val="Tw Cen MT"/>
      <family val="2"/>
      <scheme val="minor"/>
    </font>
    <font>
      <b/>
      <sz val="12"/>
      <color theme="7" tint="0.59999389629810485"/>
      <name val="Tw Cen MT"/>
      <family val="2"/>
      <scheme val="minor"/>
    </font>
    <font>
      <b/>
      <sz val="11"/>
      <color theme="6" tint="-0.499984740745262"/>
      <name val="Tw Cen MT"/>
      <family val="2"/>
      <scheme val="minor"/>
    </font>
    <font>
      <b/>
      <sz val="11"/>
      <color theme="7" tint="-0.499984740745262"/>
      <name val="Tw Cen MT"/>
      <family val="2"/>
      <scheme val="minor"/>
    </font>
    <font>
      <sz val="10"/>
      <color theme="1"/>
      <name val="Tw Cen MT"/>
      <family val="2"/>
      <scheme val="minor"/>
    </font>
    <font>
      <b/>
      <sz val="11"/>
      <color theme="1"/>
      <name val="Tw Cen MT"/>
      <scheme val="minor"/>
    </font>
    <font>
      <b/>
      <sz val="11"/>
      <color theme="9" tint="-0.249977111117893"/>
      <name val="Tw Cen MT"/>
      <family val="2"/>
      <scheme val="minor"/>
    </font>
    <font>
      <b/>
      <sz val="11"/>
      <color theme="2" tint="-0.749992370372631"/>
      <name val="Tw Cen MT"/>
      <family val="2"/>
      <scheme val="minor"/>
    </font>
    <font>
      <b/>
      <sz val="11"/>
      <color theme="7" tint="-0.499984740745262"/>
      <name val="Tw Cen MT"/>
      <scheme val="minor"/>
    </font>
    <font>
      <b/>
      <strike/>
      <sz val="11"/>
      <color theme="6" tint="-0.499984740745262"/>
      <name val="Tw Cen MT"/>
      <family val="2"/>
      <scheme val="minor"/>
    </font>
    <font>
      <strike/>
      <sz val="11"/>
      <color theme="1"/>
      <name val="Tw Cen MT"/>
      <family val="2"/>
      <scheme val="minor"/>
    </font>
    <font>
      <strike/>
      <sz val="9"/>
      <color theme="1"/>
      <name val="Tw Cen MT"/>
      <family val="2"/>
      <scheme val="minor"/>
    </font>
    <font>
      <b/>
      <sz val="9"/>
      <color theme="1"/>
      <name val="Tw Cen MT"/>
      <family val="2"/>
      <scheme val="minor"/>
    </font>
    <font>
      <sz val="9"/>
      <color theme="1"/>
      <name val="Tw Cen MT"/>
      <scheme val="minor"/>
    </font>
    <font>
      <b/>
      <sz val="16"/>
      <color theme="0"/>
      <name val="Tw Cen MT"/>
      <family val="2"/>
      <scheme val="minor"/>
    </font>
    <font>
      <sz val="11"/>
      <color theme="1"/>
      <name val="Tw Cen MT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1"/>
    <xf numFmtId="164" fontId="0" fillId="3" borderId="0" xfId="0" applyNumberFormat="1" applyFill="1"/>
    <xf numFmtId="0" fontId="0" fillId="3" borderId="0" xfId="0" applyFill="1"/>
    <xf numFmtId="0" fontId="2" fillId="3" borderId="0" xfId="1" applyFill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14" fontId="0" fillId="0" borderId="0" xfId="2" applyNumberFormat="1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2"/>
    </xf>
    <xf numFmtId="0" fontId="2" fillId="0" borderId="0" xfId="1" applyAlignment="1">
      <alignment horizontal="left" vertical="center" wrapText="1" indent="3"/>
    </xf>
    <xf numFmtId="167" fontId="0" fillId="0" borderId="0" xfId="3" applyNumberFormat="1" applyFont="1"/>
    <xf numFmtId="0" fontId="7" fillId="4" borderId="0" xfId="0" applyFont="1" applyFill="1"/>
    <xf numFmtId="0" fontId="8" fillId="5" borderId="0" xfId="0" applyFont="1" applyFill="1"/>
    <xf numFmtId="0" fontId="9" fillId="6" borderId="0" xfId="0" applyFont="1" applyFill="1"/>
    <xf numFmtId="0" fontId="12" fillId="2" borderId="0" xfId="0" applyFont="1" applyFill="1"/>
    <xf numFmtId="0" fontId="13" fillId="7" borderId="0" xfId="0" applyFont="1" applyFill="1"/>
    <xf numFmtId="0" fontId="14" fillId="0" borderId="0" xfId="0" applyFont="1"/>
    <xf numFmtId="168" fontId="0" fillId="0" borderId="0" xfId="0" applyNumberFormat="1"/>
    <xf numFmtId="0" fontId="15" fillId="0" borderId="0" xfId="0" applyFont="1"/>
    <xf numFmtId="0" fontId="16" fillId="5" borderId="0" xfId="0" applyFont="1" applyFill="1"/>
    <xf numFmtId="0" fontId="17" fillId="10" borderId="0" xfId="0" applyFont="1" applyFill="1"/>
    <xf numFmtId="0" fontId="18" fillId="7" borderId="0" xfId="0" applyFont="1" applyFill="1"/>
    <xf numFmtId="0" fontId="19" fillId="2" borderId="0" xfId="0" applyFont="1" applyFill="1"/>
    <xf numFmtId="0" fontId="22" fillId="0" borderId="0" xfId="0" applyFont="1"/>
    <xf numFmtId="0" fontId="21" fillId="2" borderId="0" xfId="0" applyFont="1" applyFill="1"/>
    <xf numFmtId="0" fontId="20" fillId="2" borderId="0" xfId="0" applyFont="1" applyFill="1"/>
    <xf numFmtId="168" fontId="0" fillId="2" borderId="0" xfId="0" applyNumberFormat="1" applyFill="1"/>
    <xf numFmtId="0" fontId="2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9" fontId="0" fillId="0" borderId="0" xfId="0" applyNumberFormat="1"/>
    <xf numFmtId="0" fontId="24" fillId="11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67" fontId="25" fillId="0" borderId="0" xfId="0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100">
    <dxf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0.0%"/>
    </dxf>
    <dxf>
      <alignment horizontal="center" vertical="bottom" textRotation="0" wrapText="0" indent="0" justifyLastLine="0" shrinkToFit="0" readingOrder="0"/>
    </dxf>
    <dxf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0.0%"/>
    </dxf>
    <dxf>
      <alignment horizontal="center" vertical="bottom" textRotation="0" wrapText="0" indent="0" justifyLastLine="0" shrinkToFit="0" readingOrder="0"/>
    </dxf>
    <dxf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0.0%"/>
    </dxf>
    <dxf>
      <alignment horizontal="center" vertical="bottom" textRotation="0" wrapText="0" indent="0" justifyLastLine="0" shrinkToFit="0" readingOrder="0"/>
    </dxf>
    <dxf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0.0%"/>
    </dxf>
    <dxf>
      <alignment horizontal="center" vertical="bottom" textRotation="0" wrapText="0" indent="0" justifyLastLine="0" shrinkToFit="0" readingOrder="0"/>
    </dxf>
    <dxf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0.0%"/>
    </dxf>
    <dxf>
      <alignment horizontal="center" vertical="bottom" textRotation="0" wrapText="0" indent="0" justifyLastLine="0" shrinkToFit="0" readingOrder="0"/>
    </dxf>
    <dxf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0.0%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Tw Cen MT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</font>
    </dxf>
    <dxf>
      <font>
        <b/>
        <color theme="6" tint="0.39997558519241921"/>
      </font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numFmt numFmtId="168" formatCode="mmm\.d\ \~\ d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outline val="0"/>
        <shadow val="0"/>
        <u val="none"/>
        <vertAlign val="baseline"/>
        <sz val="9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Tw Cen MT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w Cen MT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</font>
    </dxf>
    <dxf>
      <font>
        <b/>
      </font>
    </dxf>
    <dxf>
      <numFmt numFmtId="167" formatCode="0.0%"/>
    </dxf>
    <dxf>
      <numFmt numFmtId="167" formatCode="0.0%"/>
    </dxf>
    <dxf>
      <numFmt numFmtId="166" formatCode="_(* #,##0_);_(* \(#,##0\);_(* &quot;-&quot;??_);_(@_)"/>
    </dxf>
    <dxf>
      <font>
        <b/>
      </font>
    </dxf>
    <dxf>
      <numFmt numFmtId="19" formatCode="m/d/yyyy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[$-409]mmm\-dd;@"/>
    </dxf>
    <dxf>
      <numFmt numFmtId="164" formatCode="[$-409]mmm\-dd;@"/>
    </dxf>
    <dxf>
      <font>
        <color rgb="FF9C0006"/>
      </font>
      <fill>
        <patternFill>
          <bgColor rgb="FFFFC7CE"/>
        </patternFill>
      </fill>
    </dxf>
    <dxf>
      <numFmt numFmtId="165" formatCode="[$-409]mmm\.\ d\,\ 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Tw Cen MT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Tw Cen MT"/>
        <scheme val="minor"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0.0%"/>
    </dxf>
    <dxf>
      <numFmt numFmtId="167" formatCode="0.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0.0%"/>
    </dxf>
    <dxf>
      <numFmt numFmtId="167" formatCode="0.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0.0%"/>
    </dxf>
    <dxf>
      <numFmt numFmtId="167" formatCode="0.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3" name="Table13" displayName="Table13" ref="A1:D7" totalsRowCount="1">
  <autoFilter ref="A1:D6"/>
  <tableColumns count="4">
    <tableColumn id="1" name="WIDTH"/>
    <tableColumn id="2" name="rpt-custom-dailog" dataDxfId="99" totalsRowDxfId="98"/>
    <tableColumn id="3" name="%" totalsRowFunction="average" dataDxfId="97" totalsRowDxfId="96" dataCellStyle="Percent">
      <calculatedColumnFormula>Table13[[#This Row],[rpt-custom-dailog]]/Table13[[#This Row],[WIDTH]]</calculatedColumnFormula>
    </tableColumn>
    <tableColumn id="4" name="PX → REM" totalsRowFunction="custom" dataDxfId="95" totalsRowDxfId="94">
      <calculatedColumnFormula>Table13[[#This Row],[rpt-custom-dailog]]/16</calculatedColumnFormula>
      <totalsRowFormula>IFERROR(SUBTOTAL(101,Table13[PX → REM]),0)</totalsRow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A1:F93" totalsRowShown="0">
  <autoFilter ref="A1:F93"/>
  <sortState ref="A2:F93">
    <sortCondition ref="B1:B93"/>
  </sortState>
  <tableColumns count="6">
    <tableColumn id="1" name="Acronym" dataDxfId="73"/>
    <tableColumn id="2" name="Meaning"/>
    <tableColumn id="3" name="Note" dataDxfId="72"/>
    <tableColumn id="4" name="Where" dataDxfId="71"/>
    <tableColumn id="5" name="Topic" dataDxfId="70"/>
    <tableColumn id="6" name="Link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A1:I26" totalsRowShown="0">
  <autoFilter ref="A1:I26"/>
  <tableColumns count="9">
    <tableColumn id="5" name="Date" dataDxfId="69">
      <calculatedColumnFormula>NOW()</calculatedColumnFormula>
    </tableColumn>
    <tableColumn id="1" name="Name"/>
    <tableColumn id="6" name="Email"/>
    <tableColumn id="8" name="Project"/>
    <tableColumn id="3" name="Team"/>
    <tableColumn id="2" name="Role"/>
    <tableColumn id="4" name="Notes"/>
    <tableColumn id="7" name="Tag"/>
    <tableColumn id="9" name="ID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1:F17" totalsRowShown="0">
  <autoFilter ref="A1:F17"/>
  <sortState ref="A2:F26">
    <sortCondition ref="A1:A26"/>
  </sortState>
  <tableColumns count="6">
    <tableColumn id="3" name="Date" dataDxfId="67">
      <calculatedColumnFormula>NOW()</calculatedColumnFormula>
    </tableColumn>
    <tableColumn id="2" name="ID" dataDxfId="66"/>
    <tableColumn id="1" name="Request"/>
    <tableColumn id="4" name="Requested By"/>
    <tableColumn id="5" name="Site"/>
    <tableColumn id="6" name="Access"/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id="5" name="Table5" displayName="Table5" ref="H1:I5" totalsRowShown="0">
  <autoFilter ref="H1:I5"/>
  <tableColumns count="2">
    <tableColumn id="1" name="Name"/>
    <tableColumn id="2" name="ID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id="2" name="Table2" displayName="Table2" ref="A1:E9" totalsRowShown="0">
  <autoFilter ref="A1:E9"/>
  <sortState ref="A2:E11">
    <sortCondition descending="1" ref="D1:D11"/>
  </sortState>
  <tableColumns count="5">
    <tableColumn id="1" name="#" dataDxfId="64">
      <calculatedColumnFormula>ROW()-1</calculatedColumnFormula>
    </tableColumn>
    <tableColumn id="2" name="Course"/>
    <tableColumn id="3" name="ID"/>
    <tableColumn id="4" name="Mins"/>
    <tableColumn id="5" name="Done"/>
  </tableColumns>
  <tableStyleInfo name="TableStyleMedium18" showFirstColumn="0" showLastColumn="0" showRowStripes="1" showColumnStripes="0"/>
</table>
</file>

<file path=xl/tables/table15.xml><?xml version="1.0" encoding="utf-8"?>
<table xmlns="http://schemas.openxmlformats.org/spreadsheetml/2006/main" id="6" name="Table6" displayName="Table6" ref="A1:F135" totalsRowShown="0">
  <autoFilter ref="A1:F135"/>
  <tableColumns count="6">
    <tableColumn id="1" name="URL"/>
    <tableColumn id="6" name="ICON" dataDxfId="60">
      <calculatedColumnFormula>IFERROR(VLOOKUP(Table6[[#This Row],[URL]],Table7[#All],2,FALSE),"-")</calculatedColumnFormula>
    </tableColumn>
    <tableColumn id="4" name="#" dataDxfId="59">
      <calculatedColumnFormula>ROW()-1</calculatedColumnFormula>
    </tableColumn>
    <tableColumn id="5" name="Folder" dataDxfId="58"/>
    <tableColumn id="2" name="NAME"/>
    <tableColumn id="3" name="TIME"/>
  </tableColumns>
  <tableStyleInfo name="TableStyleMedium18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H1:I51" totalsRowShown="0">
  <autoFilter ref="H1:I51"/>
  <tableColumns count="2">
    <tableColumn id="1" name="URL"/>
    <tableColumn id="2" name="ICON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id="8" name="Table8" displayName="Table8" ref="A1:M5" totalsRowShown="0">
  <autoFilter ref="A1:M5"/>
  <tableColumns count="13">
    <tableColumn id="1" name="Name"/>
    <tableColumn id="2" name="Files" dataDxfId="57" dataCellStyle="Comma"/>
    <tableColumn id="3" name="Folders" dataDxfId="56" dataCellStyle="Comma"/>
    <tableColumn id="4" name="Size" dataDxfId="55" dataCellStyle="Comma"/>
    <tableColumn id="13" name="On Disk" dataDxfId="54" dataCellStyle="Comma"/>
    <tableColumn id="5" name="A.Files" dataDxfId="53" dataCellStyle="Comma"/>
    <tableColumn id="6" name="A.Dirs" dataDxfId="52" dataCellStyle="Comma"/>
    <tableColumn id="7" name="A.Size" dataDxfId="51" dataCellStyle="Comma"/>
    <tableColumn id="8" name="D.File" dataDxfId="50" dataCellStyle="Comma">
      <calculatedColumnFormula>IFERROR(Table8[[#This Row],[A.Files]]-Table8[[#This Row],[Files]],"-")</calculatedColumnFormula>
    </tableColumn>
    <tableColumn id="9" name="D.Dir" dataDxfId="49" dataCellStyle="Comma">
      <calculatedColumnFormula>IFERROR(Table8[[#This Row],[A.Dirs]]-Table8[[#This Row],[Folders]],"-")</calculatedColumnFormula>
    </tableColumn>
    <tableColumn id="10" name="D.Size" dataDxfId="48" dataCellStyle="Comma">
      <calculatedColumnFormula>IFERROR(Table8[[#This Row],[A.Size]]-Table8[[#This Row],[Size]],"-")</calculatedColumnFormula>
    </tableColumn>
    <tableColumn id="11" name="Note" dataDxfId="47" dataCellStyle="Comma"/>
    <tableColumn id="12" name="Date" dataDxfId="46" dataCellStyle="Comma">
      <calculatedColumnFormula>NOW()</calculatedColumnFormula>
    </tableColumn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id="9" name="Table9" displayName="Table9" ref="A1:D5" totalsRowShown="0">
  <autoFilter ref="A1:D5"/>
  <sortState ref="A2:C5">
    <sortCondition descending="1" ref="C1:C5"/>
  </sortState>
  <tableColumns count="4">
    <tableColumn id="1" name="Description" dataDxfId="45"/>
    <tableColumn id="2" name="Total" dataDxfId="44" dataCellStyle="Comma"/>
    <tableColumn id="3" name="SMS %" dataDxfId="43" dataCellStyle="Percent">
      <calculatedColumnFormula>IFERROR($B$2/Table9[[#This Row],[Total]],"-")</calculatedColumnFormula>
    </tableColumn>
    <tableColumn id="4" name="TTL %" dataDxfId="42" dataCellStyle="Percent">
      <calculatedColumnFormula>IFERROR(Table9[[#This Row],[Total]]/$B$5,"-")</calculatedColumnFormula>
    </tableColumn>
  </tableColumns>
  <tableStyleInfo name="TableStyleMedium19" showFirstColumn="0" showLastColumn="0" showRowStripes="1" showColumnStripes="0"/>
</table>
</file>

<file path=xl/tables/table19.xml><?xml version="1.0" encoding="utf-8"?>
<table xmlns="http://schemas.openxmlformats.org/spreadsheetml/2006/main" id="11" name="Table11" displayName="Table11" ref="A2:E15" totalsRowCount="1" totalsRowDxfId="41">
  <autoFilter ref="A2:E14"/>
  <tableColumns count="5">
    <tableColumn id="1" name="Sprint" totalsRowLabel="Total" dataDxfId="40" totalsRowDxfId="39"/>
    <tableColumn id="5" name="X" dataDxfId="38" totalsRowDxfId="37"/>
    <tableColumn id="2" name="Story" totalsRowFunction="count" totalsRowDxfId="36"/>
    <tableColumn id="3" name="Pts" totalsRowFunction="sum" dataDxfId="35" totalsRowDxfId="34"/>
    <tableColumn id="4" name="Name" totalsRowFunction="count" dataDxfId="33" totalsRowDxfId="3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14" name="Table1315" displayName="Table1315" ref="A9:D15" totalsRowCount="1">
  <autoFilter ref="A9:D14"/>
  <tableColumns count="4">
    <tableColumn id="1" name="WIDTH"/>
    <tableColumn id="2" name="projectBrief-images" dataDxfId="93" totalsRowDxfId="92"/>
    <tableColumn id="3" name="%" totalsRowFunction="average" dataDxfId="91" totalsRowDxfId="90" dataCellStyle="Percent">
      <calculatedColumnFormula>Table1315[[#This Row],[projectBrief-images]]/Table1315[[#This Row],[WIDTH]]</calculatedColumnFormula>
    </tableColumn>
    <tableColumn id="4" name="PX → REM" totalsRowFunction="custom" dataDxfId="89">
      <calculatedColumnFormula>Table1315[[#This Row],[projectBrief-images]]/16</calculatedColumnFormula>
      <totalsRowFormula>IFERROR(SUBTOTAL(101,Table1315[PX → REM]),0)</totalsRowFormula>
    </tableColumn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id="12" name="Table12" displayName="Table12" ref="A20:G36" totalsRowCount="1" totalsRowDxfId="31">
  <autoFilter ref="A20:G35"/>
  <sortState ref="C21:I35">
    <sortCondition ref="C20:C35"/>
  </sortState>
  <tableColumns count="7">
    <tableColumn id="1" name="Sprint" totalsRowLabel="Total" totalsRowDxfId="30"/>
    <tableColumn id="6" name="X" dataDxfId="29" totalsRowDxfId="28"/>
    <tableColumn id="2" name="Story" totalsRowFunction="count" dataDxfId="27" totalsRowDxfId="26"/>
    <tableColumn id="3" name="Pts" totalsRowFunction="sum" totalsRowDxfId="25"/>
    <tableColumn id="4" name="Name" totalsRowFunction="count" totalsRowDxfId="24"/>
    <tableColumn id="7" name="Note" totalsRowDxfId="23"/>
    <tableColumn id="5" name="Last" dataDxfId="22" totalsRowDxfId="21">
      <calculatedColumnFormula>NOW()+1</calculatedColumnFormula>
    </tableColumn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id="10" name="Table10" displayName="Table10" ref="G7:K15" totalsRowShown="0">
  <autoFilter ref="G7:K15"/>
  <sortState ref="K8:M25">
    <sortCondition ref="K1:K19"/>
  </sortState>
  <tableColumns count="5">
    <tableColumn id="4" name="Task"/>
    <tableColumn id="3" name="Status" dataDxfId="20"/>
    <tableColumn id="1" name="From" dataDxfId="19"/>
    <tableColumn id="5" name="Note" dataDxfId="18"/>
    <tableColumn id="2" name="To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15" name="Table131516" displayName="Table131516" ref="A17:D23" totalsRowCount="1">
  <autoFilter ref="A17:D22"/>
  <tableColumns count="4">
    <tableColumn id="1" name="WIDTH"/>
    <tableColumn id="2" name=".project-brief-main" dataDxfId="88" totalsRowDxfId="87"/>
    <tableColumn id="3" name="%" totalsRowFunction="average" dataDxfId="86" totalsRowDxfId="85" dataCellStyle="Percent">
      <calculatedColumnFormula>Table131516[[#This Row],[.project-brief-main]]/Table131516[[#This Row],[WIDTH]]</calculatedColumnFormula>
    </tableColumn>
    <tableColumn id="4" name="PX → REM" totalsRowFunction="custom" dataDxfId="84">
      <calculatedColumnFormula>Table131516[[#This Row],[.project-brief-main]]/16</calculatedColumnFormula>
      <totalsRowFormula>IFERROR(SUBTOTAL(101,Table131516[PX → REM]),0)</totalsRow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16" name="Table131517" displayName="Table131517" ref="A28:D34" totalsRowCount="1">
  <autoFilter ref="A28:D33"/>
  <tableColumns count="4">
    <tableColumn id="1" name="WIDTH"/>
    <tableColumn id="2" name="REM" dataDxfId="83" totalsRowDxfId="17"/>
    <tableColumn id="3" name="%" totalsRowFunction="average" dataDxfId="15" totalsRowDxfId="16" dataCellStyle="Percent">
      <calculatedColumnFormula>Table131517[[#This Row],[REM → PX]]/Table131517[[#This Row],[WIDTH]]</calculatedColumnFormula>
    </tableColumn>
    <tableColumn id="4" name="REM → PX" totalsRowFunction="custom">
      <totalsRowFormula>IFERROR(SUBTOTAL(101,Table131517[REM → PX]),0)</totalsRowFormula>
    </tableColumn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17" name="Table13151718" displayName="Table13151718" ref="A36:D42" totalsRowCount="1">
  <autoFilter ref="A36:D41"/>
  <tableColumns count="4">
    <tableColumn id="1" name="WIDTH"/>
    <tableColumn id="2" name="REM" dataDxfId="82" totalsRowDxfId="2"/>
    <tableColumn id="3" name="%" totalsRowFunction="average" dataDxfId="0" totalsRowDxfId="1" dataCellStyle="Percent">
      <calculatedColumnFormula>Table13151718[[#This Row],[REM → PX]]/Table13151718[[#This Row],[WIDTH]]</calculatedColumnFormula>
    </tableColumn>
    <tableColumn id="4" name="REM → PX" totalsRowFunction="custom">
      <totalsRowFormula>IFERROR(SUBTOTAL(101,Table13151718[REM → PX]),0)</totalsRowFormula>
    </tableColumn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18" name="Table13151719" displayName="Table13151719" ref="A44:D50" totalsRowCount="1">
  <autoFilter ref="A44:D49"/>
  <tableColumns count="4">
    <tableColumn id="1" name="WIDTH"/>
    <tableColumn id="2" name="REM" dataDxfId="81" totalsRowDxfId="5"/>
    <tableColumn id="3" name="%" totalsRowFunction="average" dataDxfId="3" totalsRowDxfId="4" dataCellStyle="Percent">
      <calculatedColumnFormula>Table13151719[[#This Row],[REM → PX]]/Table13151719[[#This Row],[WIDTH]]</calculatedColumnFormula>
    </tableColumn>
    <tableColumn id="4" name="REM → PX" totalsRowFunction="custom">
      <totalsRowFormula>IFERROR(SUBTOTAL(101,Table13151719[REM → PX]),0)</totalsRowFormula>
    </tableColumn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19" name="Table13151720" displayName="Table13151720" ref="F28:I34" totalsRowCount="1">
  <autoFilter ref="F28:I33"/>
  <tableColumns count="4">
    <tableColumn id="1" name="HEIGHT"/>
    <tableColumn id="2" name="REM" dataDxfId="80" totalsRowDxfId="14"/>
    <tableColumn id="3" name="%" totalsRowFunction="average" dataDxfId="12" totalsRowDxfId="13" dataCellStyle="Percent">
      <calculatedColumnFormula>Table13151720[[#This Row],[REM → PX]]/Table13151720[[#This Row],[HEIGHT]]</calculatedColumnFormula>
    </tableColumn>
    <tableColumn id="4" name="REM → PX" totalsRowFunction="custom">
      <totalsRowFormula>IFERROR(SUBTOTAL(101,Table13151720[REM → PX]),0)</totalsRowFormula>
    </tableColumn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20" name="Table1315171821" displayName="Table1315171821" ref="F36:I42" totalsRowCount="1">
  <autoFilter ref="F36:I41"/>
  <tableColumns count="4">
    <tableColumn id="1" name="HEIGHT"/>
    <tableColumn id="2" name="REM" dataDxfId="79" totalsRowDxfId="11"/>
    <tableColumn id="3" name="%" totalsRowFunction="average" dataDxfId="9" totalsRowDxfId="10" dataCellStyle="Percent">
      <calculatedColumnFormula>Table1315171821[[#This Row],[REM → PX]]/Table1315171821[[#This Row],[HEIGHT]]</calculatedColumnFormula>
    </tableColumn>
    <tableColumn id="4" name="REM → PX" totalsRowFunction="custom">
      <totalsRowFormula>IFERROR(SUBTOTAL(101,Table1315171821[REM → PX]),0)</totalsRowFormula>
    </tableColumn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21" name="Table1315171922" displayName="Table1315171922" ref="F44:I50" totalsRowCount="1">
  <autoFilter ref="F44:I49"/>
  <tableColumns count="4">
    <tableColumn id="1" name="HEIGHT"/>
    <tableColumn id="2" name="REM" dataDxfId="78" totalsRowDxfId="8"/>
    <tableColumn id="3" name="%" totalsRowFunction="average" dataDxfId="6" totalsRowDxfId="7" dataCellStyle="Percent">
      <calculatedColumnFormula>Table1315171922[[#This Row],[REM → PX]]/Table1315171922[[#This Row],[HEIGHT]]</calculatedColumnFormula>
    </tableColumn>
    <tableColumn id="4" name="REM → PX" totalsRowFunction="custom">
      <totalsRowFormula>IFERROR(SUBTOTAL(101,Table1315171922[REM → PX]),0)</totalsRowFormula>
    </tableColumn>
  </tableColumns>
  <tableStyleInfo name="TableStyleMedium2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sp.express-scripts.com/AM/Pages/AMProducts.aspx?Category=Products%20and%20Services&amp;SubCategory=Digital%20Health%20Formulary" TargetMode="External"/><Relationship Id="rId7" Type="http://schemas.openxmlformats.org/officeDocument/2006/relationships/table" Target="../tables/table10.xml"/><Relationship Id="rId2" Type="http://schemas.openxmlformats.org/officeDocument/2006/relationships/hyperlink" Target="https://fsp.express-scripts.com/AM/Pages/AMProducts.aspx?Category=Products%20and%20Services&amp;SubCategory=RationalMed&amp;Topic=" TargetMode="External"/><Relationship Id="rId1" Type="http://schemas.openxmlformats.org/officeDocument/2006/relationships/hyperlink" Target="https://confluence.express-scripts.com/display/UIE/User+Interface+Engineeri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confluence.express-scripts.com/display/SEE" TargetMode="External"/><Relationship Id="rId4" Type="http://schemas.openxmlformats.org/officeDocument/2006/relationships/hyperlink" Target="https://confluence.express-scripts.com/display/PFFUA/Postman+For+Service+Endpoin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dclist.com/ndc/0003-2187/package/0003-2187-13" TargetMode="External"/><Relationship Id="rId7" Type="http://schemas.openxmlformats.org/officeDocument/2006/relationships/table" Target="../tables/table11.xml"/><Relationship Id="rId2" Type="http://schemas.openxmlformats.org/officeDocument/2006/relationships/hyperlink" Target="https://ndclist.com/ndc/0003-2187/package/0003-2187-10" TargetMode="External"/><Relationship Id="rId1" Type="http://schemas.openxmlformats.org/officeDocument/2006/relationships/hyperlink" Target="mailto:Christy.Harlan@evernorth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SJain@express-scripts.com" TargetMode="External"/><Relationship Id="rId4" Type="http://schemas.openxmlformats.org/officeDocument/2006/relationships/hyperlink" Target="mailto:Aimee.Farabee@evernorth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igna.service-now.com/esp?id=ticket&amp;table=sc_req_item&amp;sys_id=a568aa5a1b8e8110602654a3604bcb64&amp;view=sp" TargetMode="External"/><Relationship Id="rId13" Type="http://schemas.openxmlformats.org/officeDocument/2006/relationships/table" Target="../tables/table13.xml"/><Relationship Id="rId3" Type="http://schemas.openxmlformats.org/officeDocument/2006/relationships/hyperlink" Target="https://accessmanagement.sys.cigna.com/aveksa/" TargetMode="External"/><Relationship Id="rId7" Type="http://schemas.openxmlformats.org/officeDocument/2006/relationships/hyperlink" Target="https://cigna.service-now.com/esp?id=sc_request&amp;is_new_order=true&amp;table=sc_request&amp;sys_id=6270ee1a1bca8110602654a3604bcb45" TargetMode="External"/><Relationship Id="rId12" Type="http://schemas.openxmlformats.org/officeDocument/2006/relationships/table" Target="../tables/table12.xml"/><Relationship Id="rId2" Type="http://schemas.openxmlformats.org/officeDocument/2006/relationships/hyperlink" Target="http://esiappstore/esd/Home" TargetMode="External"/><Relationship Id="rId1" Type="http://schemas.openxmlformats.org/officeDocument/2006/relationships/hyperlink" Target="http://esiappstore/esd/Home" TargetMode="External"/><Relationship Id="rId6" Type="http://schemas.openxmlformats.org/officeDocument/2006/relationships/hyperlink" Target="http://esiappstore/esd/Home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esiappstore/esd/Home" TargetMode="External"/><Relationship Id="rId10" Type="http://schemas.openxmlformats.org/officeDocument/2006/relationships/hyperlink" Target="https://accessmanagement.sys.cigna.com/aveksa/main?Oid=2590849&amp;ReqType=GetPage&amp;ObjectClass=com.aveksa.gui.objects.changeRequest.GuiChangeRequest" TargetMode="External"/><Relationship Id="rId4" Type="http://schemas.openxmlformats.org/officeDocument/2006/relationships/hyperlink" Target="https://accessmanagement.sys.cigna.com/aveksa/" TargetMode="External"/><Relationship Id="rId9" Type="http://schemas.openxmlformats.org/officeDocument/2006/relationships/hyperlink" Target="https://cigna.service-now.com/esp?id=ticket&amp;table=sc_req_item&amp;sys_id=e35a7ada1b86c110602654a3604bcb72&amp;view=s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50"/>
  <sheetViews>
    <sheetView tabSelected="1" zoomScale="130" zoomScaleNormal="130" workbookViewId="0">
      <selection activeCell="B32" sqref="B32"/>
    </sheetView>
  </sheetViews>
  <sheetFormatPr defaultRowHeight="14.25" x14ac:dyDescent="0.2"/>
  <cols>
    <col min="1" max="1" width="8.25" bestFit="1" customWidth="1"/>
    <col min="2" max="2" width="18.125" style="35" bestFit="1" customWidth="1"/>
    <col min="3" max="3" width="5.875" bestFit="1" customWidth="1"/>
    <col min="4" max="4" width="11.5" bestFit="1" customWidth="1"/>
    <col min="6" max="6" width="8.875" bestFit="1" customWidth="1"/>
    <col min="7" max="7" width="6.375" bestFit="1" customWidth="1"/>
    <col min="8" max="8" width="4.875" bestFit="1" customWidth="1"/>
    <col min="9" max="9" width="11.5" bestFit="1" customWidth="1"/>
  </cols>
  <sheetData>
    <row r="1" spans="1:4" x14ac:dyDescent="0.2">
      <c r="A1" t="s">
        <v>693</v>
      </c>
      <c r="B1" s="36" t="s">
        <v>694</v>
      </c>
      <c r="C1" t="s">
        <v>695</v>
      </c>
      <c r="D1" t="s">
        <v>698</v>
      </c>
    </row>
    <row r="2" spans="1:4" x14ac:dyDescent="0.2">
      <c r="A2">
        <v>1920</v>
      </c>
      <c r="B2" s="35">
        <v>1150</v>
      </c>
      <c r="C2" s="17">
        <f>Table13[[#This Row],[rpt-custom-dailog]]/Table13[[#This Row],[WIDTH]]</f>
        <v>0.59895833333333337</v>
      </c>
      <c r="D2" s="37">
        <f>Table13[[#This Row],[rpt-custom-dailog]]/16</f>
        <v>71.875</v>
      </c>
    </row>
    <row r="3" spans="1:4" x14ac:dyDescent="0.2">
      <c r="A3">
        <v>1980</v>
      </c>
      <c r="B3" s="35">
        <v>900</v>
      </c>
      <c r="C3" s="17">
        <f>Table13[[#This Row],[rpt-custom-dailog]]/Table13[[#This Row],[WIDTH]]</f>
        <v>0.45454545454545453</v>
      </c>
      <c r="D3" s="37">
        <f>Table13[[#This Row],[rpt-custom-dailog]]/16</f>
        <v>56.25</v>
      </c>
    </row>
    <row r="4" spans="1:4" x14ac:dyDescent="0.2">
      <c r="A4">
        <v>1242</v>
      </c>
      <c r="B4" s="35">
        <v>900</v>
      </c>
      <c r="C4" s="17">
        <f>Table13[[#This Row],[rpt-custom-dailog]]/Table13[[#This Row],[WIDTH]]</f>
        <v>0.72463768115942029</v>
      </c>
      <c r="D4" s="37">
        <f>Table13[[#This Row],[rpt-custom-dailog]]/16</f>
        <v>56.25</v>
      </c>
    </row>
    <row r="5" spans="1:4" x14ac:dyDescent="0.2">
      <c r="A5">
        <v>1150</v>
      </c>
      <c r="B5" s="35">
        <v>650</v>
      </c>
      <c r="C5" s="17">
        <f>Table13[[#This Row],[rpt-custom-dailog]]/Table13[[#This Row],[WIDTH]]</f>
        <v>0.56521739130434778</v>
      </c>
      <c r="D5" s="37">
        <f>Table13[[#This Row],[rpt-custom-dailog]]/16</f>
        <v>40.625</v>
      </c>
    </row>
    <row r="6" spans="1:4" x14ac:dyDescent="0.2">
      <c r="A6">
        <v>1088</v>
      </c>
      <c r="B6" s="35">
        <v>650</v>
      </c>
      <c r="C6" s="17">
        <f>Table13[[#This Row],[rpt-custom-dailog]]/Table13[[#This Row],[WIDTH]]</f>
        <v>0.59742647058823528</v>
      </c>
      <c r="D6" s="37">
        <f>Table13[[#This Row],[rpt-custom-dailog]]/16</f>
        <v>40.625</v>
      </c>
    </row>
    <row r="7" spans="1:4" x14ac:dyDescent="0.2">
      <c r="C7" s="17">
        <f>SUBTOTAL(101,Table13[%])</f>
        <v>0.58815706618615826</v>
      </c>
      <c r="D7" s="37">
        <f>IFERROR(SUBTOTAL(101,Table13[PX → REM]),0)</f>
        <v>53.125</v>
      </c>
    </row>
    <row r="9" spans="1:4" x14ac:dyDescent="0.2">
      <c r="A9" t="s">
        <v>693</v>
      </c>
      <c r="B9" s="36" t="s">
        <v>696</v>
      </c>
      <c r="C9" t="s">
        <v>695</v>
      </c>
      <c r="D9" t="s">
        <v>698</v>
      </c>
    </row>
    <row r="10" spans="1:4" x14ac:dyDescent="0.2">
      <c r="A10">
        <v>1920</v>
      </c>
      <c r="B10" s="35">
        <v>90</v>
      </c>
      <c r="C10" s="17">
        <f>Table1315[[#This Row],[projectBrief-images]]/Table1315[[#This Row],[WIDTH]]</f>
        <v>4.6875E-2</v>
      </c>
      <c r="D10" s="38">
        <f>Table1315[[#This Row],[projectBrief-images]]/16</f>
        <v>5.625</v>
      </c>
    </row>
    <row r="11" spans="1:4" x14ac:dyDescent="0.2">
      <c r="A11">
        <v>1980</v>
      </c>
      <c r="B11" s="35">
        <v>70</v>
      </c>
      <c r="C11" s="17">
        <f>Table1315[[#This Row],[projectBrief-images]]/Table1315[[#This Row],[WIDTH]]</f>
        <v>3.5353535353535352E-2</v>
      </c>
      <c r="D11" s="38">
        <f>Table1315[[#This Row],[projectBrief-images]]/16</f>
        <v>4.375</v>
      </c>
    </row>
    <row r="12" spans="1:4" x14ac:dyDescent="0.2">
      <c r="A12">
        <v>1242</v>
      </c>
      <c r="B12" s="35">
        <v>60</v>
      </c>
      <c r="C12" s="17">
        <f>Table1315[[#This Row],[projectBrief-images]]/Table1315[[#This Row],[WIDTH]]</f>
        <v>4.8309178743961352E-2</v>
      </c>
      <c r="D12" s="38">
        <f>Table1315[[#This Row],[projectBrief-images]]/16</f>
        <v>3.75</v>
      </c>
    </row>
    <row r="13" spans="1:4" x14ac:dyDescent="0.2">
      <c r="A13">
        <v>1150</v>
      </c>
      <c r="B13" s="35">
        <v>55</v>
      </c>
      <c r="C13" s="17">
        <f>Table1315[[#This Row],[projectBrief-images]]/Table1315[[#This Row],[WIDTH]]</f>
        <v>4.7826086956521741E-2</v>
      </c>
      <c r="D13" s="38">
        <f>Table1315[[#This Row],[projectBrief-images]]/16</f>
        <v>3.4375</v>
      </c>
    </row>
    <row r="14" spans="1:4" x14ac:dyDescent="0.2">
      <c r="A14">
        <v>1088</v>
      </c>
      <c r="B14" s="35">
        <v>50</v>
      </c>
      <c r="C14" s="17">
        <f>Table1315[[#This Row],[projectBrief-images]]/Table1315[[#This Row],[WIDTH]]</f>
        <v>4.595588235294118E-2</v>
      </c>
      <c r="D14" s="38">
        <f>Table1315[[#This Row],[projectBrief-images]]/16</f>
        <v>3.125</v>
      </c>
    </row>
    <row r="15" spans="1:4" x14ac:dyDescent="0.2">
      <c r="C15" s="17">
        <f>SUBTOTAL(101,Table1315[%])</f>
        <v>4.4863936681391922E-2</v>
      </c>
      <c r="D15" s="38">
        <f>IFERROR(SUBTOTAL(101,Table1315[PX → REM]),0)</f>
        <v>4.0625</v>
      </c>
    </row>
    <row r="17" spans="1:9" x14ac:dyDescent="0.2">
      <c r="A17" t="s">
        <v>693</v>
      </c>
      <c r="B17" s="36" t="s">
        <v>697</v>
      </c>
      <c r="C17" t="s">
        <v>695</v>
      </c>
      <c r="D17" t="s">
        <v>698</v>
      </c>
    </row>
    <row r="18" spans="1:9" x14ac:dyDescent="0.2">
      <c r="A18">
        <v>1920</v>
      </c>
      <c r="B18" s="35">
        <v>575</v>
      </c>
      <c r="C18" s="17">
        <f>Table131516[[#This Row],[.project-brief-main]]/Table131516[[#This Row],[WIDTH]]</f>
        <v>0.29947916666666669</v>
      </c>
      <c r="D18" s="37">
        <f>Table131516[[#This Row],[.project-brief-main]]/16</f>
        <v>35.9375</v>
      </c>
    </row>
    <row r="19" spans="1:9" x14ac:dyDescent="0.2">
      <c r="A19">
        <v>1980</v>
      </c>
      <c r="B19" s="35">
        <v>450</v>
      </c>
      <c r="C19" s="17">
        <f>Table131516[[#This Row],[.project-brief-main]]/Table131516[[#This Row],[WIDTH]]</f>
        <v>0.22727272727272727</v>
      </c>
      <c r="D19" s="37">
        <f>Table131516[[#This Row],[.project-brief-main]]/16</f>
        <v>28.125</v>
      </c>
    </row>
    <row r="20" spans="1:9" x14ac:dyDescent="0.2">
      <c r="A20">
        <v>1242</v>
      </c>
      <c r="B20" s="35">
        <v>300</v>
      </c>
      <c r="C20" s="17">
        <f>Table131516[[#This Row],[.project-brief-main]]/Table131516[[#This Row],[WIDTH]]</f>
        <v>0.24154589371980675</v>
      </c>
      <c r="D20" s="37">
        <f>Table131516[[#This Row],[.project-brief-main]]/16</f>
        <v>18.75</v>
      </c>
    </row>
    <row r="21" spans="1:9" x14ac:dyDescent="0.2">
      <c r="A21">
        <v>1150</v>
      </c>
      <c r="B21" s="35">
        <v>275</v>
      </c>
      <c r="C21" s="17">
        <f>Table131516[[#This Row],[.project-brief-main]]/Table131516[[#This Row],[WIDTH]]</f>
        <v>0.2391304347826087</v>
      </c>
      <c r="D21" s="37">
        <f>Table131516[[#This Row],[.project-brief-main]]/16</f>
        <v>17.1875</v>
      </c>
    </row>
    <row r="22" spans="1:9" x14ac:dyDescent="0.2">
      <c r="A22">
        <v>1088</v>
      </c>
      <c r="B22" s="35">
        <v>250</v>
      </c>
      <c r="C22" s="17">
        <f>Table131516[[#This Row],[.project-brief-main]]/Table131516[[#This Row],[WIDTH]]</f>
        <v>0.22977941176470587</v>
      </c>
      <c r="D22" s="37">
        <f>Table131516[[#This Row],[.project-brief-main]]/16</f>
        <v>15.625</v>
      </c>
    </row>
    <row r="23" spans="1:9" x14ac:dyDescent="0.2">
      <c r="C23" s="17">
        <f>SUBTOTAL(101,Table131516[%])</f>
        <v>0.24744152684130305</v>
      </c>
      <c r="D23" s="37">
        <f>IFERROR(SUBTOTAL(101,Table131516[PX → REM]),0)</f>
        <v>23.125</v>
      </c>
    </row>
    <row r="26" spans="1:9" x14ac:dyDescent="0.2">
      <c r="A26" s="39" t="s">
        <v>700</v>
      </c>
      <c r="B26" s="39"/>
      <c r="C26" s="39"/>
      <c r="D26" s="39"/>
      <c r="E26" s="39"/>
      <c r="F26" s="39"/>
      <c r="G26" s="39"/>
      <c r="H26" s="39"/>
      <c r="I26" s="39"/>
    </row>
    <row r="27" spans="1:9" x14ac:dyDescent="0.2">
      <c r="A27" s="39"/>
      <c r="B27" s="39"/>
      <c r="C27" s="39"/>
      <c r="D27" s="39"/>
      <c r="E27" s="39"/>
      <c r="F27" s="39"/>
      <c r="G27" s="39"/>
      <c r="H27" s="39"/>
      <c r="I27" s="39"/>
    </row>
    <row r="28" spans="1:9" x14ac:dyDescent="0.2">
      <c r="A28" t="s">
        <v>693</v>
      </c>
      <c r="B28" s="36" t="s">
        <v>701</v>
      </c>
      <c r="C28" t="s">
        <v>695</v>
      </c>
      <c r="D28" t="s">
        <v>702</v>
      </c>
      <c r="F28" t="s">
        <v>699</v>
      </c>
      <c r="G28" s="36" t="s">
        <v>701</v>
      </c>
      <c r="H28" t="s">
        <v>695</v>
      </c>
      <c r="I28" t="s">
        <v>702</v>
      </c>
    </row>
    <row r="29" spans="1:9" x14ac:dyDescent="0.2">
      <c r="A29">
        <v>1920</v>
      </c>
      <c r="C29" s="17">
        <f>Table131517[[#This Row],[REM → PX]]/Table131517[[#This Row],[WIDTH]]</f>
        <v>0</v>
      </c>
      <c r="F29">
        <v>754</v>
      </c>
      <c r="G29" s="35"/>
      <c r="H29" s="17">
        <f>Table13151720[[#This Row],[REM → PX]]/Table13151720[[#This Row],[HEIGHT]]</f>
        <v>0</v>
      </c>
    </row>
    <row r="30" spans="1:9" x14ac:dyDescent="0.2">
      <c r="A30">
        <v>1980</v>
      </c>
      <c r="C30" s="17">
        <f>Table131517[[#This Row],[REM → PX]]/Table131517[[#This Row],[WIDTH]]</f>
        <v>0</v>
      </c>
      <c r="F30">
        <v>754</v>
      </c>
      <c r="G30" s="35"/>
      <c r="H30" s="17">
        <f>Table13151720[[#This Row],[REM → PX]]/Table13151720[[#This Row],[HEIGHT]]</f>
        <v>0</v>
      </c>
    </row>
    <row r="31" spans="1:9" x14ac:dyDescent="0.2">
      <c r="A31">
        <v>1242</v>
      </c>
      <c r="C31" s="17">
        <f>Table131517[[#This Row],[REM → PX]]/Table131517[[#This Row],[WIDTH]]</f>
        <v>0</v>
      </c>
      <c r="F31">
        <v>754</v>
      </c>
      <c r="G31" s="35"/>
      <c r="H31" s="17">
        <f>Table13151720[[#This Row],[REM → PX]]/Table13151720[[#This Row],[HEIGHT]]</f>
        <v>0</v>
      </c>
    </row>
    <row r="32" spans="1:9" x14ac:dyDescent="0.2">
      <c r="A32">
        <v>1150</v>
      </c>
      <c r="C32" s="17">
        <f>Table131517[[#This Row],[REM → PX]]/Table131517[[#This Row],[WIDTH]]</f>
        <v>0</v>
      </c>
      <c r="F32">
        <v>754</v>
      </c>
      <c r="G32" s="35"/>
      <c r="H32" s="17">
        <f>Table13151720[[#This Row],[REM → PX]]/Table13151720[[#This Row],[HEIGHT]]</f>
        <v>0</v>
      </c>
    </row>
    <row r="33" spans="1:9" x14ac:dyDescent="0.2">
      <c r="A33">
        <v>1088</v>
      </c>
      <c r="C33" s="17">
        <f>Table131517[[#This Row],[REM → PX]]/Table131517[[#This Row],[WIDTH]]</f>
        <v>0</v>
      </c>
      <c r="F33">
        <v>754</v>
      </c>
      <c r="G33" s="35"/>
      <c r="H33" s="17">
        <f>Table13151720[[#This Row],[REM → PX]]/Table13151720[[#This Row],[HEIGHT]]</f>
        <v>0</v>
      </c>
    </row>
    <row r="34" spans="1:9" x14ac:dyDescent="0.2">
      <c r="C34" s="17">
        <f>SUBTOTAL(101,Table131517[%])</f>
        <v>0</v>
      </c>
      <c r="D34">
        <f>IFERROR(SUBTOTAL(101,Table131517[REM → PX]),0)</f>
        <v>0</v>
      </c>
      <c r="G34" s="35"/>
      <c r="H34" s="42">
        <f>SUBTOTAL(101,Table13151720[%])</f>
        <v>0</v>
      </c>
      <c r="I34">
        <f>IFERROR(SUBTOTAL(101,Table13151720[REM → PX]),0)</f>
        <v>0</v>
      </c>
    </row>
    <row r="35" spans="1:9" x14ac:dyDescent="0.2">
      <c r="B35"/>
    </row>
    <row r="36" spans="1:9" x14ac:dyDescent="0.2">
      <c r="A36" t="s">
        <v>693</v>
      </c>
      <c r="B36" s="36" t="s">
        <v>701</v>
      </c>
      <c r="C36" t="s">
        <v>695</v>
      </c>
      <c r="D36" t="s">
        <v>702</v>
      </c>
      <c r="F36" t="s">
        <v>699</v>
      </c>
      <c r="G36" s="36" t="s">
        <v>701</v>
      </c>
      <c r="H36" t="s">
        <v>695</v>
      </c>
      <c r="I36" t="s">
        <v>702</v>
      </c>
    </row>
    <row r="37" spans="1:9" x14ac:dyDescent="0.2">
      <c r="A37">
        <v>1920</v>
      </c>
      <c r="C37" s="17">
        <f>Table13151718[[#This Row],[REM → PX]]/Table13151718[[#This Row],[WIDTH]]</f>
        <v>0</v>
      </c>
      <c r="F37">
        <v>754</v>
      </c>
      <c r="G37" s="35"/>
      <c r="H37" s="17">
        <f>Table1315171821[[#This Row],[REM → PX]]/Table1315171821[[#This Row],[HEIGHT]]</f>
        <v>0</v>
      </c>
    </row>
    <row r="38" spans="1:9" x14ac:dyDescent="0.2">
      <c r="A38">
        <v>1980</v>
      </c>
      <c r="C38" s="17">
        <f>Table13151718[[#This Row],[REM → PX]]/Table13151718[[#This Row],[WIDTH]]</f>
        <v>0</v>
      </c>
      <c r="F38">
        <v>754</v>
      </c>
      <c r="G38" s="35"/>
      <c r="H38" s="17">
        <f>Table1315171821[[#This Row],[REM → PX]]/Table1315171821[[#This Row],[HEIGHT]]</f>
        <v>0</v>
      </c>
    </row>
    <row r="39" spans="1:9" x14ac:dyDescent="0.2">
      <c r="A39">
        <v>1242</v>
      </c>
      <c r="C39" s="17">
        <f>Table13151718[[#This Row],[REM → PX]]/Table13151718[[#This Row],[WIDTH]]</f>
        <v>0</v>
      </c>
      <c r="F39">
        <v>754</v>
      </c>
      <c r="G39" s="35"/>
      <c r="H39" s="17">
        <f>Table1315171821[[#This Row],[REM → PX]]/Table1315171821[[#This Row],[HEIGHT]]</f>
        <v>0</v>
      </c>
    </row>
    <row r="40" spans="1:9" x14ac:dyDescent="0.2">
      <c r="A40">
        <v>1150</v>
      </c>
      <c r="C40" s="17">
        <f>Table13151718[[#This Row],[REM → PX]]/Table13151718[[#This Row],[WIDTH]]</f>
        <v>0</v>
      </c>
      <c r="F40">
        <v>754</v>
      </c>
      <c r="G40" s="35"/>
      <c r="H40" s="17">
        <f>Table1315171821[[#This Row],[REM → PX]]/Table1315171821[[#This Row],[HEIGHT]]</f>
        <v>0</v>
      </c>
    </row>
    <row r="41" spans="1:9" x14ac:dyDescent="0.2">
      <c r="A41">
        <v>1088</v>
      </c>
      <c r="C41" s="17">
        <f>Table13151718[[#This Row],[REM → PX]]/Table13151718[[#This Row],[WIDTH]]</f>
        <v>0</v>
      </c>
      <c r="F41">
        <v>754</v>
      </c>
      <c r="G41" s="35"/>
      <c r="H41" s="17">
        <f>Table1315171821[[#This Row],[REM → PX]]/Table1315171821[[#This Row],[HEIGHT]]</f>
        <v>0</v>
      </c>
    </row>
    <row r="42" spans="1:9" x14ac:dyDescent="0.2">
      <c r="C42" s="42">
        <f>SUBTOTAL(101,Table13151718[%])</f>
        <v>0</v>
      </c>
      <c r="D42">
        <f>IFERROR(SUBTOTAL(101,Table13151718[REM → PX]),0)</f>
        <v>0</v>
      </c>
      <c r="G42" s="35"/>
      <c r="H42" s="42">
        <f>SUBTOTAL(101,Table1315171821[%])</f>
        <v>0</v>
      </c>
      <c r="I42">
        <f>IFERROR(SUBTOTAL(101,Table1315171821[REM → PX]),0)</f>
        <v>0</v>
      </c>
    </row>
    <row r="43" spans="1:9" x14ac:dyDescent="0.2">
      <c r="B43"/>
    </row>
    <row r="44" spans="1:9" x14ac:dyDescent="0.2">
      <c r="A44" t="s">
        <v>693</v>
      </c>
      <c r="B44" s="36" t="s">
        <v>701</v>
      </c>
      <c r="C44" t="s">
        <v>695</v>
      </c>
      <c r="D44" t="s">
        <v>702</v>
      </c>
      <c r="F44" t="s">
        <v>699</v>
      </c>
      <c r="G44" s="36" t="s">
        <v>701</v>
      </c>
      <c r="H44" t="s">
        <v>695</v>
      </c>
      <c r="I44" t="s">
        <v>702</v>
      </c>
    </row>
    <row r="45" spans="1:9" x14ac:dyDescent="0.2">
      <c r="A45">
        <v>1920</v>
      </c>
      <c r="C45" s="17">
        <f>Table13151719[[#This Row],[REM → PX]]/Table13151719[[#This Row],[WIDTH]]</f>
        <v>0</v>
      </c>
      <c r="F45">
        <v>754</v>
      </c>
      <c r="G45" s="35"/>
      <c r="H45" s="17">
        <f>Table1315171922[[#This Row],[REM → PX]]/Table1315171922[[#This Row],[HEIGHT]]</f>
        <v>0</v>
      </c>
    </row>
    <row r="46" spans="1:9" x14ac:dyDescent="0.2">
      <c r="A46">
        <v>1980</v>
      </c>
      <c r="C46" s="17">
        <f>Table13151719[[#This Row],[REM → PX]]/Table13151719[[#This Row],[WIDTH]]</f>
        <v>0</v>
      </c>
      <c r="F46">
        <v>754</v>
      </c>
      <c r="G46" s="35"/>
      <c r="H46" s="17">
        <f>Table1315171922[[#This Row],[REM → PX]]/Table1315171922[[#This Row],[HEIGHT]]</f>
        <v>0</v>
      </c>
    </row>
    <row r="47" spans="1:9" x14ac:dyDescent="0.2">
      <c r="A47">
        <v>1242</v>
      </c>
      <c r="C47" s="17">
        <f>Table13151719[[#This Row],[REM → PX]]/Table13151719[[#This Row],[WIDTH]]</f>
        <v>0</v>
      </c>
      <c r="F47">
        <v>754</v>
      </c>
      <c r="G47" s="35"/>
      <c r="H47" s="17">
        <f>Table1315171922[[#This Row],[REM → PX]]/Table1315171922[[#This Row],[HEIGHT]]</f>
        <v>0</v>
      </c>
    </row>
    <row r="48" spans="1:9" x14ac:dyDescent="0.2">
      <c r="A48">
        <v>1150</v>
      </c>
      <c r="C48" s="17">
        <f>Table13151719[[#This Row],[REM → PX]]/Table13151719[[#This Row],[WIDTH]]</f>
        <v>0</v>
      </c>
      <c r="F48">
        <v>754</v>
      </c>
      <c r="G48" s="35"/>
      <c r="H48" s="17">
        <f>Table1315171922[[#This Row],[REM → PX]]/Table1315171922[[#This Row],[HEIGHT]]</f>
        <v>0</v>
      </c>
    </row>
    <row r="49" spans="1:9" x14ac:dyDescent="0.2">
      <c r="A49">
        <v>1088</v>
      </c>
      <c r="C49" s="17">
        <f>Table13151719[[#This Row],[REM → PX]]/Table13151719[[#This Row],[WIDTH]]</f>
        <v>0</v>
      </c>
      <c r="F49">
        <v>754</v>
      </c>
      <c r="G49" s="35"/>
      <c r="H49" s="17">
        <f>Table1315171922[[#This Row],[REM → PX]]/Table1315171922[[#This Row],[HEIGHT]]</f>
        <v>0</v>
      </c>
    </row>
    <row r="50" spans="1:9" x14ac:dyDescent="0.2">
      <c r="C50" s="42">
        <f>SUBTOTAL(101,Table13151719[%])</f>
        <v>0</v>
      </c>
      <c r="D50">
        <f>IFERROR(SUBTOTAL(101,Table13151719[REM → PX]),0)</f>
        <v>0</v>
      </c>
      <c r="G50" s="35"/>
      <c r="H50" s="42">
        <f>SUBTOTAL(101,Table1315171922[%])</f>
        <v>0</v>
      </c>
      <c r="I50">
        <f>IFERROR(SUBTOTAL(101,Table1315171922[REM → PX]),0)</f>
        <v>0</v>
      </c>
    </row>
  </sheetData>
  <mergeCells count="1">
    <mergeCell ref="A26:I27"/>
  </mergeCells>
  <conditionalFormatting sqref="C2:C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93"/>
  <sheetViews>
    <sheetView topLeftCell="A68" zoomScale="110" zoomScaleNormal="110" workbookViewId="0">
      <selection activeCell="A2" sqref="A2:B68"/>
    </sheetView>
  </sheetViews>
  <sheetFormatPr defaultColWidth="9.75" defaultRowHeight="14.25" x14ac:dyDescent="0.2"/>
  <cols>
    <col min="1" max="1" width="12.25" customWidth="1"/>
    <col min="2" max="2" width="35.25" customWidth="1"/>
    <col min="3" max="3" width="50.25" customWidth="1"/>
    <col min="4" max="4" width="28" customWidth="1"/>
    <col min="5" max="5" width="7" customWidth="1"/>
    <col min="6" max="6" width="6" customWidth="1"/>
  </cols>
  <sheetData>
    <row r="1" spans="1:6" x14ac:dyDescent="0.2">
      <c r="A1" t="s">
        <v>17</v>
      </c>
      <c r="B1" t="s">
        <v>19</v>
      </c>
      <c r="C1" t="s">
        <v>20</v>
      </c>
      <c r="D1" t="s">
        <v>102</v>
      </c>
      <c r="E1" t="s">
        <v>491</v>
      </c>
      <c r="F1" t="s">
        <v>500</v>
      </c>
    </row>
    <row r="2" spans="1:6" x14ac:dyDescent="0.2">
      <c r="A2" s="3" t="s">
        <v>170</v>
      </c>
      <c r="B2" t="s">
        <v>171</v>
      </c>
      <c r="C2" s="10"/>
      <c r="D2" s="10"/>
      <c r="E2" s="10"/>
    </row>
    <row r="3" spans="1:6" x14ac:dyDescent="0.2">
      <c r="A3" s="3" t="s">
        <v>117</v>
      </c>
      <c r="B3" t="s">
        <v>118</v>
      </c>
      <c r="C3" s="10"/>
      <c r="D3" s="10" t="s">
        <v>119</v>
      </c>
      <c r="E3" s="10"/>
    </row>
    <row r="4" spans="1:6" x14ac:dyDescent="0.2">
      <c r="A4" s="3" t="s">
        <v>161</v>
      </c>
      <c r="B4" t="s">
        <v>162</v>
      </c>
      <c r="C4" s="10" t="s">
        <v>163</v>
      </c>
      <c r="D4" s="10"/>
      <c r="E4" s="10"/>
    </row>
    <row r="5" spans="1:6" x14ac:dyDescent="0.2">
      <c r="A5" s="3" t="s">
        <v>108</v>
      </c>
      <c r="B5" t="s">
        <v>110</v>
      </c>
      <c r="C5" s="10"/>
      <c r="D5" s="10"/>
      <c r="E5" s="10"/>
    </row>
    <row r="6" spans="1:6" x14ac:dyDescent="0.2">
      <c r="A6" s="3" t="s">
        <v>174</v>
      </c>
      <c r="B6" t="s">
        <v>175</v>
      </c>
      <c r="C6" s="10"/>
      <c r="D6" s="10"/>
      <c r="E6" s="10"/>
    </row>
    <row r="7" spans="1:6" x14ac:dyDescent="0.2">
      <c r="A7" s="3" t="s">
        <v>687</v>
      </c>
      <c r="B7" t="s">
        <v>688</v>
      </c>
      <c r="C7" s="34"/>
      <c r="D7" s="34"/>
      <c r="E7" s="34"/>
    </row>
    <row r="8" spans="1:6" x14ac:dyDescent="0.2">
      <c r="A8" s="3" t="s">
        <v>493</v>
      </c>
      <c r="B8" t="s">
        <v>494</v>
      </c>
      <c r="C8" s="10"/>
      <c r="D8" s="10" t="s">
        <v>496</v>
      </c>
      <c r="E8" s="10"/>
    </row>
    <row r="9" spans="1:6" x14ac:dyDescent="0.2">
      <c r="A9" s="3" t="s">
        <v>52</v>
      </c>
      <c r="B9" t="s">
        <v>478</v>
      </c>
      <c r="C9" s="10"/>
      <c r="D9" s="10"/>
      <c r="E9" s="10"/>
    </row>
    <row r="10" spans="1:6" x14ac:dyDescent="0.2">
      <c r="A10" s="3" t="s">
        <v>606</v>
      </c>
      <c r="B10" t="s">
        <v>607</v>
      </c>
      <c r="C10" s="10" t="s">
        <v>608</v>
      </c>
      <c r="D10" s="10"/>
      <c r="E10" s="10"/>
    </row>
    <row r="11" spans="1:6" x14ac:dyDescent="0.2">
      <c r="A11" s="3" t="s">
        <v>501</v>
      </c>
      <c r="B11" t="s">
        <v>503</v>
      </c>
      <c r="C11" s="10"/>
      <c r="D11" s="10" t="s">
        <v>502</v>
      </c>
      <c r="E11" s="10"/>
    </row>
    <row r="12" spans="1:6" x14ac:dyDescent="0.2">
      <c r="A12" s="3" t="s">
        <v>550</v>
      </c>
      <c r="B12" t="s">
        <v>551</v>
      </c>
      <c r="C12" s="10"/>
      <c r="D12" s="10"/>
      <c r="E12" s="10"/>
    </row>
    <row r="13" spans="1:6" x14ac:dyDescent="0.2">
      <c r="A13" s="3" t="s">
        <v>554</v>
      </c>
      <c r="B13" t="s">
        <v>555</v>
      </c>
      <c r="C13" s="10"/>
      <c r="D13" s="10"/>
      <c r="E13" s="10"/>
    </row>
    <row r="14" spans="1:6" x14ac:dyDescent="0.2">
      <c r="A14" s="3" t="s">
        <v>562</v>
      </c>
      <c r="B14" t="s">
        <v>563</v>
      </c>
      <c r="C14" s="10"/>
      <c r="D14" s="10"/>
      <c r="E14" s="10"/>
    </row>
    <row r="15" spans="1:6" x14ac:dyDescent="0.2">
      <c r="A15" s="3" t="s">
        <v>35</v>
      </c>
      <c r="B15" t="s">
        <v>38</v>
      </c>
      <c r="C15" s="10" t="s">
        <v>37</v>
      </c>
      <c r="D15" s="10"/>
      <c r="E15" s="10"/>
    </row>
    <row r="16" spans="1:6" x14ac:dyDescent="0.2">
      <c r="A16" s="3" t="s">
        <v>530</v>
      </c>
      <c r="B16" t="s">
        <v>531</v>
      </c>
      <c r="C16" s="10" t="s">
        <v>532</v>
      </c>
      <c r="D16" s="10"/>
      <c r="E16" s="10"/>
    </row>
    <row r="17" spans="1:6" x14ac:dyDescent="0.2">
      <c r="A17" s="3" t="s">
        <v>47</v>
      </c>
      <c r="B17" t="s">
        <v>515</v>
      </c>
      <c r="C17" s="10"/>
      <c r="D17" s="10"/>
      <c r="E17" s="10"/>
      <c r="F17" s="5" t="s">
        <v>500</v>
      </c>
    </row>
    <row r="18" spans="1:6" x14ac:dyDescent="0.2">
      <c r="A18" s="3" t="s">
        <v>565</v>
      </c>
      <c r="B18" t="s">
        <v>566</v>
      </c>
      <c r="C18" s="10"/>
      <c r="D18" s="10"/>
      <c r="E18" s="10"/>
    </row>
    <row r="19" spans="1:6" x14ac:dyDescent="0.2">
      <c r="A19" s="3" t="s">
        <v>691</v>
      </c>
      <c r="B19" t="s">
        <v>692</v>
      </c>
      <c r="C19" s="34"/>
      <c r="D19" s="34"/>
      <c r="E19" s="34"/>
    </row>
    <row r="20" spans="1:6" x14ac:dyDescent="0.2">
      <c r="A20" s="3" t="s">
        <v>564</v>
      </c>
      <c r="B20" t="s">
        <v>567</v>
      </c>
      <c r="C20" s="10"/>
      <c r="D20" s="10"/>
      <c r="E20" s="10"/>
    </row>
    <row r="21" spans="1:6" x14ac:dyDescent="0.2">
      <c r="A21" s="3" t="s">
        <v>612</v>
      </c>
      <c r="B21" t="s">
        <v>613</v>
      </c>
      <c r="C21" s="10" t="s">
        <v>614</v>
      </c>
      <c r="D21" s="10"/>
      <c r="E21" s="10"/>
    </row>
    <row r="22" spans="1:6" x14ac:dyDescent="0.2">
      <c r="A22" s="3" t="s">
        <v>146</v>
      </c>
      <c r="B22" t="s">
        <v>147</v>
      </c>
      <c r="C22" s="10"/>
      <c r="D22" s="10"/>
      <c r="E22" s="10"/>
    </row>
    <row r="23" spans="1:6" x14ac:dyDescent="0.2">
      <c r="A23" s="3" t="s">
        <v>533</v>
      </c>
      <c r="B23" t="s">
        <v>534</v>
      </c>
      <c r="C23" s="10" t="s">
        <v>535</v>
      </c>
      <c r="D23" s="10"/>
      <c r="E23" s="10"/>
    </row>
    <row r="24" spans="1:6" x14ac:dyDescent="0.2">
      <c r="A24" s="3" t="s">
        <v>139</v>
      </c>
      <c r="B24" t="s">
        <v>140</v>
      </c>
      <c r="C24" s="10"/>
      <c r="D24" s="10"/>
      <c r="E24" s="10"/>
    </row>
    <row r="25" spans="1:6" x14ac:dyDescent="0.2">
      <c r="A25" s="3" t="s">
        <v>513</v>
      </c>
      <c r="B25" t="s">
        <v>514</v>
      </c>
      <c r="C25" s="10"/>
      <c r="D25" s="10"/>
      <c r="E25" s="10"/>
      <c r="F25" s="5" t="s">
        <v>500</v>
      </c>
    </row>
    <row r="26" spans="1:6" x14ac:dyDescent="0.2">
      <c r="A26" s="3" t="s">
        <v>546</v>
      </c>
      <c r="B26" t="s">
        <v>547</v>
      </c>
      <c r="C26" s="10"/>
      <c r="D26" s="10"/>
      <c r="E26" s="10"/>
    </row>
    <row r="27" spans="1:6" x14ac:dyDescent="0.2">
      <c r="A27" s="3" t="s">
        <v>97</v>
      </c>
      <c r="B27" t="s">
        <v>98</v>
      </c>
      <c r="C27" s="10"/>
      <c r="D27" s="10"/>
      <c r="E27" s="10"/>
    </row>
    <row r="28" spans="1:6" x14ac:dyDescent="0.2">
      <c r="A28" s="3" t="s">
        <v>96</v>
      </c>
      <c r="B28" t="s">
        <v>99</v>
      </c>
      <c r="C28" s="10" t="s">
        <v>100</v>
      </c>
      <c r="D28" s="10" t="s">
        <v>143</v>
      </c>
      <c r="E28" s="10"/>
    </row>
    <row r="29" spans="1:6" x14ac:dyDescent="0.2">
      <c r="A29" s="3" t="s">
        <v>585</v>
      </c>
      <c r="B29" t="s">
        <v>586</v>
      </c>
      <c r="C29" s="10"/>
      <c r="D29" s="10"/>
      <c r="E29" s="10"/>
    </row>
    <row r="30" spans="1:6" x14ac:dyDescent="0.2">
      <c r="A30" s="3" t="s">
        <v>109</v>
      </c>
      <c r="B30" t="s">
        <v>111</v>
      </c>
      <c r="C30" s="10"/>
      <c r="D30" s="10"/>
      <c r="E30" s="10"/>
    </row>
    <row r="31" spans="1:6" x14ac:dyDescent="0.2">
      <c r="A31" s="3" t="s">
        <v>599</v>
      </c>
      <c r="B31" t="s">
        <v>600</v>
      </c>
      <c r="C31" s="10" t="s">
        <v>605</v>
      </c>
      <c r="D31" s="10"/>
      <c r="E31" s="10"/>
    </row>
    <row r="32" spans="1:6" x14ac:dyDescent="0.2">
      <c r="A32" s="3" t="s">
        <v>544</v>
      </c>
      <c r="B32" t="s">
        <v>545</v>
      </c>
      <c r="C32" s="10"/>
      <c r="D32" s="10"/>
      <c r="E32" s="10"/>
    </row>
    <row r="33" spans="1:5" x14ac:dyDescent="0.2">
      <c r="A33" s="3" t="s">
        <v>508</v>
      </c>
      <c r="B33" t="s">
        <v>509</v>
      </c>
      <c r="C33" s="10" t="s">
        <v>510</v>
      </c>
      <c r="D33" s="10"/>
      <c r="E33" s="10"/>
    </row>
    <row r="34" spans="1:5" x14ac:dyDescent="0.2">
      <c r="A34" s="3" t="s">
        <v>536</v>
      </c>
      <c r="B34" t="s">
        <v>537</v>
      </c>
      <c r="C34" s="10"/>
      <c r="D34" s="10"/>
      <c r="E34" s="10"/>
    </row>
    <row r="35" spans="1:5" x14ac:dyDescent="0.2">
      <c r="A35" s="3" t="s">
        <v>685</v>
      </c>
      <c r="B35" t="s">
        <v>686</v>
      </c>
      <c r="C35" s="34"/>
      <c r="D35" s="34"/>
      <c r="E35" s="34"/>
    </row>
    <row r="36" spans="1:5" x14ac:dyDescent="0.2">
      <c r="A36" s="3" t="s">
        <v>120</v>
      </c>
      <c r="B36" t="s">
        <v>121</v>
      </c>
      <c r="C36" s="10"/>
      <c r="D36" s="10" t="s">
        <v>119</v>
      </c>
      <c r="E36" s="10"/>
    </row>
    <row r="37" spans="1:5" x14ac:dyDescent="0.2">
      <c r="A37" s="3" t="s">
        <v>595</v>
      </c>
      <c r="B37" t="s">
        <v>596</v>
      </c>
      <c r="C37" s="10" t="s">
        <v>605</v>
      </c>
      <c r="D37" s="10"/>
      <c r="E37" s="10"/>
    </row>
    <row r="38" spans="1:5" x14ac:dyDescent="0.2">
      <c r="A38" s="3" t="s">
        <v>528</v>
      </c>
      <c r="B38" t="s">
        <v>529</v>
      </c>
      <c r="C38" s="10"/>
      <c r="D38" s="10"/>
      <c r="E38" s="10"/>
    </row>
    <row r="39" spans="1:5" x14ac:dyDescent="0.2">
      <c r="A39" s="3" t="s">
        <v>470</v>
      </c>
      <c r="B39" t="s">
        <v>471</v>
      </c>
      <c r="C39" s="10" t="s">
        <v>472</v>
      </c>
      <c r="D39" s="10"/>
      <c r="E39" s="10"/>
    </row>
    <row r="40" spans="1:5" x14ac:dyDescent="0.2">
      <c r="A40" s="3" t="s">
        <v>473</v>
      </c>
      <c r="B40" t="s">
        <v>474</v>
      </c>
      <c r="C40" s="10" t="s">
        <v>475</v>
      </c>
      <c r="D40" s="10"/>
      <c r="E40" s="10"/>
    </row>
    <row r="41" spans="1:5" x14ac:dyDescent="0.2">
      <c r="A41" s="3" t="s">
        <v>603</v>
      </c>
      <c r="B41" t="s">
        <v>604</v>
      </c>
      <c r="C41" s="10" t="s">
        <v>605</v>
      </c>
      <c r="D41" s="10"/>
      <c r="E41" s="10"/>
    </row>
    <row r="42" spans="1:5" x14ac:dyDescent="0.2">
      <c r="A42" s="3" t="s">
        <v>164</v>
      </c>
      <c r="B42" t="s">
        <v>166</v>
      </c>
      <c r="C42" s="10"/>
      <c r="D42" s="10" t="s">
        <v>167</v>
      </c>
      <c r="E42" s="10"/>
    </row>
    <row r="43" spans="1:5" x14ac:dyDescent="0.2">
      <c r="A43" s="3" t="s">
        <v>165</v>
      </c>
      <c r="B43" t="s">
        <v>166</v>
      </c>
      <c r="C43" s="10"/>
      <c r="D43" s="10" t="s">
        <v>167</v>
      </c>
      <c r="E43" s="10"/>
    </row>
    <row r="44" spans="1:5" x14ac:dyDescent="0.2">
      <c r="A44" s="3" t="s">
        <v>568</v>
      </c>
      <c r="B44" t="s">
        <v>569</v>
      </c>
      <c r="C44" s="10"/>
      <c r="D44" s="10"/>
      <c r="E44" s="10"/>
    </row>
    <row r="45" spans="1:5" x14ac:dyDescent="0.2">
      <c r="A45" s="3" t="s">
        <v>540</v>
      </c>
      <c r="B45" t="s">
        <v>541</v>
      </c>
      <c r="C45" s="10"/>
      <c r="D45" s="10"/>
      <c r="E45" s="10"/>
    </row>
    <row r="46" spans="1:5" x14ac:dyDescent="0.2">
      <c r="A46" s="3" t="s">
        <v>34</v>
      </c>
      <c r="B46" t="s">
        <v>39</v>
      </c>
      <c r="C46" s="10" t="s">
        <v>36</v>
      </c>
      <c r="D46" s="10"/>
      <c r="E46" s="10"/>
    </row>
    <row r="47" spans="1:5" x14ac:dyDescent="0.2">
      <c r="A47" s="3" t="s">
        <v>476</v>
      </c>
      <c r="B47" t="s">
        <v>477</v>
      </c>
      <c r="C47" s="10"/>
      <c r="D47" s="10"/>
      <c r="E47" s="10"/>
    </row>
    <row r="48" spans="1:5" x14ac:dyDescent="0.2">
      <c r="A48" s="3" t="s">
        <v>114</v>
      </c>
      <c r="B48" t="s">
        <v>115</v>
      </c>
      <c r="C48" s="10" t="s">
        <v>116</v>
      </c>
      <c r="D48" s="10"/>
      <c r="E48" s="10"/>
    </row>
    <row r="49" spans="1:6" x14ac:dyDescent="0.2">
      <c r="A49" s="3" t="s">
        <v>463</v>
      </c>
      <c r="B49" t="s">
        <v>466</v>
      </c>
      <c r="C49" s="10" t="s">
        <v>464</v>
      </c>
      <c r="D49" s="10" t="s">
        <v>465</v>
      </c>
      <c r="E49" s="10"/>
    </row>
    <row r="50" spans="1:6" x14ac:dyDescent="0.2">
      <c r="A50" s="3" t="s">
        <v>542</v>
      </c>
      <c r="B50" t="s">
        <v>543</v>
      </c>
      <c r="C50" s="10"/>
      <c r="D50" s="10"/>
      <c r="E50" s="10"/>
    </row>
    <row r="51" spans="1:6" x14ac:dyDescent="0.2">
      <c r="A51" s="3" t="s">
        <v>51</v>
      </c>
      <c r="B51" t="s">
        <v>479</v>
      </c>
      <c r="C51" s="10"/>
      <c r="D51" s="10" t="s">
        <v>107</v>
      </c>
      <c r="E51" s="10"/>
    </row>
    <row r="52" spans="1:6" x14ac:dyDescent="0.2">
      <c r="A52" s="3" t="s">
        <v>609</v>
      </c>
      <c r="B52" t="s">
        <v>610</v>
      </c>
      <c r="C52" s="10"/>
      <c r="D52" s="10" t="s">
        <v>119</v>
      </c>
      <c r="E52" s="10"/>
      <c r="F52" s="5" t="s">
        <v>500</v>
      </c>
    </row>
    <row r="53" spans="1:6" x14ac:dyDescent="0.2">
      <c r="A53" s="3" t="s">
        <v>144</v>
      </c>
      <c r="B53" t="s">
        <v>145</v>
      </c>
      <c r="C53" s="10"/>
      <c r="D53" s="10"/>
      <c r="E53" s="10"/>
    </row>
    <row r="54" spans="1:6" x14ac:dyDescent="0.2">
      <c r="A54" s="3" t="s">
        <v>615</v>
      </c>
      <c r="B54" t="s">
        <v>616</v>
      </c>
      <c r="C54" s="10"/>
      <c r="D54" s="10"/>
      <c r="E54" s="10"/>
    </row>
    <row r="55" spans="1:6" x14ac:dyDescent="0.2">
      <c r="A55" s="3" t="s">
        <v>601</v>
      </c>
      <c r="B55" t="s">
        <v>602</v>
      </c>
      <c r="C55" s="10" t="s">
        <v>605</v>
      </c>
      <c r="D55" s="10"/>
      <c r="E55" s="10"/>
    </row>
    <row r="56" spans="1:6" x14ac:dyDescent="0.2">
      <c r="A56" s="3" t="s">
        <v>24</v>
      </c>
      <c r="B56" t="s">
        <v>27</v>
      </c>
      <c r="C56" s="10" t="s">
        <v>40</v>
      </c>
      <c r="D56" s="10"/>
      <c r="E56" s="10"/>
    </row>
    <row r="57" spans="1:6" x14ac:dyDescent="0.2">
      <c r="A57" s="3" t="s">
        <v>138</v>
      </c>
      <c r="B57" t="s">
        <v>141</v>
      </c>
      <c r="C57" s="10"/>
      <c r="D57" s="10"/>
      <c r="E57" s="10"/>
    </row>
    <row r="58" spans="1:6" x14ac:dyDescent="0.2">
      <c r="A58" s="3" t="s">
        <v>42</v>
      </c>
      <c r="B58" t="s">
        <v>43</v>
      </c>
      <c r="C58" s="10"/>
      <c r="D58" s="10"/>
      <c r="E58" s="10"/>
    </row>
    <row r="59" spans="1:6" x14ac:dyDescent="0.2">
      <c r="A59" s="3" t="s">
        <v>48</v>
      </c>
      <c r="B59" t="s">
        <v>49</v>
      </c>
      <c r="C59" s="10" t="s">
        <v>50</v>
      </c>
      <c r="D59" s="10"/>
      <c r="E59" s="10"/>
    </row>
    <row r="60" spans="1:6" x14ac:dyDescent="0.2">
      <c r="A60" s="3" t="s">
        <v>152</v>
      </c>
      <c r="B60" t="s">
        <v>153</v>
      </c>
      <c r="C60" s="10" t="s">
        <v>154</v>
      </c>
      <c r="D60" s="10"/>
      <c r="E60" s="10"/>
    </row>
    <row r="61" spans="1:6" x14ac:dyDescent="0.2">
      <c r="A61" s="3" t="s">
        <v>657</v>
      </c>
      <c r="B61" t="s">
        <v>658</v>
      </c>
      <c r="C61" s="10" t="s">
        <v>659</v>
      </c>
      <c r="D61" s="10" t="s">
        <v>119</v>
      </c>
      <c r="E61" s="10" t="s">
        <v>40</v>
      </c>
      <c r="F61" s="5" t="s">
        <v>500</v>
      </c>
    </row>
    <row r="62" spans="1:6" x14ac:dyDescent="0.2">
      <c r="A62" s="3" t="s">
        <v>484</v>
      </c>
      <c r="B62" t="s">
        <v>490</v>
      </c>
      <c r="C62" s="10"/>
      <c r="D62" s="10" t="s">
        <v>496</v>
      </c>
      <c r="E62" s="10"/>
    </row>
    <row r="63" spans="1:6" x14ac:dyDescent="0.2">
      <c r="A63" s="3" t="s">
        <v>597</v>
      </c>
      <c r="B63" t="s">
        <v>598</v>
      </c>
      <c r="C63" s="10" t="s">
        <v>605</v>
      </c>
      <c r="D63" s="10"/>
      <c r="E63" s="10"/>
    </row>
    <row r="64" spans="1:6" x14ac:dyDescent="0.2">
      <c r="A64" s="3" t="s">
        <v>487</v>
      </c>
      <c r="B64" t="s">
        <v>488</v>
      </c>
      <c r="C64" s="10" t="s">
        <v>489</v>
      </c>
      <c r="D64" s="10" t="s">
        <v>496</v>
      </c>
      <c r="E64" s="10"/>
    </row>
    <row r="65" spans="1:6" x14ac:dyDescent="0.2">
      <c r="A65" s="3" t="s">
        <v>497</v>
      </c>
      <c r="B65" t="s">
        <v>498</v>
      </c>
      <c r="C65" s="10"/>
      <c r="D65" s="10" t="s">
        <v>499</v>
      </c>
      <c r="E65" s="10" t="s">
        <v>40</v>
      </c>
      <c r="F65" s="5" t="s">
        <v>500</v>
      </c>
    </row>
    <row r="66" spans="1:6" x14ac:dyDescent="0.2">
      <c r="A66" s="3" t="s">
        <v>492</v>
      </c>
      <c r="B66" t="s">
        <v>495</v>
      </c>
      <c r="C66" s="10"/>
      <c r="D66" s="10" t="s">
        <v>496</v>
      </c>
      <c r="E66" s="10"/>
    </row>
    <row r="67" spans="1:6" x14ac:dyDescent="0.2">
      <c r="A67" s="3" t="s">
        <v>548</v>
      </c>
      <c r="B67" t="s">
        <v>549</v>
      </c>
      <c r="C67" s="10"/>
      <c r="D67" s="10"/>
      <c r="E67" s="10"/>
    </row>
    <row r="68" spans="1:6" x14ac:dyDescent="0.2">
      <c r="A68" s="3" t="s">
        <v>112</v>
      </c>
      <c r="B68" t="s">
        <v>113</v>
      </c>
      <c r="C68" s="10"/>
      <c r="D68" s="10"/>
      <c r="E68" s="10"/>
    </row>
    <row r="69" spans="1:6" x14ac:dyDescent="0.2">
      <c r="A69" s="3" t="s">
        <v>95</v>
      </c>
      <c r="C69" s="10"/>
      <c r="D69" s="10" t="s">
        <v>143</v>
      </c>
      <c r="E69" s="10"/>
    </row>
    <row r="70" spans="1:6" x14ac:dyDescent="0.2">
      <c r="A70" s="3" t="s">
        <v>481</v>
      </c>
      <c r="C70" s="10" t="s">
        <v>482</v>
      </c>
      <c r="D70" s="10" t="s">
        <v>496</v>
      </c>
      <c r="E70" s="10"/>
    </row>
    <row r="71" spans="1:6" x14ac:dyDescent="0.2">
      <c r="A71" s="3" t="s">
        <v>516</v>
      </c>
      <c r="C71" s="10"/>
      <c r="D71" s="10"/>
      <c r="E71" s="10"/>
    </row>
    <row r="72" spans="1:6" x14ac:dyDescent="0.2">
      <c r="A72" s="3" t="s">
        <v>155</v>
      </c>
      <c r="C72" s="10"/>
      <c r="D72" s="10" t="s">
        <v>156</v>
      </c>
      <c r="E72" s="10"/>
    </row>
    <row r="73" spans="1:6" x14ac:dyDescent="0.2">
      <c r="A73" s="3" t="s">
        <v>22</v>
      </c>
      <c r="C73" s="10"/>
      <c r="D73" s="10" t="s">
        <v>26</v>
      </c>
      <c r="E73" s="10"/>
    </row>
    <row r="74" spans="1:6" x14ac:dyDescent="0.2">
      <c r="A74" s="3" t="s">
        <v>561</v>
      </c>
      <c r="C74" s="10"/>
      <c r="D74" s="10"/>
      <c r="E74" s="10"/>
    </row>
    <row r="75" spans="1:6" x14ac:dyDescent="0.2">
      <c r="A75" s="3" t="s">
        <v>159</v>
      </c>
      <c r="C75" s="10"/>
      <c r="D75" s="10" t="s">
        <v>156</v>
      </c>
      <c r="E75" s="10"/>
    </row>
    <row r="76" spans="1:6" x14ac:dyDescent="0.2">
      <c r="A76" s="3" t="s">
        <v>41</v>
      </c>
      <c r="C76" s="10" t="s">
        <v>101</v>
      </c>
      <c r="D76" s="10"/>
      <c r="E76" s="10"/>
    </row>
    <row r="77" spans="1:6" x14ac:dyDescent="0.2">
      <c r="A77" s="3" t="s">
        <v>160</v>
      </c>
      <c r="C77" s="10"/>
      <c r="D77" s="10"/>
      <c r="E77" s="10"/>
    </row>
    <row r="78" spans="1:6" x14ac:dyDescent="0.2">
      <c r="A78" s="3" t="s">
        <v>21</v>
      </c>
      <c r="C78" s="10"/>
      <c r="D78" s="10" t="s">
        <v>26</v>
      </c>
      <c r="E78" s="10"/>
    </row>
    <row r="79" spans="1:6" x14ac:dyDescent="0.2">
      <c r="A79" s="3" t="s">
        <v>611</v>
      </c>
      <c r="C79" s="10"/>
      <c r="D79" s="10"/>
      <c r="E79" s="10"/>
    </row>
    <row r="80" spans="1:6" x14ac:dyDescent="0.2">
      <c r="A80" s="3" t="s">
        <v>538</v>
      </c>
      <c r="C80" s="10" t="s">
        <v>539</v>
      </c>
      <c r="D80" s="10"/>
      <c r="E80" s="10"/>
    </row>
    <row r="81" spans="1:5" x14ac:dyDescent="0.2">
      <c r="A81" s="3" t="s">
        <v>132</v>
      </c>
      <c r="C81" s="10"/>
      <c r="D81" s="10" t="s">
        <v>137</v>
      </c>
      <c r="E81" s="10"/>
    </row>
    <row r="82" spans="1:5" x14ac:dyDescent="0.2">
      <c r="A82" s="3" t="s">
        <v>483</v>
      </c>
      <c r="C82" s="10"/>
      <c r="D82" s="10" t="s">
        <v>496</v>
      </c>
      <c r="E82" s="10"/>
    </row>
    <row r="83" spans="1:5" x14ac:dyDescent="0.2">
      <c r="A83" s="3" t="s">
        <v>485</v>
      </c>
      <c r="C83" s="10" t="s">
        <v>486</v>
      </c>
      <c r="D83" s="10" t="s">
        <v>496</v>
      </c>
      <c r="E83" s="10"/>
    </row>
    <row r="84" spans="1:5" x14ac:dyDescent="0.2">
      <c r="A84" s="3" t="s">
        <v>53</v>
      </c>
      <c r="C84" s="10"/>
      <c r="D84" s="10"/>
      <c r="E84" s="10"/>
    </row>
    <row r="85" spans="1:5" x14ac:dyDescent="0.2">
      <c r="A85" s="3" t="s">
        <v>467</v>
      </c>
      <c r="C85" s="10" t="s">
        <v>468</v>
      </c>
      <c r="D85" s="10" t="s">
        <v>469</v>
      </c>
      <c r="E85" s="10"/>
    </row>
    <row r="86" spans="1:5" x14ac:dyDescent="0.2">
      <c r="A86" s="3" t="s">
        <v>136</v>
      </c>
      <c r="C86" s="10"/>
      <c r="D86" s="10" t="s">
        <v>137</v>
      </c>
      <c r="E86" s="10"/>
    </row>
    <row r="87" spans="1:5" x14ac:dyDescent="0.2">
      <c r="A87" s="3" t="s">
        <v>480</v>
      </c>
      <c r="C87" s="10" t="s">
        <v>40</v>
      </c>
      <c r="D87" s="10"/>
      <c r="E87" s="10"/>
    </row>
    <row r="88" spans="1:5" x14ac:dyDescent="0.2">
      <c r="A88" s="3" t="s">
        <v>29</v>
      </c>
      <c r="C88" s="10"/>
      <c r="D88" s="10"/>
      <c r="E88" s="10"/>
    </row>
    <row r="89" spans="1:5" x14ac:dyDescent="0.2">
      <c r="A89" s="3" t="s">
        <v>25</v>
      </c>
      <c r="C89" s="10" t="s">
        <v>28</v>
      </c>
      <c r="D89" s="10"/>
      <c r="E89" s="10"/>
    </row>
    <row r="90" spans="1:5" x14ac:dyDescent="0.2">
      <c r="A90" s="3" t="s">
        <v>157</v>
      </c>
      <c r="C90" s="10" t="s">
        <v>158</v>
      </c>
      <c r="D90" s="10" t="s">
        <v>156</v>
      </c>
      <c r="E90" s="10"/>
    </row>
    <row r="91" spans="1:5" x14ac:dyDescent="0.2">
      <c r="A91" s="3" t="s">
        <v>30</v>
      </c>
      <c r="C91" s="10"/>
      <c r="D91" s="10"/>
      <c r="E91" s="10"/>
    </row>
    <row r="92" spans="1:5" x14ac:dyDescent="0.2">
      <c r="A92" s="3" t="s">
        <v>142</v>
      </c>
      <c r="C92" s="10"/>
      <c r="D92" s="10" t="s">
        <v>26</v>
      </c>
      <c r="E92" s="10"/>
    </row>
    <row r="93" spans="1:5" x14ac:dyDescent="0.2">
      <c r="A93" s="3" t="s">
        <v>23</v>
      </c>
      <c r="C93" s="10"/>
      <c r="D93" s="10" t="s">
        <v>26</v>
      </c>
      <c r="E93" s="10"/>
    </row>
  </sheetData>
  <conditionalFormatting sqref="A1:A92 A94:A1048576">
    <cfRule type="duplicateValues" dxfId="77" priority="3"/>
  </conditionalFormatting>
  <conditionalFormatting sqref="A2:A92">
    <cfRule type="duplicateValues" dxfId="76" priority="48"/>
  </conditionalFormatting>
  <conditionalFormatting sqref="A93">
    <cfRule type="duplicateValues" dxfId="75" priority="1"/>
  </conditionalFormatting>
  <conditionalFormatting sqref="A93">
    <cfRule type="duplicateValues" dxfId="74" priority="2"/>
  </conditionalFormatting>
  <hyperlinks>
    <hyperlink ref="F65" r:id="rId1"/>
    <hyperlink ref="F25" r:id="rId2"/>
    <hyperlink ref="F17" r:id="rId3"/>
    <hyperlink ref="F52" r:id="rId4"/>
    <hyperlink ref="F61" r:id="rId5"/>
  </hyperlinks>
  <pageMargins left="0.7" right="0.7" top="0.75" bottom="0.75" header="0.3" footer="0.3"/>
  <pageSetup orientation="portrait" horizontalDpi="90" verticalDpi="90" r:id="rId6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1"/>
  <sheetViews>
    <sheetView zoomScale="80" zoomScaleNormal="80" workbookViewId="0">
      <selection activeCell="C15" sqref="C15"/>
    </sheetView>
  </sheetViews>
  <sheetFormatPr defaultColWidth="63.25" defaultRowHeight="14.25" x14ac:dyDescent="0.2"/>
  <cols>
    <col min="1" max="1" width="10.25" customWidth="1"/>
    <col min="2" max="2" width="15.375" customWidth="1"/>
    <col min="3" max="3" width="30.25" customWidth="1"/>
    <col min="4" max="4" width="17.875" customWidth="1"/>
    <col min="5" max="5" width="29.5" customWidth="1"/>
    <col min="6" max="6" width="12.75" customWidth="1"/>
    <col min="7" max="7" width="63" customWidth="1"/>
    <col min="8" max="8" width="7" customWidth="1"/>
    <col min="9" max="9" width="7.25" customWidth="1"/>
  </cols>
  <sheetData>
    <row r="1" spans="1:9" x14ac:dyDescent="0.2">
      <c r="A1" t="s">
        <v>45</v>
      </c>
      <c r="B1" t="s">
        <v>55</v>
      </c>
      <c r="C1" t="s">
        <v>81</v>
      </c>
      <c r="D1" t="s">
        <v>559</v>
      </c>
      <c r="E1" t="s">
        <v>40</v>
      </c>
      <c r="F1" t="s">
        <v>122</v>
      </c>
      <c r="G1" t="s">
        <v>123</v>
      </c>
      <c r="H1" t="s">
        <v>134</v>
      </c>
      <c r="I1" t="s">
        <v>0</v>
      </c>
    </row>
    <row r="2" spans="1:9" x14ac:dyDescent="0.2">
      <c r="A2" s="9">
        <v>44629.571712384262</v>
      </c>
      <c r="B2" t="s">
        <v>124</v>
      </c>
      <c r="C2" t="s">
        <v>130</v>
      </c>
      <c r="E2" t="s">
        <v>128</v>
      </c>
      <c r="F2" t="s">
        <v>126</v>
      </c>
      <c r="G2" t="s">
        <v>127</v>
      </c>
      <c r="H2" t="s">
        <v>133</v>
      </c>
    </row>
    <row r="3" spans="1:9" x14ac:dyDescent="0.2">
      <c r="A3" s="9">
        <v>44629.571712384262</v>
      </c>
      <c r="B3" t="s">
        <v>125</v>
      </c>
      <c r="C3" t="s">
        <v>131</v>
      </c>
      <c r="G3" t="s">
        <v>135</v>
      </c>
      <c r="H3" t="s">
        <v>129</v>
      </c>
    </row>
    <row r="4" spans="1:9" x14ac:dyDescent="0.2">
      <c r="A4" s="9">
        <v>44630.498777083332</v>
      </c>
      <c r="B4" t="s">
        <v>149</v>
      </c>
      <c r="E4" t="s">
        <v>151</v>
      </c>
      <c r="F4" t="s">
        <v>150</v>
      </c>
      <c r="H4" t="s">
        <v>148</v>
      </c>
    </row>
    <row r="5" spans="1:9" x14ac:dyDescent="0.2">
      <c r="A5" s="9">
        <v>44631.501990972225</v>
      </c>
      <c r="B5" t="s">
        <v>168</v>
      </c>
      <c r="F5" t="s">
        <v>169</v>
      </c>
    </row>
    <row r="6" spans="1:9" x14ac:dyDescent="0.2">
      <c r="A6" s="9">
        <v>44631.501990972225</v>
      </c>
      <c r="B6" t="s">
        <v>177</v>
      </c>
      <c r="C6" t="s">
        <v>176</v>
      </c>
    </row>
    <row r="7" spans="1:9" x14ac:dyDescent="0.2">
      <c r="A7" s="9">
        <v>44637.57755011574</v>
      </c>
      <c r="B7" t="s">
        <v>459</v>
      </c>
      <c r="G7" t="s">
        <v>461</v>
      </c>
    </row>
    <row r="8" spans="1:9" x14ac:dyDescent="0.2">
      <c r="A8" s="9">
        <v>44637.57755011574</v>
      </c>
      <c r="B8" t="s">
        <v>460</v>
      </c>
    </row>
    <row r="9" spans="1:9" x14ac:dyDescent="0.2">
      <c r="A9" s="9">
        <v>44637.579026504631</v>
      </c>
      <c r="B9" t="s">
        <v>462</v>
      </c>
    </row>
    <row r="10" spans="1:9" x14ac:dyDescent="0.2">
      <c r="A10" s="9">
        <v>44645.627064699074</v>
      </c>
      <c r="B10" t="s">
        <v>504</v>
      </c>
      <c r="C10" t="s">
        <v>505</v>
      </c>
      <c r="E10" t="s">
        <v>507</v>
      </c>
      <c r="F10" t="s">
        <v>506</v>
      </c>
      <c r="H10" t="s">
        <v>21</v>
      </c>
    </row>
    <row r="11" spans="1:9" x14ac:dyDescent="0.2">
      <c r="A11" s="9">
        <v>44648.558855208335</v>
      </c>
      <c r="B11" t="s">
        <v>512</v>
      </c>
      <c r="C11" t="s">
        <v>511</v>
      </c>
    </row>
    <row r="12" spans="1:9" x14ac:dyDescent="0.2">
      <c r="A12" s="9">
        <v>44656.484058796297</v>
      </c>
      <c r="B12" t="s">
        <v>527</v>
      </c>
      <c r="E12" t="s">
        <v>558</v>
      </c>
    </row>
    <row r="13" spans="1:9" x14ac:dyDescent="0.2">
      <c r="A13" s="9">
        <v>44663.560296759257</v>
      </c>
      <c r="B13" t="s">
        <v>557</v>
      </c>
      <c r="C13" s="5" t="s">
        <v>556</v>
      </c>
      <c r="D13" t="s">
        <v>560</v>
      </c>
      <c r="I13" s="5"/>
    </row>
    <row r="14" spans="1:9" x14ac:dyDescent="0.2">
      <c r="A14" s="9">
        <f t="shared" ref="A14:A26" ca="1" si="0">NOW()</f>
        <v>44979.503706249998</v>
      </c>
      <c r="B14" t="s">
        <v>579</v>
      </c>
      <c r="C14" s="5" t="s">
        <v>580</v>
      </c>
      <c r="D14" t="s">
        <v>581</v>
      </c>
      <c r="E14" t="s">
        <v>582</v>
      </c>
      <c r="F14" t="s">
        <v>583</v>
      </c>
      <c r="H14" t="s">
        <v>21</v>
      </c>
      <c r="I14" t="s">
        <v>570</v>
      </c>
    </row>
    <row r="15" spans="1:9" x14ac:dyDescent="0.2">
      <c r="A15" s="9">
        <f t="shared" ca="1" si="0"/>
        <v>44979.503706249998</v>
      </c>
      <c r="B15" t="s">
        <v>578</v>
      </c>
      <c r="C15" s="5" t="s">
        <v>577</v>
      </c>
    </row>
    <row r="16" spans="1:9" x14ac:dyDescent="0.2">
      <c r="A16" s="9">
        <f t="shared" ca="1" si="0"/>
        <v>44979.503706249998</v>
      </c>
      <c r="B16" t="s">
        <v>576</v>
      </c>
      <c r="G16" t="s">
        <v>584</v>
      </c>
    </row>
    <row r="17" spans="1:1" x14ac:dyDescent="0.2">
      <c r="A17" s="9">
        <f t="shared" ca="1" si="0"/>
        <v>44979.503706249998</v>
      </c>
    </row>
    <row r="18" spans="1:1" x14ac:dyDescent="0.2">
      <c r="A18" s="9">
        <f t="shared" ca="1" si="0"/>
        <v>44979.503706249998</v>
      </c>
    </row>
    <row r="19" spans="1:1" x14ac:dyDescent="0.2">
      <c r="A19" s="9">
        <f t="shared" ca="1" si="0"/>
        <v>44979.503706249998</v>
      </c>
    </row>
    <row r="20" spans="1:1" x14ac:dyDescent="0.2">
      <c r="A20" s="9">
        <f t="shared" ca="1" si="0"/>
        <v>44979.503706249998</v>
      </c>
    </row>
    <row r="21" spans="1:1" x14ac:dyDescent="0.2">
      <c r="A21" s="9">
        <f t="shared" ca="1" si="0"/>
        <v>44979.503706249998</v>
      </c>
    </row>
    <row r="22" spans="1:1" x14ac:dyDescent="0.2">
      <c r="A22" s="9">
        <f t="shared" ca="1" si="0"/>
        <v>44979.503706249998</v>
      </c>
    </row>
    <row r="23" spans="1:1" x14ac:dyDescent="0.2">
      <c r="A23" s="9">
        <f t="shared" ca="1" si="0"/>
        <v>44979.503706249998</v>
      </c>
    </row>
    <row r="24" spans="1:1" x14ac:dyDescent="0.2">
      <c r="A24" s="9">
        <f t="shared" ca="1" si="0"/>
        <v>44979.503706249998</v>
      </c>
    </row>
    <row r="25" spans="1:1" x14ac:dyDescent="0.2">
      <c r="A25" s="9">
        <f t="shared" ca="1" si="0"/>
        <v>44979.503706249998</v>
      </c>
    </row>
    <row r="26" spans="1:1" x14ac:dyDescent="0.2">
      <c r="A26" s="9">
        <f t="shared" ca="1" si="0"/>
        <v>44979.503706249998</v>
      </c>
    </row>
    <row r="37" spans="3:3" ht="17.25" x14ac:dyDescent="0.2">
      <c r="C37" s="13" t="s">
        <v>571</v>
      </c>
    </row>
    <row r="38" spans="3:3" x14ac:dyDescent="0.2">
      <c r="C38" s="14" t="s">
        <v>572</v>
      </c>
    </row>
    <row r="39" spans="3:3" x14ac:dyDescent="0.2">
      <c r="C39" s="15" t="s">
        <v>573</v>
      </c>
    </row>
    <row r="40" spans="3:3" x14ac:dyDescent="0.2">
      <c r="C40" s="16" t="s">
        <v>574</v>
      </c>
    </row>
    <row r="41" spans="3:3" x14ac:dyDescent="0.2">
      <c r="C41" s="16" t="s">
        <v>575</v>
      </c>
    </row>
  </sheetData>
  <hyperlinks>
    <hyperlink ref="C13" r:id="rId1"/>
    <hyperlink ref="C40" r:id="rId2" tooltip="Package Code 0003-2187-10" display="https://ndclist.com/ndc/0003-2187/package/0003-2187-10"/>
    <hyperlink ref="C41" r:id="rId3" tooltip="Package Code 0003-2187-13" display="https://ndclist.com/ndc/0003-2187/package/0003-2187-13"/>
    <hyperlink ref="C15" r:id="rId4"/>
    <hyperlink ref="C14" r:id="rId5"/>
  </hyperlinks>
  <pageMargins left="0.7" right="0.7" top="0.75" bottom="0.75" header="0.3" footer="0.3"/>
  <pageSetup orientation="portrait" horizontalDpi="90" verticalDpi="90" r:id="rId6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7"/>
  <sheetViews>
    <sheetView workbookViewId="0"/>
  </sheetViews>
  <sheetFormatPr defaultColWidth="5.25" defaultRowHeight="14.25" x14ac:dyDescent="0.2"/>
  <cols>
    <col min="1" max="1" width="6.625" customWidth="1"/>
    <col min="2" max="2" width="11.625" customWidth="1"/>
    <col min="3" max="3" width="36.5" customWidth="1"/>
    <col min="4" max="4" width="13.375" customWidth="1"/>
    <col min="5" max="5" width="16.375" customWidth="1"/>
    <col min="6" max="6" width="41.375" customWidth="1"/>
    <col min="8" max="8" width="7.5" customWidth="1"/>
    <col min="9" max="9" width="27.25" customWidth="1"/>
  </cols>
  <sheetData>
    <row r="1" spans="1:9" x14ac:dyDescent="0.2">
      <c r="A1" t="s">
        <v>45</v>
      </c>
      <c r="B1" t="s">
        <v>0</v>
      </c>
      <c r="C1" t="s">
        <v>44</v>
      </c>
      <c r="D1" t="s">
        <v>54</v>
      </c>
      <c r="E1" t="s">
        <v>58</v>
      </c>
      <c r="F1" t="s">
        <v>79</v>
      </c>
      <c r="H1" t="s">
        <v>55</v>
      </c>
      <c r="I1" t="s">
        <v>0</v>
      </c>
    </row>
    <row r="2" spans="1:9" x14ac:dyDescent="0.2">
      <c r="A2" s="4">
        <v>44601.485925925925</v>
      </c>
      <c r="B2" t="s">
        <v>62</v>
      </c>
      <c r="C2" t="s">
        <v>63</v>
      </c>
      <c r="D2" t="s">
        <v>46</v>
      </c>
      <c r="H2" t="s">
        <v>56</v>
      </c>
      <c r="I2">
        <v>1028887</v>
      </c>
    </row>
    <row r="3" spans="1:9" x14ac:dyDescent="0.2">
      <c r="A3" s="4">
        <v>44601.485925925925</v>
      </c>
      <c r="B3" t="s">
        <v>66</v>
      </c>
      <c r="C3" t="s">
        <v>65</v>
      </c>
      <c r="D3" t="s">
        <v>46</v>
      </c>
      <c r="H3" t="s">
        <v>67</v>
      </c>
      <c r="I3" t="s">
        <v>68</v>
      </c>
    </row>
    <row r="4" spans="1:9" x14ac:dyDescent="0.2">
      <c r="A4" s="4">
        <v>44615</v>
      </c>
      <c r="B4" t="s">
        <v>69</v>
      </c>
      <c r="C4" t="s">
        <v>72</v>
      </c>
      <c r="D4" t="s">
        <v>46</v>
      </c>
      <c r="H4" t="s">
        <v>81</v>
      </c>
      <c r="I4" t="s">
        <v>82</v>
      </c>
    </row>
    <row r="5" spans="1:9" x14ac:dyDescent="0.2">
      <c r="A5" s="4">
        <v>44617</v>
      </c>
      <c r="B5" t="s">
        <v>70</v>
      </c>
      <c r="C5" t="s">
        <v>71</v>
      </c>
      <c r="D5" t="s">
        <v>46</v>
      </c>
      <c r="F5" t="s">
        <v>78</v>
      </c>
      <c r="H5" t="s">
        <v>88</v>
      </c>
      <c r="I5" t="s">
        <v>89</v>
      </c>
    </row>
    <row r="6" spans="1:9" x14ac:dyDescent="0.2">
      <c r="A6" s="4">
        <v>44620</v>
      </c>
      <c r="B6" t="s">
        <v>73</v>
      </c>
      <c r="C6" t="s">
        <v>74</v>
      </c>
      <c r="D6" t="s">
        <v>61</v>
      </c>
      <c r="E6" s="5" t="s">
        <v>77</v>
      </c>
      <c r="F6" s="5"/>
    </row>
    <row r="7" spans="1:9" x14ac:dyDescent="0.2">
      <c r="A7" s="4">
        <v>44620</v>
      </c>
      <c r="B7" t="s">
        <v>75</v>
      </c>
      <c r="C7" t="s">
        <v>76</v>
      </c>
      <c r="D7" t="s">
        <v>61</v>
      </c>
      <c r="E7" s="5" t="s">
        <v>77</v>
      </c>
    </row>
    <row r="8" spans="1:9" x14ac:dyDescent="0.2">
      <c r="A8" s="4">
        <v>44622</v>
      </c>
      <c r="B8" t="s">
        <v>64</v>
      </c>
      <c r="C8" t="s">
        <v>72</v>
      </c>
      <c r="D8" t="s">
        <v>46</v>
      </c>
      <c r="F8" t="s">
        <v>80</v>
      </c>
    </row>
    <row r="9" spans="1:9" x14ac:dyDescent="0.2">
      <c r="A9" s="4">
        <v>44623</v>
      </c>
      <c r="B9" t="s">
        <v>87</v>
      </c>
      <c r="C9" t="s">
        <v>72</v>
      </c>
      <c r="D9" t="s">
        <v>61</v>
      </c>
      <c r="E9" s="5" t="s">
        <v>59</v>
      </c>
      <c r="F9" t="s">
        <v>60</v>
      </c>
    </row>
    <row r="10" spans="1:9" x14ac:dyDescent="0.2">
      <c r="A10" s="4">
        <v>44623</v>
      </c>
      <c r="B10" t="s">
        <v>87</v>
      </c>
      <c r="C10" t="s">
        <v>72</v>
      </c>
      <c r="D10" t="s">
        <v>61</v>
      </c>
      <c r="E10" s="5" t="s">
        <v>59</v>
      </c>
      <c r="F10" t="s">
        <v>57</v>
      </c>
    </row>
    <row r="11" spans="1:9" x14ac:dyDescent="0.2">
      <c r="A11" s="4">
        <v>44623</v>
      </c>
      <c r="B11" t="s">
        <v>83</v>
      </c>
      <c r="C11" t="s">
        <v>84</v>
      </c>
      <c r="D11" t="s">
        <v>61</v>
      </c>
      <c r="E11" s="5" t="s">
        <v>77</v>
      </c>
    </row>
    <row r="12" spans="1:9" x14ac:dyDescent="0.2">
      <c r="A12" s="4">
        <v>44623</v>
      </c>
      <c r="B12" t="s">
        <v>85</v>
      </c>
      <c r="C12" t="s">
        <v>86</v>
      </c>
      <c r="D12" t="s">
        <v>61</v>
      </c>
      <c r="E12" s="5" t="s">
        <v>77</v>
      </c>
    </row>
    <row r="13" spans="1:9" x14ac:dyDescent="0.2">
      <c r="A13" s="6">
        <v>44627.51156770833</v>
      </c>
      <c r="B13" s="7" t="s">
        <v>90</v>
      </c>
      <c r="C13" s="7" t="s">
        <v>91</v>
      </c>
      <c r="D13" s="7" t="s">
        <v>61</v>
      </c>
      <c r="E13" s="8" t="s">
        <v>49</v>
      </c>
      <c r="F13" s="7"/>
    </row>
    <row r="14" spans="1:9" x14ac:dyDescent="0.2">
      <c r="A14" s="4">
        <v>44627.536296180559</v>
      </c>
      <c r="B14" t="s">
        <v>92</v>
      </c>
      <c r="C14" t="s">
        <v>72</v>
      </c>
      <c r="D14" t="s">
        <v>61</v>
      </c>
      <c r="E14" s="8" t="s">
        <v>49</v>
      </c>
    </row>
    <row r="15" spans="1:9" x14ac:dyDescent="0.2">
      <c r="A15" s="4">
        <v>44627.590328472223</v>
      </c>
      <c r="B15" t="s">
        <v>93</v>
      </c>
      <c r="C15" s="7" t="s">
        <v>94</v>
      </c>
      <c r="D15" t="s">
        <v>61</v>
      </c>
      <c r="E15" s="8" t="s">
        <v>49</v>
      </c>
    </row>
    <row r="16" spans="1:9" x14ac:dyDescent="0.2">
      <c r="A16" s="4">
        <v>44628.480534259259</v>
      </c>
      <c r="B16" t="s">
        <v>103</v>
      </c>
      <c r="C16" t="s">
        <v>104</v>
      </c>
      <c r="D16" t="s">
        <v>61</v>
      </c>
      <c r="E16" s="5" t="s">
        <v>106</v>
      </c>
      <c r="F16" t="s">
        <v>105</v>
      </c>
    </row>
    <row r="17" spans="1:4" x14ac:dyDescent="0.2">
      <c r="A17" s="4">
        <v>44634.583280555555</v>
      </c>
      <c r="B17" t="s">
        <v>172</v>
      </c>
      <c r="C17" t="s">
        <v>173</v>
      </c>
      <c r="D17" t="s">
        <v>61</v>
      </c>
    </row>
  </sheetData>
  <conditionalFormatting sqref="B2:B17">
    <cfRule type="duplicateValues" dxfId="68" priority="8"/>
  </conditionalFormatting>
  <hyperlinks>
    <hyperlink ref="E6" r:id="rId1"/>
    <hyperlink ref="E7" r:id="rId2"/>
    <hyperlink ref="E9" r:id="rId3"/>
    <hyperlink ref="E10" r:id="rId4"/>
    <hyperlink ref="E11" r:id="rId5"/>
    <hyperlink ref="E12" r:id="rId6"/>
    <hyperlink ref="E13" r:id="rId7"/>
    <hyperlink ref="E14" r:id="rId8"/>
    <hyperlink ref="E15" r:id="rId9"/>
    <hyperlink ref="E16" r:id="rId10"/>
  </hyperlinks>
  <pageMargins left="0.7" right="0.7" top="0.75" bottom="0.75" header="0.3" footer="0.3"/>
  <pageSetup orientation="portrait" horizontalDpi="90" verticalDpi="90" r:id="rId11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tableParts count="2"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9"/>
  <sheetViews>
    <sheetView workbookViewId="0">
      <selection activeCell="E9" sqref="E9"/>
    </sheetView>
  </sheetViews>
  <sheetFormatPr defaultColWidth="4" defaultRowHeight="14.25" x14ac:dyDescent="0.2"/>
  <cols>
    <col min="1" max="1" width="4.25" customWidth="1"/>
    <col min="2" max="2" width="53.25" customWidth="1"/>
    <col min="3" max="3" width="23.25" customWidth="1"/>
    <col min="4" max="4" width="6.625" customWidth="1"/>
    <col min="5" max="5" width="6.875" customWidth="1"/>
  </cols>
  <sheetData>
    <row r="1" spans="1:5" x14ac:dyDescent="0.2">
      <c r="A1" t="s">
        <v>7</v>
      </c>
      <c r="B1" t="s">
        <v>10</v>
      </c>
      <c r="C1" t="s">
        <v>0</v>
      </c>
      <c r="D1" t="s">
        <v>8</v>
      </c>
      <c r="E1" t="s">
        <v>12</v>
      </c>
    </row>
    <row r="2" spans="1:5" x14ac:dyDescent="0.2">
      <c r="A2">
        <f t="shared" ref="A2:A9" si="0">ROW()-1</f>
        <v>1</v>
      </c>
      <c r="B2" t="s">
        <v>3</v>
      </c>
      <c r="C2" t="s">
        <v>16</v>
      </c>
      <c r="D2">
        <v>33</v>
      </c>
      <c r="E2" s="1"/>
    </row>
    <row r="3" spans="1:5" x14ac:dyDescent="0.2">
      <c r="A3">
        <f t="shared" si="0"/>
        <v>2</v>
      </c>
      <c r="B3" t="s">
        <v>11</v>
      </c>
      <c r="C3" t="s">
        <v>9</v>
      </c>
      <c r="D3">
        <v>30</v>
      </c>
      <c r="E3" s="1"/>
    </row>
    <row r="4" spans="1:5" x14ac:dyDescent="0.2">
      <c r="A4">
        <f t="shared" si="0"/>
        <v>3</v>
      </c>
      <c r="B4" t="s">
        <v>5</v>
      </c>
      <c r="C4" t="s">
        <v>13</v>
      </c>
      <c r="D4">
        <v>30</v>
      </c>
      <c r="E4" s="1"/>
    </row>
    <row r="5" spans="1:5" x14ac:dyDescent="0.2">
      <c r="A5">
        <f t="shared" si="0"/>
        <v>4</v>
      </c>
      <c r="B5" t="s">
        <v>14</v>
      </c>
      <c r="C5" t="s">
        <v>15</v>
      </c>
      <c r="D5">
        <v>30</v>
      </c>
      <c r="E5" s="1"/>
    </row>
    <row r="6" spans="1:5" x14ac:dyDescent="0.2">
      <c r="A6">
        <f t="shared" si="0"/>
        <v>5</v>
      </c>
      <c r="B6" t="s">
        <v>4</v>
      </c>
      <c r="C6" t="s">
        <v>18</v>
      </c>
      <c r="D6">
        <v>20</v>
      </c>
      <c r="E6" s="1"/>
    </row>
    <row r="7" spans="1:5" x14ac:dyDescent="0.2">
      <c r="A7">
        <f t="shared" si="0"/>
        <v>6</v>
      </c>
      <c r="B7" t="s">
        <v>1</v>
      </c>
      <c r="C7" t="s">
        <v>32</v>
      </c>
      <c r="D7">
        <v>30</v>
      </c>
      <c r="E7" s="1"/>
    </row>
    <row r="8" spans="1:5" x14ac:dyDescent="0.2">
      <c r="A8">
        <f t="shared" si="0"/>
        <v>7</v>
      </c>
      <c r="B8" t="s">
        <v>2</v>
      </c>
      <c r="C8" t="s">
        <v>31</v>
      </c>
      <c r="D8">
        <v>30</v>
      </c>
      <c r="E8" s="1"/>
    </row>
    <row r="9" spans="1:5" x14ac:dyDescent="0.2">
      <c r="A9" s="2">
        <f t="shared" si="0"/>
        <v>8</v>
      </c>
      <c r="B9" t="s">
        <v>6</v>
      </c>
      <c r="C9" t="s">
        <v>33</v>
      </c>
      <c r="D9">
        <v>10</v>
      </c>
      <c r="E9" s="1"/>
    </row>
  </sheetData>
  <conditionalFormatting sqref="B2:B9">
    <cfRule type="duplicateValues" dxfId="65" priority="6"/>
  </conditionalFormatting>
  <pageMargins left="0.7" right="0.7" top="0.75" bottom="0.75" header="0.3" footer="0.3"/>
  <pageSetup orientation="portrait" horizontalDpi="90" verticalDpi="90" r:id="rId1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35"/>
  <sheetViews>
    <sheetView zoomScale="80" zoomScaleNormal="80" workbookViewId="0"/>
  </sheetViews>
  <sheetFormatPr defaultRowHeight="14.25" x14ac:dyDescent="0.2"/>
  <cols>
    <col min="1" max="1" width="72.75" customWidth="1"/>
    <col min="2" max="2" width="8" customWidth="1"/>
    <col min="3" max="3" width="4.875" customWidth="1"/>
    <col min="4" max="4" width="8.375" customWidth="1"/>
    <col min="5" max="5" width="83.75" customWidth="1"/>
    <col min="6" max="6" width="12" customWidth="1"/>
    <col min="8" max="8" width="135.75" customWidth="1"/>
    <col min="9" max="9" width="8" customWidth="1"/>
  </cols>
  <sheetData>
    <row r="1" spans="1:9" x14ac:dyDescent="0.2">
      <c r="A1" t="s">
        <v>178</v>
      </c>
      <c r="B1" t="s">
        <v>451</v>
      </c>
      <c r="C1" t="s">
        <v>7</v>
      </c>
      <c r="D1" t="s">
        <v>260</v>
      </c>
      <c r="E1" t="s">
        <v>179</v>
      </c>
      <c r="F1" t="s">
        <v>216</v>
      </c>
      <c r="H1" t="s">
        <v>178</v>
      </c>
      <c r="I1" t="s">
        <v>451</v>
      </c>
    </row>
    <row r="2" spans="1:9" x14ac:dyDescent="0.2">
      <c r="A2" t="s">
        <v>217</v>
      </c>
      <c r="B2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2">
        <f t="shared" ref="C2:C43" si="0">ROW()-1</f>
        <v>1</v>
      </c>
      <c r="D2" t="s">
        <v>261</v>
      </c>
      <c r="E2" t="s">
        <v>180</v>
      </c>
      <c r="F2">
        <v>1647438845</v>
      </c>
      <c r="H2" t="s">
        <v>217</v>
      </c>
      <c r="I2" t="s">
        <v>452</v>
      </c>
    </row>
    <row r="3" spans="1:9" x14ac:dyDescent="0.2">
      <c r="A3" t="s">
        <v>218</v>
      </c>
      <c r="B3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3">
        <f t="shared" si="0"/>
        <v>2</v>
      </c>
      <c r="D3" t="s">
        <v>261</v>
      </c>
      <c r="E3" t="s">
        <v>181</v>
      </c>
      <c r="F3">
        <v>1647438845</v>
      </c>
      <c r="H3" t="s">
        <v>218</v>
      </c>
      <c r="I3" t="s">
        <v>452</v>
      </c>
    </row>
    <row r="4" spans="1:9" x14ac:dyDescent="0.2">
      <c r="A4" t="s">
        <v>219</v>
      </c>
      <c r="B4" t="str">
        <f>IFERROR(VLOOKUP(Table6[[#This Row],[URL]],Table7[#All],2,FALSE),"-")</f>
        <v>data:image/png;base64,iVBORw0KGgoAAAANSUhEUgAAABAAAAAQCAYAAAAf8/9hAAADI0lEQVQ4jWWTT2hcVRTGv3Pvffe9mUwmbZOo0RqnhYpaaMAoFLtMFKw7ISIW2tAuQv1T/AculDhVdCH+6UIDg12UWMWF6FptN4aqxbaobVMoDZKK1WQaTPIm8967775zXCSRoGf1Lb5zFt/vO4T/zCtTFwZE06gEpaFcpJaTFmg9Wwif8nlx4vjue37d6Kd1MTIyomuHnhm3pdLzKipXcxHk0Oy1gZhAqTCCL3iJWT6YGLjzDQCyeqBeVwDUEzt2fXJ7T8+TOndibOh0GGmxkWkzo51l3rMUFIa289Y7qMiLkx9e/m4U09NCAPDoic/HbbnjaJC0XW9HWVWrXcYrg7mlxYXFVgwm6gYzOPfeWMu33L3TRuXO1yYG+t+i4Y8n77VBeFaYO7gouLvaaSqB+WV+Jamfmbn0Y39XH/Vu2bxbAXVFtCvPUg+Iqvbe1tpUu+9Bo8mMKmM6iyzNTGjtUpJe/H1u5eGpIwebANBcjeirRyYnzxgJT+sw2im5y9vxcrV98ewBpY0a4sILACKtUYivTx052BxsNIK1kGmw0Qi+2b9/vvDuTaWIAECYpfBu2IjIVogARLZIk9j74hwAOj82lq8TWtOUsPxEmWsRUBFhUUTdCiBZNwqIPLP6l9BG3CIIck0EUQCB1jgqQGZJawDiTBhVwih6CCAZbDQMIAQIDTYaBkRiSmqPjqKygB2UAhHm6LGTXx4l8HiRZU4FgRHmGZdlw6fGDlzf2Li9xz+9iwJzWoBtUnivbGS9y16nw1fnti9cuXRuuXmjS1jYhJFhyDWW4u3WYvJ9nMXY0b91T09YerXl8u0345bXRish/J0keIAA4Omfr7/kspV3569NO5ekShltVBBAMSebKhX0bd5SkjRFHC/7m0nCLopsGrde+PrQU8dWq1yv83OXb0woaw+3m3+B08wZTSgZbSMCyDsnaQrvnc2VwR8LCx99se/xZ1Gvq41JY+zCzIs2DF9WpPqQO8BlMIWHVYAVgc/afyat+J339w4d+983QoRAJKM/XKlFNtinlR5WXNSMMALwb8rn3+Yr+WfvDd0/u7YnAPAPslSMxBS/R5MAAAAASUVORK5CYII=</v>
      </c>
      <c r="C4">
        <f t="shared" si="0"/>
        <v>3</v>
      </c>
      <c r="D4" t="s">
        <v>261</v>
      </c>
      <c r="E4" t="s">
        <v>182</v>
      </c>
      <c r="F4">
        <v>1646756749</v>
      </c>
      <c r="H4" t="s">
        <v>219</v>
      </c>
      <c r="I4" t="s">
        <v>453</v>
      </c>
    </row>
    <row r="5" spans="1:9" x14ac:dyDescent="0.2">
      <c r="A5" t="s">
        <v>220</v>
      </c>
      <c r="B5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5">
        <f t="shared" si="0"/>
        <v>4</v>
      </c>
      <c r="D5" t="s">
        <v>261</v>
      </c>
      <c r="E5" t="s">
        <v>183</v>
      </c>
      <c r="F5">
        <v>1647438845</v>
      </c>
      <c r="H5" t="s">
        <v>220</v>
      </c>
      <c r="I5" t="s">
        <v>452</v>
      </c>
    </row>
    <row r="6" spans="1:9" x14ac:dyDescent="0.2">
      <c r="A6" t="s">
        <v>222</v>
      </c>
      <c r="B6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6">
        <f t="shared" si="0"/>
        <v>5</v>
      </c>
      <c r="D6" t="s">
        <v>261</v>
      </c>
      <c r="E6" t="s">
        <v>184</v>
      </c>
      <c r="F6">
        <v>1647438835</v>
      </c>
      <c r="H6" t="s">
        <v>221</v>
      </c>
      <c r="I6" t="s">
        <v>452</v>
      </c>
    </row>
    <row r="7" spans="1:9" x14ac:dyDescent="0.2">
      <c r="A7" t="s">
        <v>224</v>
      </c>
      <c r="B7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7">
        <f t="shared" si="0"/>
        <v>6</v>
      </c>
      <c r="D7" t="s">
        <v>261</v>
      </c>
      <c r="E7" t="s">
        <v>185</v>
      </c>
      <c r="F7">
        <v>1647438835</v>
      </c>
      <c r="H7" t="s">
        <v>221</v>
      </c>
      <c r="I7" t="s">
        <v>452</v>
      </c>
    </row>
    <row r="8" spans="1:9" x14ac:dyDescent="0.2">
      <c r="A8" t="s">
        <v>226</v>
      </c>
      <c r="B8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8">
        <f t="shared" si="0"/>
        <v>7</v>
      </c>
      <c r="D8" t="s">
        <v>261</v>
      </c>
      <c r="E8" t="s">
        <v>186</v>
      </c>
      <c r="F8">
        <v>1647438835</v>
      </c>
      <c r="H8" t="s">
        <v>222</v>
      </c>
      <c r="I8" t="s">
        <v>452</v>
      </c>
    </row>
    <row r="9" spans="1:9" x14ac:dyDescent="0.2">
      <c r="A9" t="s">
        <v>227</v>
      </c>
      <c r="B9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9">
        <f t="shared" si="0"/>
        <v>8</v>
      </c>
      <c r="D9" t="s">
        <v>261</v>
      </c>
      <c r="E9" t="s">
        <v>187</v>
      </c>
      <c r="F9">
        <v>1647438845</v>
      </c>
      <c r="H9" t="s">
        <v>222</v>
      </c>
      <c r="I9" t="s">
        <v>452</v>
      </c>
    </row>
    <row r="10" spans="1:9" x14ac:dyDescent="0.2">
      <c r="A10" t="s">
        <v>228</v>
      </c>
      <c r="B10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0">
        <f t="shared" si="0"/>
        <v>9</v>
      </c>
      <c r="D10" t="s">
        <v>261</v>
      </c>
      <c r="E10" t="s">
        <v>188</v>
      </c>
      <c r="F10">
        <v>1647438845</v>
      </c>
      <c r="H10" t="s">
        <v>223</v>
      </c>
      <c r="I10" t="s">
        <v>452</v>
      </c>
    </row>
    <row r="11" spans="1:9" x14ac:dyDescent="0.2">
      <c r="A11" t="s">
        <v>229</v>
      </c>
      <c r="B11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1">
        <f t="shared" si="0"/>
        <v>10</v>
      </c>
      <c r="D11" t="s">
        <v>261</v>
      </c>
      <c r="E11" t="s">
        <v>189</v>
      </c>
      <c r="F11">
        <v>1647438845</v>
      </c>
      <c r="H11" t="s">
        <v>223</v>
      </c>
      <c r="I11" t="s">
        <v>452</v>
      </c>
    </row>
    <row r="12" spans="1:9" x14ac:dyDescent="0.2">
      <c r="A12" t="s">
        <v>230</v>
      </c>
      <c r="B12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2">
        <f t="shared" si="0"/>
        <v>11</v>
      </c>
      <c r="D12" t="s">
        <v>261</v>
      </c>
      <c r="E12" t="s">
        <v>190</v>
      </c>
      <c r="F12">
        <v>1647438845</v>
      </c>
      <c r="H12" t="s">
        <v>224</v>
      </c>
      <c r="I12" t="s">
        <v>452</v>
      </c>
    </row>
    <row r="13" spans="1:9" x14ac:dyDescent="0.2">
      <c r="A13" t="s">
        <v>231</v>
      </c>
      <c r="B13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3">
        <f t="shared" si="0"/>
        <v>12</v>
      </c>
      <c r="D13" t="s">
        <v>261</v>
      </c>
      <c r="E13" t="s">
        <v>191</v>
      </c>
      <c r="F13">
        <v>1647438845</v>
      </c>
      <c r="H13" t="s">
        <v>225</v>
      </c>
      <c r="I13" t="s">
        <v>452</v>
      </c>
    </row>
    <row r="14" spans="1:9" x14ac:dyDescent="0.2">
      <c r="A14" t="s">
        <v>232</v>
      </c>
      <c r="B14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4">
        <f t="shared" si="0"/>
        <v>13</v>
      </c>
      <c r="D14" t="s">
        <v>261</v>
      </c>
      <c r="E14" t="s">
        <v>192</v>
      </c>
      <c r="F14">
        <v>1647438845</v>
      </c>
      <c r="H14" t="s">
        <v>225</v>
      </c>
      <c r="I14" t="s">
        <v>452</v>
      </c>
    </row>
    <row r="15" spans="1:9" x14ac:dyDescent="0.2">
      <c r="A15" t="s">
        <v>233</v>
      </c>
      <c r="B15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5">
        <f t="shared" si="0"/>
        <v>14</v>
      </c>
      <c r="D15" t="s">
        <v>261</v>
      </c>
      <c r="E15" t="s">
        <v>193</v>
      </c>
      <c r="F15">
        <v>1647438845</v>
      </c>
      <c r="H15" t="s">
        <v>226</v>
      </c>
      <c r="I15" t="s">
        <v>452</v>
      </c>
    </row>
    <row r="16" spans="1:9" x14ac:dyDescent="0.2">
      <c r="A16" t="s">
        <v>234</v>
      </c>
      <c r="B16" t="str">
        <f>IFERROR(VLOOKUP(Table6[[#This Row],[URL]],Table7[#All],2,FALSE),"-")</f>
        <v>data:image/png;base64,iVBORw0KGgoAAAANSUhEUgAAABAAAAAQCAYAAAAf8/9hAAAC1UlEQVQ4jW2TT2hcVRTGf+e+GydtNDM0Ogzp1Ejahg40JlRwojSxaRUhbdruQqHYBOkiQUGwgi6zCIioG2lwE+OiJhtjXdQh2rTjQoxu/LMZa5USWtMYaDQTO5k3b97c46LPOoQeuHC49zu/u/jOJ/xfBnBR/4y19pCqdtQUjPV+c0GQBxYfoL1/AdDted4XnueVAd1yyojkgO76GamjHQMuAHFAB44ere1+fBefL63TnIjzy6cfe65aEaAInAYuAcaL6J1ADmgeHx8P0um098H582Zf+xPm0s2i6Tp1xjzW+Rxr13+uVtbXmkAGI8AqgIjIvLVWp6amAo1qdnbWDQ0N6a7eAe186Q238+CA63//orNNzUH06TwgBugBDodh6FpaWqzv+zo2Nua+unxZNChr+/Ezmn3zHbm7ckuJNZPKvmhBHGIOA1kDHAFsX1+fS6VSTE9PUy6XpbW1VWON2+SflVXJnT2mXa+8J/FMLw+3dQLqAAs8b4A9xhgmJyc1m83K4uKiJpNJSSQSEtSUm/mLBKWSVDYrcu2Td3XH0yekJXtS7zHMXhM5gYjc88YYYrEYpdImQbnE9nSGjpffZu3XH1nKfUQ1FLan90VOOjxgP9BfKBQ0k8mIc04WFhboyWb54/ZtuXanwvpPV7W8/jfxJ18QeSTF0oW3VCslA+YzA1wBwnw+b5aXlxkdHSWZTOrc3Jz4lapuFr7VWNtT0rizQx9Kd7Nx6wYa+AYIwV0xwHdAvqGhwRSLxdBaKzMzM2ZkZESNq0qi97Q0tj+ry7kPpbR2B/+vldD5Gwb4um616QLuAjoxMVEZHh52K3+uusIP37umI+dc2+tfOvtou/N2tFVkW1wjbdfWHJwANqIlqQ0OHq+ee+3Vqt1zqNq4u6cK1KK3jUhbP3u/OeB53rznef4DwuSDzAMHtoapHvJfRA9aa/tVdW9NFTC/48KrwDdbtf8CoOk19X1vuuoAAAAASUVORK5CYII=</v>
      </c>
      <c r="C16">
        <f t="shared" si="0"/>
        <v>15</v>
      </c>
      <c r="D16" t="s">
        <v>261</v>
      </c>
      <c r="E16" t="s">
        <v>194</v>
      </c>
      <c r="F16">
        <v>1647438845</v>
      </c>
      <c r="H16" t="s">
        <v>227</v>
      </c>
      <c r="I16" t="s">
        <v>452</v>
      </c>
    </row>
    <row r="17" spans="1:9" x14ac:dyDescent="0.2">
      <c r="A17" t="s">
        <v>235</v>
      </c>
      <c r="B17" t="str">
        <f>IFERROR(VLOOKUP(Table6[[#This Row],[URL]],Table7[#All],2,FALSE),"-")</f>
        <v>data:image/png;base64,iVBORw0KGgoAAAANSUhEUgAAABAAAAAQCAYAAAAf8/9hAAAC1UlEQVQ4jW2TT2hcVRTGf+e+GydtNDM0Ogzp1Ejahg40JlRwojSxaRUhbdruQqHYBOkiQUGwgi6zCIioG2lwE+OiJhtjXdQh2rTjQoxu/LMZa5USWtMYaDQTO5k3b97c46LPOoQeuHC49zu/u/jOJ/xfBnBR/4y19pCqdtQUjPV+c0GQBxYfoL1/AdDted4XnueVAd1yyojkgO76GamjHQMuAHFAB44ere1+fBefL63TnIjzy6cfe65aEaAInAYuAcaL6J1ADmgeHx8P0um098H582Zf+xPm0s2i6Tp1xjzW+Rxr13+uVtbXmkAGI8AqgIjIvLVWp6amAo1qdnbWDQ0N6a7eAe186Q238+CA63//orNNzUH06TwgBugBDodh6FpaWqzv+zo2Nua+unxZNChr+/Ezmn3zHbm7ckuJNZPKvmhBHGIOA1kDHAFsX1+fS6VSTE9PUy6XpbW1VWON2+SflVXJnT2mXa+8J/FMLw+3dQLqAAs8b4A9xhgmJyc1m83K4uKiJpNJSSQSEtSUm/mLBKWSVDYrcu2Td3XH0yekJXtS7zHMXhM5gYjc88YYYrEYpdImQbnE9nSGjpffZu3XH1nKfUQ1FLan90VOOjxgP9BfKBQ0k8mIc04WFhboyWb54/ZtuXanwvpPV7W8/jfxJ18QeSTF0oW3VCslA+YzA1wBwnw+b5aXlxkdHSWZTOrc3Jz4lapuFr7VWNtT0rizQx9Kd7Nx6wYa+AYIwV0xwHdAvqGhwRSLxdBaKzMzM2ZkZESNq0qi97Q0tj+ry7kPpbR2B/+vldD5Gwb4um616QLuAjoxMVEZHh52K3+uusIP37umI+dc2+tfOvtou/N2tFVkW1wjbdfWHJwANqIlqQ0OHq+ee+3Vqt1zqNq4u6cK1KK3jUhbP3u/OeB53rznef4DwuSDzAMHtoapHvJfRA9aa/tVdW9NFTC/48KrwDdbtf8CoOk19X1vuuoAAAAASUVORK5CYII=</v>
      </c>
      <c r="C17">
        <f t="shared" si="0"/>
        <v>16</v>
      </c>
      <c r="D17" t="s">
        <v>261</v>
      </c>
      <c r="E17" t="s">
        <v>195</v>
      </c>
      <c r="F17">
        <v>1647438845</v>
      </c>
      <c r="H17" t="s">
        <v>228</v>
      </c>
      <c r="I17" t="s">
        <v>452</v>
      </c>
    </row>
    <row r="18" spans="1:9" x14ac:dyDescent="0.2">
      <c r="A18" t="s">
        <v>237</v>
      </c>
      <c r="B18" t="s">
        <v>452</v>
      </c>
      <c r="C18">
        <f t="shared" si="0"/>
        <v>17</v>
      </c>
      <c r="D18" t="s">
        <v>261</v>
      </c>
      <c r="E18" t="s">
        <v>196</v>
      </c>
      <c r="F18">
        <v>1647438877</v>
      </c>
      <c r="H18" t="s">
        <v>229</v>
      </c>
      <c r="I18" t="s">
        <v>452</v>
      </c>
    </row>
    <row r="19" spans="1:9" x14ac:dyDescent="0.2">
      <c r="A19" t="s">
        <v>238</v>
      </c>
      <c r="B19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9">
        <f t="shared" si="0"/>
        <v>18</v>
      </c>
      <c r="D19" t="s">
        <v>261</v>
      </c>
      <c r="E19" t="s">
        <v>197</v>
      </c>
      <c r="F19">
        <v>1647438845</v>
      </c>
      <c r="H19" t="s">
        <v>230</v>
      </c>
      <c r="I19" t="s">
        <v>452</v>
      </c>
    </row>
    <row r="20" spans="1:9" x14ac:dyDescent="0.2">
      <c r="A20" t="s">
        <v>239</v>
      </c>
      <c r="B20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20">
        <f t="shared" si="0"/>
        <v>19</v>
      </c>
      <c r="D20" t="s">
        <v>261</v>
      </c>
      <c r="E20" t="s">
        <v>198</v>
      </c>
      <c r="F20">
        <v>1647438877</v>
      </c>
      <c r="H20" t="s">
        <v>231</v>
      </c>
      <c r="I20" t="s">
        <v>452</v>
      </c>
    </row>
    <row r="21" spans="1:9" x14ac:dyDescent="0.2">
      <c r="A21" t="s">
        <v>240</v>
      </c>
      <c r="B21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21">
        <f t="shared" si="0"/>
        <v>20</v>
      </c>
      <c r="D21" t="s">
        <v>261</v>
      </c>
      <c r="E21" t="s">
        <v>199</v>
      </c>
      <c r="F21">
        <v>1647438845</v>
      </c>
      <c r="H21" t="s">
        <v>232</v>
      </c>
      <c r="I21" t="s">
        <v>452</v>
      </c>
    </row>
    <row r="22" spans="1:9" x14ac:dyDescent="0.2">
      <c r="A22" t="s">
        <v>241</v>
      </c>
      <c r="B22" t="str">
        <f>IFERROR(VLOOKUP(Table6[[#This Row],[URL]],Table7[#All],2,FALSE),"-")</f>
        <v>data:image/png;base64,iVBORw0KGgoAAAANSUhEUgAAABAAAAAQCAYAAAAf8/9hAAACy0lEQVQ4jX2TTUhUYRiFz/t9373XGWecjOlPIzOSaNQo+tFaCAYtWkhE5KYyiWgRRNEmaJOLoGUZ1CIKwzYyEUFCRVC0KqMfI+2PiLCkaVBLa+7Mvfe793tbGJH9neWB98DLOQ/wu7q6BLq6xB/+tAjbt8uZxgwxAcQMUPvz59bTV+8WFjxdKZmCdHXqw2Br6xQB/J8AoKLnylrfeLsN0KLDqAbGJCBEKKTMWSQfxW3R83lX+w0CzIyA1f398eGJ4vEgjPazpRx4HmyluNy2jB9Goqg1QSkQCA74XFvTigOX6+u1+nk89q3Pt5w2eB5bbIJVi2vsJXPTZAkhdRDg05fJaDCX56liCV5Fct+1B89cAIcJAJyevpO+sg6h6AbELFuW1cnlqeSLSEe9BgYBqEPZdmbSdc2tN2/hBppJyDBpWy00pye7clz79xmwEUZmUdU8uWlh9ctEWNzY3dycB4CDQ0Pzxor6tlNWlhke/WgejnwAYjEZZz4hXMFbWKkyMDPYYEEqRRWWutjd3JzPZLN2Jpu1uxsb8w6ol4Wk+ckEC8tmAMYAVcJEvAQkDEAMElBCwJh/rAD4USITmIUgvFUgGgUbATADjPzUVy4m4p17BwZ6z//ywngx7FBhyJOeBxNFRMyl8lmJfhUjXPd1eISJACFoJJ/nXHp2psqJ3+l88KQXBphwdYe07Iz2vej1+IRBLK7ibM6MtW99SgAQu9B3uuTYB+AWQhhGuWPThqW1srqyEgJAGAT4VioFA6MfrVygydHh1Ya5dTsft60pEQBan71XNlh4f8oH72MhAd8DmDmdKDcVjiMCgPKBhi4U/JjjnG2qWXf0bmutN2OJDIjZl7KbXT/aE3LUxGzmcGQUQAUIGrGkvJOOxS/ldmx9/F8WGKCG7M3KqcCrjojtdCr5ZVvtgtFj9fV6GqRp4P5e0TSqf4QC+Cfm3wFVAFXGKYAJdAAAAABJRU5ErkJggg==</v>
      </c>
      <c r="C22">
        <f t="shared" si="0"/>
        <v>21</v>
      </c>
      <c r="D22" t="s">
        <v>261</v>
      </c>
      <c r="E22" t="s">
        <v>200</v>
      </c>
      <c r="F22">
        <v>1647438835</v>
      </c>
      <c r="H22" t="s">
        <v>233</v>
      </c>
      <c r="I22" t="s">
        <v>452</v>
      </c>
    </row>
    <row r="23" spans="1:9" x14ac:dyDescent="0.2">
      <c r="A23" t="s">
        <v>242</v>
      </c>
      <c r="B23" t="str">
        <f>IFERROR(VLOOKUP(Table6[[#This Row],[URL]],Table7[#All],2,FALSE),"-")</f>
        <v>data:image/png;base64,iVBORw0KGgoAAAANSUhEUgAAABAAAAAQCAIAAACQkWg2AAAByElEQVQ4jX2Sz0tUcRTFP987viCdF9TkvKLFDE2BFgw1FOUkvBlRCBdDCC0CaSEEie2ilRBErvoLgsBFmLWIFMIiQ40sM8nIfmyyYX6kDCmF06TgFO/bwmx8g85Z3u8533vuPRc2g4iIyKZPbiiFKJcSlJviKddogOaWlmAgkEqn9dZ/gxKOR+i+AnycmXk19Rq4RvgYPtnQt6qk0A7xRnpusLDo/CzkDd3J/qtElxl9w3dV3kE8hBvZvVcN9pOfH5pPzw08+03bQxr8hnXCjHnWzSuUQmtCYel953z7ytIs/sLBB/fsidS5bLAQaPf7bMvYcXo6PLvyQZVW4DVpauV6/7Y7aWlIrNWaa9vHTi3cDN1PbE+YyuuawbdsxCarW7PVB6yani/mUwBG6laed60Wk38YcZgSfv3bvNLo+pqjQ5G3ueJS7sfYzszdvmDmZezQ5zNnyQi76sW/z+k4QuoTat2SIBFv1KqyHhFdpS33eGIwmyQ/pwb68O3h8EnEndiasJs6zcULhMbfT08+GabjPFpz+VKJsSEHBBlmUfPiFskuZRRNk97bWLWMjqME7WwZOtAUj9u2XYnx31j5iYqUBq2ACuf9F1ypi2+5xSlLAAAAAElFTkSuQmCC</v>
      </c>
      <c r="C23">
        <f t="shared" si="0"/>
        <v>22</v>
      </c>
      <c r="D23" t="s">
        <v>261</v>
      </c>
      <c r="E23" t="s">
        <v>201</v>
      </c>
      <c r="F23">
        <v>1646756749</v>
      </c>
      <c r="H23" t="s">
        <v>234</v>
      </c>
      <c r="I23" t="s">
        <v>454</v>
      </c>
    </row>
    <row r="24" spans="1:9" x14ac:dyDescent="0.2">
      <c r="A24" t="s">
        <v>243</v>
      </c>
      <c r="B24" t="str">
        <f>IFERROR(VLOOKUP(Table6[[#This Row],[URL]],Table7[#All],2,FALSE),"-")</f>
        <v>data:image/png;base64,iVBORw0KGgoAAAANSUhEUgAAABAAAAAQCAYAAAAf8/9hAAACmElEQVQ4jY1Tz0tUYRQ993vf+zX6ZrSihVkUZSnUKomUiEpoN4Xisp+0SYgKW0f/QJsEsUXlop0NFLgJoh8IZZCtIkgooqhpkzYzmm/ee993bwuzpkLorO7lnnO53HsPoREi1H3/6fac9gdD7fWFjm7TygEBZSt4lJm0NHlg1yyIZEVCK0H7xEToqbUnI8+72Oz5HTnXVYF24TkOtFJQpBiMtynzSFpZGJ8sdi/9bjA+HhR06+Um1x9u9vygyfPQ5PoItQtFBBYGAPhaI9RuoggjjPkrd3p7Yw0AjjQfq1s7TEgDouWembX8OUsXKvUYsckiFlGuclAIQn9LYc35dWH+A4BRwo2JbYpwl4CdruMg0C4C7b7JrBmbi+PnYBZo6lFCQwJ0QgSu42BjoXV2Q9TSrxXRUUC6BEBmGSAzKyzHqyeOzjSs9wXfLD1T4Nsg6jTM+FiZ7/i6tDCgBHIQgAMAApE0M2N/iZdxZnAGgusABACsiKolaZ8iwuYGWo2B6X/EP/GzVms4YZtajfy/UML40JDnFdCzGtl31D4C8iu5AJ9V3g+mHCL+NRXhLG6Wuv8Wt0/c39MS5IZ8rVeej0noMe1/8LKrXKvc+1j7tj2zFiACAW+YZAxGpqEUtUfR3kKQG0qt7awldVSTOlJrZpm5nwDgyNTrc3NL36++r8771XoMwwxFxKGrF9bnIqwNmyIB1FKWYjFNUEvqSTVNLiWnBkY1AEguvtWu85vaovz52Bg/tQYEUp7jFBQRMmuRWANAIJDEiox4+vutT2gwU3FyJue1RKc9hy4Q0VaBKMsCKwzDjJQNx5l5t5gm18o8N14uFhvM9GutQsUnr3b42hskhUMEamMRJGy+ZBk/rJu09OTw7j/s/ANZTC3/y/pgcAAAAABJRU5ErkJggg==</v>
      </c>
      <c r="C24">
        <f t="shared" si="0"/>
        <v>23</v>
      </c>
      <c r="D24" t="s">
        <v>261</v>
      </c>
      <c r="E24" t="s">
        <v>202</v>
      </c>
      <c r="F24">
        <v>1647438877</v>
      </c>
      <c r="H24" t="s">
        <v>235</v>
      </c>
      <c r="I24" t="s">
        <v>454</v>
      </c>
    </row>
    <row r="25" spans="1:9" x14ac:dyDescent="0.2">
      <c r="A25" t="s">
        <v>244</v>
      </c>
      <c r="B25" t="str">
        <f>IFERROR(VLOOKUP(Table6[[#This Row],[URL]],Table7[#All],2,FALSE),"-")</f>
        <v>data:image/png;base64,iVBORw0KGgoAAAANSUhEUgAAABAAAAAQCAYAAAAf8/9hAAACmElEQVQ4jY1Tz0tUYRQ993vf+zX6ZrSihVkUZSnUKomUiEpoN4Xisp+0SYgKW0f/QJsEsUXlop0NFLgJoh8IZZCtIkgooqhpkzYzmm/ee993bwuzpkLorO7lnnO53HsPoREi1H3/6fac9gdD7fWFjm7TygEBZSt4lJm0NHlg1yyIZEVCK0H7xEToqbUnI8+72Oz5HTnXVYF24TkOtFJQpBiMtynzSFpZGJ8sdi/9bjA+HhR06+Um1x9u9vygyfPQ5PoItQtFBBYGAPhaI9RuoggjjPkrd3p7Yw0AjjQfq1s7TEgDouWembX8OUsXKvUYsckiFlGuclAIQn9LYc35dWH+A4BRwo2JbYpwl4CdruMg0C4C7b7JrBmbi+PnYBZo6lFCQwJ0QgSu42BjoXV2Q9TSrxXRUUC6BEBmGSAzKyzHqyeOzjSs9wXfLD1T4Nsg6jTM+FiZ7/i6tDCgBHIQgAMAApE0M2N/iZdxZnAGgusABACsiKolaZ8iwuYGWo2B6X/EP/GzVms4YZtajfy/UML40JDnFdCzGtl31D4C8iu5AJ9V3g+mHCL+NRXhLG6Wuv8Wt0/c39MS5IZ8rVeej0noMe1/8LKrXKvc+1j7tj2zFiACAW+YZAxGpqEUtUfR3kKQG0qt7awldVSTOlJrZpm5nwDgyNTrc3NL36++r8771XoMwwxFxKGrF9bnIqwNmyIB1FKWYjFNUEvqSTVNLiWnBkY1AEguvtWu85vaovz52Bg/tQYEUp7jFBQRMmuRWANAIJDEiox4+vutT2gwU3FyJue1RKc9hy4Q0VaBKMsCKwzDjJQNx5l5t5gm18o8N14uFhvM9GutQsUnr3b42hskhUMEamMRJGy+ZBk/rJu09OTw7j/s/ANZTC3/y/pgcAAAAABJRU5ErkJggg==</v>
      </c>
      <c r="C25">
        <f t="shared" si="0"/>
        <v>24</v>
      </c>
      <c r="D25" t="s">
        <v>261</v>
      </c>
      <c r="E25" t="s">
        <v>202</v>
      </c>
      <c r="F25">
        <v>1647438877</v>
      </c>
      <c r="H25" t="s">
        <v>236</v>
      </c>
      <c r="I25" t="s">
        <v>452</v>
      </c>
    </row>
    <row r="26" spans="1:9" x14ac:dyDescent="0.2">
      <c r="A26" t="s">
        <v>245</v>
      </c>
      <c r="B26" t="str">
        <f>IFERROR(VLOOKUP(Table6[[#This Row],[URL]],Table7[#All],2,FALSE),"-")</f>
        <v>data:image/png;base64,iVBORw0KGgoAAAANSUhEUgAAABAAAAAQCAYAAAAf8/9hAAADI0lEQVQ4jWWTT2hcVRTGv3Pvffe9mUwmbZOo0RqnhYpaaMAoFLtMFKw7ISIW2tAuQv1T/AculDhVdCH+6UIDg12UWMWF6FptN4aqxbaobVMoDZKK1WQaTPIm8967775zXCSRoGf1Lb5zFt/vO4T/zCtTFwZE06gEpaFcpJaTFmg9Wwif8nlx4vjue37d6Kd1MTIyomuHnhm3pdLzKipXcxHk0Oy1gZhAqTCCL3iJWT6YGLjzDQCyeqBeVwDUEzt2fXJ7T8+TOndibOh0GGmxkWkzo51l3rMUFIa289Y7qMiLkx9e/m4U09NCAPDoic/HbbnjaJC0XW9HWVWrXcYrg7mlxYXFVgwm6gYzOPfeWMu33L3TRuXO1yYG+t+i4Y8n77VBeFaYO7gouLvaaSqB+WV+Jamfmbn0Y39XH/Vu2bxbAXVFtCvPUg+Iqvbe1tpUu+9Bo8mMKmM6iyzNTGjtUpJe/H1u5eGpIwebANBcjeirRyYnzxgJT+sw2im5y9vxcrV98ewBpY0a4sILACKtUYivTx052BxsNIK1kGmw0Qi+2b9/vvDuTaWIAECYpfBu2IjIVogARLZIk9j74hwAOj82lq8TWtOUsPxEmWsRUBFhUUTdCiBZNwqIPLP6l9BG3CIIck0EUQCB1jgqQGZJawDiTBhVwih6CCAZbDQMIAQIDTYaBkRiSmqPjqKygB2UAhHm6LGTXx4l8HiRZU4FgRHmGZdlw6fGDlzf2Li9xz+9iwJzWoBtUnivbGS9y16nw1fnti9cuXRuuXmjS1jYhJFhyDWW4u3WYvJ9nMXY0b91T09YerXl8u0345bXRish/J0keIAA4Omfr7/kspV3569NO5ekShltVBBAMSebKhX0bd5SkjRFHC/7m0nCLopsGrde+PrQU8dWq1yv83OXb0woaw+3m3+B08wZTSgZbSMCyDsnaQrvnc2VwR8LCx99se/xZ1Gvq41JY+zCzIs2DF9WpPqQO8BlMIWHVYAVgc/afyat+J339w4d+983QoRAJKM/XKlFNtinlR5WXNSMMALwb8rn3+Yr+WfvDd0/u7YnAPAPslSMxBS/R5MAAAAASUVORK5CYII=</v>
      </c>
      <c r="C26">
        <f t="shared" si="0"/>
        <v>25</v>
      </c>
      <c r="D26" t="s">
        <v>261</v>
      </c>
      <c r="E26" t="s">
        <v>203</v>
      </c>
      <c r="F26">
        <v>1646756749</v>
      </c>
      <c r="H26" t="s">
        <v>236</v>
      </c>
      <c r="I26" t="s">
        <v>452</v>
      </c>
    </row>
    <row r="27" spans="1:9" x14ac:dyDescent="0.2">
      <c r="A27" t="s">
        <v>247</v>
      </c>
      <c r="B27" t="str">
        <f>IFERROR(VLOOKUP(Table6[[#This Row],[URL]],Table7[#All],2,FALSE),"-")</f>
        <v>data:image/png;base64,iVBORw0KGgoAAAANSUhEUgAAABAAAAAQCAYAAAAf8/9hAAACy0lEQVQ4jX2TTUhUYRiFz/t9373XGWecjOlPIzOSaNQo+tFaCAYtWkhE5KYyiWgRRNEmaJOLoGUZ1CIKwzYyEUFCRVC0KqMfI+2PiLCkaVBLa+7Mvfe793tbGJH9neWB98DLOQ/wu7q6BLq6xB/+tAjbt8uZxgwxAcQMUPvz59bTV+8WFjxdKZmCdHXqw2Br6xQB/J8AoKLnylrfeLsN0KLDqAbGJCBEKKTMWSQfxW3R83lX+w0CzIyA1f398eGJ4vEgjPazpRx4HmyluNy2jB9Goqg1QSkQCA74XFvTigOX6+u1+nk89q3Pt5w2eB5bbIJVi2vsJXPTZAkhdRDg05fJaDCX56liCV5Fct+1B89cAIcJAJyevpO+sg6h6AbELFuW1cnlqeSLSEe9BgYBqEPZdmbSdc2tN2/hBppJyDBpWy00pye7clz79xmwEUZmUdU8uWlh9ctEWNzY3dycB4CDQ0Pzxor6tlNWlhke/WgejnwAYjEZZz4hXMFbWKkyMDPYYEEqRRWWutjd3JzPZLN2Jpu1uxsb8w6ol4Wk+ckEC8tmAMYAVcJEvAQkDEAMElBCwJh/rAD4USITmIUgvFUgGgUbATADjPzUVy4m4p17BwZ6z//ywngx7FBhyJOeBxNFRMyl8lmJfhUjXPd1eISJACFoJJ/nXHp2psqJ3+l88KQXBphwdYe07Iz2vej1+IRBLK7ibM6MtW99SgAQu9B3uuTYB+AWQhhGuWPThqW1srqyEgJAGAT4VioFA6MfrVygydHh1Ya5dTsft60pEQBan71XNlh4f8oH72MhAd8DmDmdKDcVjiMCgPKBhi4U/JjjnG2qWXf0bmutN2OJDIjZl7KbXT/aE3LUxGzmcGQUQAUIGrGkvJOOxS/ldmx9/F8WGKCG7M3KqcCrjojtdCr5ZVvtgtFj9fV6GqRp4P5e0TSqf4QC+Cfm3wFVAFXGKYAJdAAAAABJRU5ErkJggg==</v>
      </c>
      <c r="C27">
        <f t="shared" si="0"/>
        <v>26</v>
      </c>
      <c r="D27" t="s">
        <v>261</v>
      </c>
      <c r="E27" t="s">
        <v>204</v>
      </c>
      <c r="F27">
        <v>1647438835</v>
      </c>
      <c r="H27" t="s">
        <v>237</v>
      </c>
      <c r="I27" t="s">
        <v>452</v>
      </c>
    </row>
    <row r="28" spans="1:9" x14ac:dyDescent="0.2">
      <c r="A28" t="s">
        <v>248</v>
      </c>
      <c r="B28" t="s">
        <v>452</v>
      </c>
      <c r="C28">
        <f t="shared" si="0"/>
        <v>27</v>
      </c>
      <c r="D28" t="s">
        <v>261</v>
      </c>
      <c r="E28" t="s">
        <v>205</v>
      </c>
      <c r="F28">
        <v>1647438877</v>
      </c>
      <c r="H28" t="s">
        <v>238</v>
      </c>
      <c r="I28" t="s">
        <v>452</v>
      </c>
    </row>
    <row r="29" spans="1:9" x14ac:dyDescent="0.2">
      <c r="A29" t="s">
        <v>249</v>
      </c>
      <c r="B29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29">
        <f t="shared" si="0"/>
        <v>28</v>
      </c>
      <c r="D29" t="s">
        <v>261</v>
      </c>
      <c r="E29" t="s">
        <v>206</v>
      </c>
      <c r="F29">
        <v>1647438877</v>
      </c>
      <c r="H29" t="s">
        <v>239</v>
      </c>
      <c r="I29" t="s">
        <v>452</v>
      </c>
    </row>
    <row r="30" spans="1:9" x14ac:dyDescent="0.2">
      <c r="A30" t="s">
        <v>250</v>
      </c>
      <c r="B30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30">
        <f t="shared" si="0"/>
        <v>29</v>
      </c>
      <c r="D30" t="s">
        <v>261</v>
      </c>
      <c r="E30" t="s">
        <v>207</v>
      </c>
      <c r="F30">
        <v>1647438835</v>
      </c>
      <c r="H30" t="s">
        <v>239</v>
      </c>
      <c r="I30" t="s">
        <v>452</v>
      </c>
    </row>
    <row r="31" spans="1:9" x14ac:dyDescent="0.2">
      <c r="A31" t="s">
        <v>251</v>
      </c>
      <c r="B31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31">
        <f t="shared" si="0"/>
        <v>30</v>
      </c>
      <c r="D31" t="s">
        <v>261</v>
      </c>
      <c r="E31" t="s">
        <v>208</v>
      </c>
      <c r="F31">
        <v>1647438845</v>
      </c>
      <c r="H31" t="s">
        <v>240</v>
      </c>
      <c r="I31" t="s">
        <v>452</v>
      </c>
    </row>
    <row r="32" spans="1:9" x14ac:dyDescent="0.2">
      <c r="A32" t="s">
        <v>252</v>
      </c>
      <c r="B32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32">
        <f t="shared" si="0"/>
        <v>31</v>
      </c>
      <c r="D32" t="s">
        <v>261</v>
      </c>
      <c r="E32" t="s">
        <v>209</v>
      </c>
      <c r="F32">
        <v>1646756749</v>
      </c>
      <c r="H32" t="s">
        <v>241</v>
      </c>
      <c r="I32" t="s">
        <v>455</v>
      </c>
    </row>
    <row r="33" spans="1:9" x14ac:dyDescent="0.2">
      <c r="A33" t="s">
        <v>253</v>
      </c>
      <c r="B33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33">
        <f t="shared" si="0"/>
        <v>32</v>
      </c>
      <c r="D33" t="s">
        <v>261</v>
      </c>
      <c r="E33" t="s">
        <v>210</v>
      </c>
      <c r="F33">
        <v>1647438835</v>
      </c>
      <c r="H33" t="s">
        <v>242</v>
      </c>
      <c r="I33" t="s">
        <v>456</v>
      </c>
    </row>
    <row r="34" spans="1:9" x14ac:dyDescent="0.2">
      <c r="A34" t="s">
        <v>255</v>
      </c>
      <c r="B34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34">
        <f t="shared" si="0"/>
        <v>33</v>
      </c>
      <c r="D34" t="s">
        <v>261</v>
      </c>
      <c r="E34" t="s">
        <v>211</v>
      </c>
      <c r="F34">
        <v>1647438845</v>
      </c>
      <c r="H34" t="s">
        <v>243</v>
      </c>
      <c r="I34" t="s">
        <v>457</v>
      </c>
    </row>
    <row r="35" spans="1:9" x14ac:dyDescent="0.2">
      <c r="A35" t="s">
        <v>256</v>
      </c>
      <c r="B35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35">
        <f t="shared" si="0"/>
        <v>34</v>
      </c>
      <c r="D35" t="s">
        <v>261</v>
      </c>
      <c r="E35" t="s">
        <v>212</v>
      </c>
      <c r="F35">
        <v>1647438877</v>
      </c>
      <c r="H35" t="s">
        <v>244</v>
      </c>
      <c r="I35" t="s">
        <v>457</v>
      </c>
    </row>
    <row r="36" spans="1:9" x14ac:dyDescent="0.2">
      <c r="A36" t="s">
        <v>257</v>
      </c>
      <c r="B36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36">
        <f t="shared" si="0"/>
        <v>35</v>
      </c>
      <c r="D36" t="s">
        <v>261</v>
      </c>
      <c r="E36" t="s">
        <v>213</v>
      </c>
      <c r="F36">
        <v>1647438845</v>
      </c>
      <c r="H36" t="s">
        <v>245</v>
      </c>
      <c r="I36" t="s">
        <v>453</v>
      </c>
    </row>
    <row r="37" spans="1:9" x14ac:dyDescent="0.2">
      <c r="A37" t="s">
        <v>258</v>
      </c>
      <c r="B37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37">
        <f t="shared" si="0"/>
        <v>36</v>
      </c>
      <c r="D37" t="s">
        <v>261</v>
      </c>
      <c r="E37" t="s">
        <v>214</v>
      </c>
      <c r="F37">
        <v>1647438877</v>
      </c>
      <c r="H37" t="s">
        <v>245</v>
      </c>
      <c r="I37" t="s">
        <v>453</v>
      </c>
    </row>
    <row r="38" spans="1:9" x14ac:dyDescent="0.2">
      <c r="A38" t="s">
        <v>259</v>
      </c>
      <c r="B38" t="str">
        <f>IFERROR(VLOOKUP(Table6[[#This Row],[URL]],Table7[#All],2,FALSE),"-")</f>
        <v>data:image/png;base64,iVBORw0KGgoAAAANSUhEUgAAABAAAAAQCAYAAAAf8/9hAAAB0UlEQVQ4jb2SPWhTURTHf+fmvSh+FETQ+oEuWdQMUhsQdKiBxlXBRAkipTgIbk6NAcnSwa10bREVBGkUB13ShhoEF79wUDedjPiBgk0bTN5793R4fa2N0QqCZ7rc/8f5n3Mv/GPJ74DPg6mDorIfQEXfbJt5+vKvDD6lD2VEZAxkXwfxtVV7afvs8+mf782qrunUkIipdIoBFA482HOmkh6dH+qa4GOmP2kCeQG4S4rHgt4Jj3Lq/t7TR24lLgB4Fu2rFTe/AnAig/ju+RE3MeeaLS2w5quT+D627ng7NCgxfjs2PQ5cBFxRGQHOLifwZ9xzFq6JEOtIXnZiXl6O4Q+UdL1xF94DWwFP4fzD4qabplWJJ1WY7CIGNM6XcE+1kvwQeLYEuAKTA6ONpDGODkdzq9oJJ+btsNgs6F3nm5+THO3IzvGCPKoTkYlBh8WrulNAFsCx7i7JND/8mmSlBq8u7Ax8rYdPIGWj0IzAtrSO/kkM4Pt2maM2aIpfjZ9Q9B5ArdUbFOZSTyCKbeh5d31FbcXB6GEI9yViTwqAV3WnHrV6s8VGP/7qv0XP2xvdo4iUZy9vzBkAJ+blrzT6Cp6a+lojoNQRCra9Ib8m97/UIrtZpE0pOY75AAAAAElFTkSuQmCC</v>
      </c>
      <c r="C38">
        <f t="shared" si="0"/>
        <v>37</v>
      </c>
      <c r="D38" t="s">
        <v>261</v>
      </c>
      <c r="E38" t="s">
        <v>215</v>
      </c>
      <c r="F38">
        <v>1646756749</v>
      </c>
      <c r="H38" t="s">
        <v>246</v>
      </c>
      <c r="I38" t="s">
        <v>452</v>
      </c>
    </row>
    <row r="39" spans="1:9" x14ac:dyDescent="0.2">
      <c r="A39" t="s">
        <v>262</v>
      </c>
      <c r="B39" t="str">
        <f>IFERROR(VLOOKUP(Table6[[#This Row],[URL]],Table7[#All],2,FALSE),"-")</f>
        <v>-</v>
      </c>
      <c r="C39" s="2">
        <f t="shared" si="0"/>
        <v>38</v>
      </c>
      <c r="E39" t="s">
        <v>355</v>
      </c>
      <c r="H39" t="s">
        <v>247</v>
      </c>
      <c r="I39" t="s">
        <v>455</v>
      </c>
    </row>
    <row r="40" spans="1:9" x14ac:dyDescent="0.2">
      <c r="A40" t="s">
        <v>263</v>
      </c>
      <c r="B40" t="str">
        <f>IFERROR(VLOOKUP(Table6[[#This Row],[URL]],Table7[#All],2,FALSE),"-")</f>
        <v>-</v>
      </c>
      <c r="C40" s="2">
        <f t="shared" si="0"/>
        <v>39</v>
      </c>
      <c r="E40" t="s">
        <v>356</v>
      </c>
      <c r="H40" t="s">
        <v>248</v>
      </c>
      <c r="I40" t="s">
        <v>452</v>
      </c>
    </row>
    <row r="41" spans="1:9" x14ac:dyDescent="0.2">
      <c r="A41" t="s">
        <v>264</v>
      </c>
      <c r="B41" t="str">
        <f>IFERROR(VLOOKUP(Table6[[#This Row],[URL]],Table7[#All],2,FALSE),"-")</f>
        <v>-</v>
      </c>
      <c r="C41" s="2">
        <f t="shared" si="0"/>
        <v>40</v>
      </c>
      <c r="E41" t="s">
        <v>357</v>
      </c>
      <c r="H41" t="s">
        <v>249</v>
      </c>
      <c r="I41" t="s">
        <v>452</v>
      </c>
    </row>
    <row r="42" spans="1:9" x14ac:dyDescent="0.2">
      <c r="A42" t="s">
        <v>265</v>
      </c>
      <c r="B42" t="str">
        <f>IFERROR(VLOOKUP(Table6[[#This Row],[URL]],Table7[#All],2,FALSE),"-")</f>
        <v>-</v>
      </c>
      <c r="C42" s="2">
        <f t="shared" si="0"/>
        <v>41</v>
      </c>
      <c r="E42" t="s">
        <v>358</v>
      </c>
      <c r="H42" t="s">
        <v>250</v>
      </c>
      <c r="I42" t="s">
        <v>452</v>
      </c>
    </row>
    <row r="43" spans="1:9" x14ac:dyDescent="0.2">
      <c r="A43" t="s">
        <v>266</v>
      </c>
      <c r="B43" t="str">
        <f>IFERROR(VLOOKUP(Table6[[#This Row],[URL]],Table7[#All],2,FALSE),"-")</f>
        <v>-</v>
      </c>
      <c r="C43" s="2">
        <f t="shared" si="0"/>
        <v>42</v>
      </c>
      <c r="E43" t="s">
        <v>359</v>
      </c>
      <c r="H43" t="s">
        <v>251</v>
      </c>
      <c r="I43" t="s">
        <v>452</v>
      </c>
    </row>
    <row r="44" spans="1:9" x14ac:dyDescent="0.2">
      <c r="A44" t="s">
        <v>267</v>
      </c>
      <c r="B44" t="str">
        <f>IFERROR(VLOOKUP(Table6[[#This Row],[URL]],Table7[#All],2,FALSE),"-")</f>
        <v>-</v>
      </c>
      <c r="C44" s="2">
        <f t="shared" ref="C44:C75" si="1">ROW()-1</f>
        <v>43</v>
      </c>
      <c r="E44" t="s">
        <v>360</v>
      </c>
      <c r="H44" t="s">
        <v>252</v>
      </c>
      <c r="I44" t="s">
        <v>452</v>
      </c>
    </row>
    <row r="45" spans="1:9" x14ac:dyDescent="0.2">
      <c r="A45" t="s">
        <v>268</v>
      </c>
      <c r="B45" t="str">
        <f>IFERROR(VLOOKUP(Table6[[#This Row],[URL]],Table7[#All],2,FALSE),"-")</f>
        <v>-</v>
      </c>
      <c r="C45" s="2">
        <f t="shared" si="1"/>
        <v>44</v>
      </c>
      <c r="E45" t="s">
        <v>361</v>
      </c>
      <c r="H45" t="s">
        <v>253</v>
      </c>
      <c r="I45" t="s">
        <v>452</v>
      </c>
    </row>
    <row r="46" spans="1:9" x14ac:dyDescent="0.2">
      <c r="A46" t="s">
        <v>269</v>
      </c>
      <c r="B46" t="str">
        <f>IFERROR(VLOOKUP(Table6[[#This Row],[URL]],Table7[#All],2,FALSE),"-")</f>
        <v>-</v>
      </c>
      <c r="C46" s="2">
        <f t="shared" si="1"/>
        <v>45</v>
      </c>
      <c r="E46" t="s">
        <v>362</v>
      </c>
      <c r="H46" t="s">
        <v>254</v>
      </c>
      <c r="I46" t="s">
        <v>452</v>
      </c>
    </row>
    <row r="47" spans="1:9" x14ac:dyDescent="0.2">
      <c r="A47" t="s">
        <v>270</v>
      </c>
      <c r="B47" t="str">
        <f>IFERROR(VLOOKUP(Table6[[#This Row],[URL]],Table7[#All],2,FALSE),"-")</f>
        <v>-</v>
      </c>
      <c r="C47" s="2">
        <f t="shared" si="1"/>
        <v>46</v>
      </c>
      <c r="E47" t="s">
        <v>363</v>
      </c>
      <c r="H47" t="s">
        <v>255</v>
      </c>
      <c r="I47" t="s">
        <v>452</v>
      </c>
    </row>
    <row r="48" spans="1:9" x14ac:dyDescent="0.2">
      <c r="A48" t="s">
        <v>271</v>
      </c>
      <c r="B48" t="str">
        <f>IFERROR(VLOOKUP(Table6[[#This Row],[URL]],Table7[#All],2,FALSE),"-")</f>
        <v>-</v>
      </c>
      <c r="C48" s="2">
        <f t="shared" si="1"/>
        <v>47</v>
      </c>
      <c r="E48" t="s">
        <v>364</v>
      </c>
      <c r="H48" t="s">
        <v>256</v>
      </c>
      <c r="I48" t="s">
        <v>452</v>
      </c>
    </row>
    <row r="49" spans="1:9" x14ac:dyDescent="0.2">
      <c r="A49" t="s">
        <v>272</v>
      </c>
      <c r="B49" t="str">
        <f>IFERROR(VLOOKUP(Table6[[#This Row],[URL]],Table7[#All],2,FALSE),"-")</f>
        <v>-</v>
      </c>
      <c r="C49" s="2">
        <f t="shared" si="1"/>
        <v>48</v>
      </c>
      <c r="E49" t="s">
        <v>365</v>
      </c>
      <c r="H49" t="s">
        <v>257</v>
      </c>
      <c r="I49" t="s">
        <v>452</v>
      </c>
    </row>
    <row r="50" spans="1:9" x14ac:dyDescent="0.2">
      <c r="A50" t="s">
        <v>273</v>
      </c>
      <c r="B50" t="str">
        <f>IFERROR(VLOOKUP(Table6[[#This Row],[URL]],Table7[#All],2,FALSE),"-")</f>
        <v>-</v>
      </c>
      <c r="C50" s="2">
        <f t="shared" si="1"/>
        <v>49</v>
      </c>
      <c r="E50" t="s">
        <v>366</v>
      </c>
      <c r="H50" t="s">
        <v>258</v>
      </c>
      <c r="I50" t="s">
        <v>452</v>
      </c>
    </row>
    <row r="51" spans="1:9" x14ac:dyDescent="0.2">
      <c r="A51" t="s">
        <v>274</v>
      </c>
      <c r="B51" t="str">
        <f>IFERROR(VLOOKUP(Table6[[#This Row],[URL]],Table7[#All],2,FALSE),"-")</f>
        <v>-</v>
      </c>
      <c r="C51" s="2">
        <f t="shared" si="1"/>
        <v>50</v>
      </c>
      <c r="E51" t="s">
        <v>367</v>
      </c>
      <c r="H51" t="s">
        <v>259</v>
      </c>
      <c r="I51" t="s">
        <v>458</v>
      </c>
    </row>
    <row r="52" spans="1:9" x14ac:dyDescent="0.2">
      <c r="A52" t="s">
        <v>275</v>
      </c>
      <c r="B52" t="str">
        <f>IFERROR(VLOOKUP(Table6[[#This Row],[URL]],Table7[#All],2,FALSE),"-")</f>
        <v>-</v>
      </c>
      <c r="C52" s="2">
        <f t="shared" si="1"/>
        <v>51</v>
      </c>
      <c r="E52" t="s">
        <v>368</v>
      </c>
    </row>
    <row r="53" spans="1:9" x14ac:dyDescent="0.2">
      <c r="A53" t="s">
        <v>276</v>
      </c>
      <c r="B53" t="str">
        <f>IFERROR(VLOOKUP(Table6[[#This Row],[URL]],Table7[#All],2,FALSE),"-")</f>
        <v>-</v>
      </c>
      <c r="C53" s="2">
        <f t="shared" si="1"/>
        <v>52</v>
      </c>
      <c r="E53" t="s">
        <v>369</v>
      </c>
    </row>
    <row r="54" spans="1:9" x14ac:dyDescent="0.2">
      <c r="A54" t="s">
        <v>277</v>
      </c>
      <c r="B54" t="str">
        <f>IFERROR(VLOOKUP(Table6[[#This Row],[URL]],Table7[#All],2,FALSE),"-")</f>
        <v>-</v>
      </c>
      <c r="C54" s="2">
        <f t="shared" si="1"/>
        <v>53</v>
      </c>
      <c r="E54" t="s">
        <v>370</v>
      </c>
    </row>
    <row r="55" spans="1:9" x14ac:dyDescent="0.2">
      <c r="A55" t="s">
        <v>278</v>
      </c>
      <c r="B55" t="str">
        <f>IFERROR(VLOOKUP(Table6[[#This Row],[URL]],Table7[#All],2,FALSE),"-")</f>
        <v>-</v>
      </c>
      <c r="C55" s="2">
        <f t="shared" si="1"/>
        <v>54</v>
      </c>
      <c r="E55" t="s">
        <v>371</v>
      </c>
    </row>
    <row r="56" spans="1:9" x14ac:dyDescent="0.2">
      <c r="A56" t="s">
        <v>279</v>
      </c>
      <c r="B56" t="str">
        <f>IFERROR(VLOOKUP(Table6[[#This Row],[URL]],Table7[#All],2,FALSE),"-")</f>
        <v>-</v>
      </c>
      <c r="C56" s="2">
        <f t="shared" si="1"/>
        <v>55</v>
      </c>
      <c r="E56" t="s">
        <v>372</v>
      </c>
    </row>
    <row r="57" spans="1:9" x14ac:dyDescent="0.2">
      <c r="A57" t="s">
        <v>280</v>
      </c>
      <c r="B57" t="str">
        <f>IFERROR(VLOOKUP(Table6[[#This Row],[URL]],Table7[#All],2,FALSE),"-")</f>
        <v>-</v>
      </c>
      <c r="C57" s="2">
        <f t="shared" si="1"/>
        <v>56</v>
      </c>
      <c r="E57" t="s">
        <v>373</v>
      </c>
    </row>
    <row r="58" spans="1:9" x14ac:dyDescent="0.2">
      <c r="A58" t="s">
        <v>281</v>
      </c>
      <c r="B58" t="str">
        <f>IFERROR(VLOOKUP(Table6[[#This Row],[URL]],Table7[#All],2,FALSE),"-")</f>
        <v>-</v>
      </c>
      <c r="C58" s="2">
        <f t="shared" si="1"/>
        <v>57</v>
      </c>
      <c r="E58" t="s">
        <v>374</v>
      </c>
    </row>
    <row r="59" spans="1:9" x14ac:dyDescent="0.2">
      <c r="A59" t="s">
        <v>282</v>
      </c>
      <c r="B59" t="str">
        <f>IFERROR(VLOOKUP(Table6[[#This Row],[URL]],Table7[#All],2,FALSE),"-")</f>
        <v>-</v>
      </c>
      <c r="C59" s="2">
        <f t="shared" si="1"/>
        <v>58</v>
      </c>
      <c r="E59" t="s">
        <v>375</v>
      </c>
    </row>
    <row r="60" spans="1:9" x14ac:dyDescent="0.2">
      <c r="A60" t="s">
        <v>283</v>
      </c>
      <c r="B60" t="str">
        <f>IFERROR(VLOOKUP(Table6[[#This Row],[URL]],Table7[#All],2,FALSE),"-")</f>
        <v>-</v>
      </c>
      <c r="C60" s="2">
        <f t="shared" si="1"/>
        <v>59</v>
      </c>
      <c r="E60" t="s">
        <v>376</v>
      </c>
    </row>
    <row r="61" spans="1:9" x14ac:dyDescent="0.2">
      <c r="A61" t="s">
        <v>284</v>
      </c>
      <c r="B61" t="str">
        <f>IFERROR(VLOOKUP(Table6[[#This Row],[URL]],Table7[#All],2,FALSE),"-")</f>
        <v>-</v>
      </c>
      <c r="C61" s="2">
        <f t="shared" si="1"/>
        <v>60</v>
      </c>
      <c r="E61" t="s">
        <v>377</v>
      </c>
    </row>
    <row r="62" spans="1:9" x14ac:dyDescent="0.2">
      <c r="A62" t="s">
        <v>285</v>
      </c>
      <c r="B62" t="str">
        <f>IFERROR(VLOOKUP(Table6[[#This Row],[URL]],Table7[#All],2,FALSE),"-")</f>
        <v>-</v>
      </c>
      <c r="C62" s="2">
        <f t="shared" si="1"/>
        <v>61</v>
      </c>
      <c r="E62" t="s">
        <v>378</v>
      </c>
    </row>
    <row r="63" spans="1:9" x14ac:dyDescent="0.2">
      <c r="A63" t="s">
        <v>286</v>
      </c>
      <c r="B63" t="str">
        <f>IFERROR(VLOOKUP(Table6[[#This Row],[URL]],Table7[#All],2,FALSE),"-")</f>
        <v>-</v>
      </c>
      <c r="C63" s="2">
        <f t="shared" si="1"/>
        <v>62</v>
      </c>
      <c r="E63" t="s">
        <v>379</v>
      </c>
    </row>
    <row r="64" spans="1:9" x14ac:dyDescent="0.2">
      <c r="A64" t="s">
        <v>287</v>
      </c>
      <c r="B64" t="str">
        <f>IFERROR(VLOOKUP(Table6[[#This Row],[URL]],Table7[#All],2,FALSE),"-")</f>
        <v>-</v>
      </c>
      <c r="C64" s="2">
        <f t="shared" si="1"/>
        <v>63</v>
      </c>
      <c r="E64" t="s">
        <v>380</v>
      </c>
    </row>
    <row r="65" spans="1:5" x14ac:dyDescent="0.2">
      <c r="A65" t="s">
        <v>288</v>
      </c>
      <c r="B65" t="str">
        <f>IFERROR(VLOOKUP(Table6[[#This Row],[URL]],Table7[#All],2,FALSE),"-")</f>
        <v>-</v>
      </c>
      <c r="C65" s="2">
        <f t="shared" si="1"/>
        <v>64</v>
      </c>
      <c r="E65" t="s">
        <v>381</v>
      </c>
    </row>
    <row r="66" spans="1:5" x14ac:dyDescent="0.2">
      <c r="A66" t="s">
        <v>289</v>
      </c>
      <c r="B66" t="str">
        <f>IFERROR(VLOOKUP(Table6[[#This Row],[URL]],Table7[#All],2,FALSE),"-")</f>
        <v>-</v>
      </c>
      <c r="C66" s="2">
        <f t="shared" si="1"/>
        <v>65</v>
      </c>
      <c r="E66" t="s">
        <v>382</v>
      </c>
    </row>
    <row r="67" spans="1:5" x14ac:dyDescent="0.2">
      <c r="A67" t="s">
        <v>290</v>
      </c>
      <c r="B67" t="str">
        <f>IFERROR(VLOOKUP(Table6[[#This Row],[URL]],Table7[#All],2,FALSE),"-")</f>
        <v>-</v>
      </c>
      <c r="C67" s="2">
        <f t="shared" si="1"/>
        <v>66</v>
      </c>
      <c r="E67" t="s">
        <v>373</v>
      </c>
    </row>
    <row r="68" spans="1:5" x14ac:dyDescent="0.2">
      <c r="A68" t="s">
        <v>291</v>
      </c>
      <c r="B68" t="str">
        <f>IFERROR(VLOOKUP(Table6[[#This Row],[URL]],Table7[#All],2,FALSE),"-")</f>
        <v>-</v>
      </c>
      <c r="C68" s="2">
        <f t="shared" si="1"/>
        <v>67</v>
      </c>
      <c r="E68" t="s">
        <v>383</v>
      </c>
    </row>
    <row r="69" spans="1:5" x14ac:dyDescent="0.2">
      <c r="A69" t="s">
        <v>292</v>
      </c>
      <c r="B69" t="str">
        <f>IFERROR(VLOOKUP(Table6[[#This Row],[URL]],Table7[#All],2,FALSE),"-")</f>
        <v>-</v>
      </c>
      <c r="C69" s="2">
        <f t="shared" si="1"/>
        <v>68</v>
      </c>
      <c r="E69" t="s">
        <v>384</v>
      </c>
    </row>
    <row r="70" spans="1:5" x14ac:dyDescent="0.2">
      <c r="A70" t="s">
        <v>293</v>
      </c>
      <c r="B70" t="str">
        <f>IFERROR(VLOOKUP(Table6[[#This Row],[URL]],Table7[#All],2,FALSE),"-")</f>
        <v>-</v>
      </c>
      <c r="C70" s="2">
        <f t="shared" si="1"/>
        <v>69</v>
      </c>
      <c r="E70" t="s">
        <v>385</v>
      </c>
    </row>
    <row r="71" spans="1:5" x14ac:dyDescent="0.2">
      <c r="A71" t="s">
        <v>294</v>
      </c>
      <c r="B71" t="str">
        <f>IFERROR(VLOOKUP(Table6[[#This Row],[URL]],Table7[#All],2,FALSE),"-")</f>
        <v>-</v>
      </c>
      <c r="C71" s="2">
        <f t="shared" si="1"/>
        <v>70</v>
      </c>
      <c r="E71" t="s">
        <v>386</v>
      </c>
    </row>
    <row r="72" spans="1:5" x14ac:dyDescent="0.2">
      <c r="A72" t="s">
        <v>295</v>
      </c>
      <c r="B72" t="str">
        <f>IFERROR(VLOOKUP(Table6[[#This Row],[URL]],Table7[#All],2,FALSE),"-")</f>
        <v>-</v>
      </c>
      <c r="C72" s="2">
        <f t="shared" si="1"/>
        <v>71</v>
      </c>
      <c r="E72" t="s">
        <v>387</v>
      </c>
    </row>
    <row r="73" spans="1:5" x14ac:dyDescent="0.2">
      <c r="A73" t="s">
        <v>296</v>
      </c>
      <c r="B73" t="str">
        <f>IFERROR(VLOOKUP(Table6[[#This Row],[URL]],Table7[#All],2,FALSE),"-")</f>
        <v>-</v>
      </c>
      <c r="C73" s="2">
        <f t="shared" si="1"/>
        <v>72</v>
      </c>
      <c r="E73" t="s">
        <v>388</v>
      </c>
    </row>
    <row r="74" spans="1:5" x14ac:dyDescent="0.2">
      <c r="A74" t="s">
        <v>297</v>
      </c>
      <c r="B74" t="str">
        <f>IFERROR(VLOOKUP(Table6[[#This Row],[URL]],Table7[#All],2,FALSE),"-")</f>
        <v>-</v>
      </c>
      <c r="C74" s="2">
        <f t="shared" si="1"/>
        <v>73</v>
      </c>
      <c r="E74" t="s">
        <v>389</v>
      </c>
    </row>
    <row r="75" spans="1:5" x14ac:dyDescent="0.2">
      <c r="A75" t="s">
        <v>298</v>
      </c>
      <c r="B75" t="str">
        <f>IFERROR(VLOOKUP(Table6[[#This Row],[URL]],Table7[#All],2,FALSE),"-")</f>
        <v>-</v>
      </c>
      <c r="C75" s="2">
        <f t="shared" si="1"/>
        <v>74</v>
      </c>
      <c r="E75" t="s">
        <v>390</v>
      </c>
    </row>
    <row r="76" spans="1:5" x14ac:dyDescent="0.2">
      <c r="A76" t="s">
        <v>299</v>
      </c>
      <c r="B76" t="str">
        <f>IFERROR(VLOOKUP(Table6[[#This Row],[URL]],Table7[#All],2,FALSE),"-")</f>
        <v>-</v>
      </c>
      <c r="C76" s="2">
        <f t="shared" ref="C76:C107" si="2">ROW()-1</f>
        <v>75</v>
      </c>
      <c r="E76" t="s">
        <v>391</v>
      </c>
    </row>
    <row r="77" spans="1:5" x14ac:dyDescent="0.2">
      <c r="A77" t="s">
        <v>300</v>
      </c>
      <c r="B77" t="str">
        <f>IFERROR(VLOOKUP(Table6[[#This Row],[URL]],Table7[#All],2,FALSE),"-")</f>
        <v>-</v>
      </c>
      <c r="C77" s="2">
        <f t="shared" si="2"/>
        <v>76</v>
      </c>
      <c r="E77" t="s">
        <v>392</v>
      </c>
    </row>
    <row r="78" spans="1:5" x14ac:dyDescent="0.2">
      <c r="A78" t="s">
        <v>301</v>
      </c>
      <c r="B78" t="str">
        <f>IFERROR(VLOOKUP(Table6[[#This Row],[URL]],Table7[#All],2,FALSE),"-")</f>
        <v>-</v>
      </c>
      <c r="C78" s="2">
        <f t="shared" si="2"/>
        <v>77</v>
      </c>
      <c r="E78" t="s">
        <v>393</v>
      </c>
    </row>
    <row r="79" spans="1:5" x14ac:dyDescent="0.2">
      <c r="A79" t="s">
        <v>302</v>
      </c>
      <c r="B79" t="str">
        <f>IFERROR(VLOOKUP(Table6[[#This Row],[URL]],Table7[#All],2,FALSE),"-")</f>
        <v>-</v>
      </c>
      <c r="C79" s="2">
        <f t="shared" si="2"/>
        <v>78</v>
      </c>
      <c r="E79" t="s">
        <v>394</v>
      </c>
    </row>
    <row r="80" spans="1:5" x14ac:dyDescent="0.2">
      <c r="A80" t="s">
        <v>303</v>
      </c>
      <c r="B80" t="str">
        <f>IFERROR(VLOOKUP(Table6[[#This Row],[URL]],Table7[#All],2,FALSE),"-")</f>
        <v>-</v>
      </c>
      <c r="C80" s="2">
        <f t="shared" si="2"/>
        <v>79</v>
      </c>
      <c r="E80" t="s">
        <v>395</v>
      </c>
    </row>
    <row r="81" spans="1:5" x14ac:dyDescent="0.2">
      <c r="A81" t="s">
        <v>304</v>
      </c>
      <c r="B81" t="str">
        <f>IFERROR(VLOOKUP(Table6[[#This Row],[URL]],Table7[#All],2,FALSE),"-")</f>
        <v>-</v>
      </c>
      <c r="C81" s="2">
        <f t="shared" si="2"/>
        <v>80</v>
      </c>
      <c r="E81" t="s">
        <v>396</v>
      </c>
    </row>
    <row r="82" spans="1:5" x14ac:dyDescent="0.2">
      <c r="A82" t="s">
        <v>305</v>
      </c>
      <c r="B82" t="str">
        <f>IFERROR(VLOOKUP(Table6[[#This Row],[URL]],Table7[#All],2,FALSE),"-")</f>
        <v>-</v>
      </c>
      <c r="C82" s="2">
        <f t="shared" si="2"/>
        <v>81</v>
      </c>
      <c r="E82" t="s">
        <v>397</v>
      </c>
    </row>
    <row r="83" spans="1:5" x14ac:dyDescent="0.2">
      <c r="A83" t="s">
        <v>306</v>
      </c>
      <c r="B83" t="str">
        <f>IFERROR(VLOOKUP(Table6[[#This Row],[URL]],Table7[#All],2,FALSE),"-")</f>
        <v>-</v>
      </c>
      <c r="C83" s="2">
        <f t="shared" si="2"/>
        <v>82</v>
      </c>
      <c r="E83" t="s">
        <v>398</v>
      </c>
    </row>
    <row r="84" spans="1:5" x14ac:dyDescent="0.2">
      <c r="A84" t="s">
        <v>307</v>
      </c>
      <c r="B84" t="str">
        <f>IFERROR(VLOOKUP(Table6[[#This Row],[URL]],Table7[#All],2,FALSE),"-")</f>
        <v>-</v>
      </c>
      <c r="C84" s="2">
        <f t="shared" si="2"/>
        <v>83</v>
      </c>
      <c r="E84" t="s">
        <v>399</v>
      </c>
    </row>
    <row r="85" spans="1:5" x14ac:dyDescent="0.2">
      <c r="A85" t="s">
        <v>308</v>
      </c>
      <c r="B85" t="str">
        <f>IFERROR(VLOOKUP(Table6[[#This Row],[URL]],Table7[#All],2,FALSE),"-")</f>
        <v>-</v>
      </c>
      <c r="C85" s="2">
        <f t="shared" si="2"/>
        <v>84</v>
      </c>
      <c r="E85" t="s">
        <v>400</v>
      </c>
    </row>
    <row r="86" spans="1:5" x14ac:dyDescent="0.2">
      <c r="A86" t="s">
        <v>309</v>
      </c>
      <c r="B86" t="str">
        <f>IFERROR(VLOOKUP(Table6[[#This Row],[URL]],Table7[#All],2,FALSE),"-")</f>
        <v>-</v>
      </c>
      <c r="C86" s="2">
        <f t="shared" si="2"/>
        <v>85</v>
      </c>
      <c r="E86" t="s">
        <v>401</v>
      </c>
    </row>
    <row r="87" spans="1:5" x14ac:dyDescent="0.2">
      <c r="A87" t="s">
        <v>310</v>
      </c>
      <c r="B87" t="str">
        <f>IFERROR(VLOOKUP(Table6[[#This Row],[URL]],Table7[#All],2,FALSE),"-")</f>
        <v>-</v>
      </c>
      <c r="C87" s="2">
        <f t="shared" si="2"/>
        <v>86</v>
      </c>
      <c r="E87" t="s">
        <v>402</v>
      </c>
    </row>
    <row r="88" spans="1:5" x14ac:dyDescent="0.2">
      <c r="A88" t="s">
        <v>311</v>
      </c>
      <c r="B88" t="str">
        <f>IFERROR(VLOOKUP(Table6[[#This Row],[URL]],Table7[#All],2,FALSE),"-")</f>
        <v>-</v>
      </c>
      <c r="C88" s="2">
        <f t="shared" si="2"/>
        <v>87</v>
      </c>
      <c r="E88" t="s">
        <v>403</v>
      </c>
    </row>
    <row r="89" spans="1:5" x14ac:dyDescent="0.2">
      <c r="A89" t="s">
        <v>312</v>
      </c>
      <c r="B89" t="str">
        <f>IFERROR(VLOOKUP(Table6[[#This Row],[URL]],Table7[#All],2,FALSE),"-")</f>
        <v>-</v>
      </c>
      <c r="C89" s="2">
        <f t="shared" si="2"/>
        <v>88</v>
      </c>
      <c r="E89" t="s">
        <v>404</v>
      </c>
    </row>
    <row r="90" spans="1:5" x14ac:dyDescent="0.2">
      <c r="A90" t="s">
        <v>313</v>
      </c>
      <c r="B90" t="str">
        <f>IFERROR(VLOOKUP(Table6[[#This Row],[URL]],Table7[#All],2,FALSE),"-")</f>
        <v>-</v>
      </c>
      <c r="C90" s="2">
        <f t="shared" si="2"/>
        <v>89</v>
      </c>
      <c r="E90" t="s">
        <v>405</v>
      </c>
    </row>
    <row r="91" spans="1:5" x14ac:dyDescent="0.2">
      <c r="A91" t="s">
        <v>314</v>
      </c>
      <c r="B91" t="str">
        <f>IFERROR(VLOOKUP(Table6[[#This Row],[URL]],Table7[#All],2,FALSE),"-")</f>
        <v>-</v>
      </c>
      <c r="C91" s="2">
        <f t="shared" si="2"/>
        <v>90</v>
      </c>
      <c r="E91" t="s">
        <v>406</v>
      </c>
    </row>
    <row r="92" spans="1:5" x14ac:dyDescent="0.2">
      <c r="A92" t="s">
        <v>315</v>
      </c>
      <c r="B92" t="str">
        <f>IFERROR(VLOOKUP(Table6[[#This Row],[URL]],Table7[#All],2,FALSE),"-")</f>
        <v>-</v>
      </c>
      <c r="C92" s="2">
        <f t="shared" si="2"/>
        <v>91</v>
      </c>
      <c r="E92" t="s">
        <v>407</v>
      </c>
    </row>
    <row r="93" spans="1:5" x14ac:dyDescent="0.2">
      <c r="A93" t="s">
        <v>316</v>
      </c>
      <c r="B93" t="str">
        <f>IFERROR(VLOOKUP(Table6[[#This Row],[URL]],Table7[#All],2,FALSE),"-")</f>
        <v>-</v>
      </c>
      <c r="C93" s="2">
        <f t="shared" si="2"/>
        <v>92</v>
      </c>
      <c r="E93" t="s">
        <v>408</v>
      </c>
    </row>
    <row r="94" spans="1:5" x14ac:dyDescent="0.2">
      <c r="A94" t="s">
        <v>317</v>
      </c>
      <c r="B94" t="str">
        <f>IFERROR(VLOOKUP(Table6[[#This Row],[URL]],Table7[#All],2,FALSE),"-")</f>
        <v>-</v>
      </c>
      <c r="C94" s="2">
        <f t="shared" si="2"/>
        <v>93</v>
      </c>
      <c r="E94" t="s">
        <v>409</v>
      </c>
    </row>
    <row r="95" spans="1:5" x14ac:dyDescent="0.2">
      <c r="A95" t="s">
        <v>318</v>
      </c>
      <c r="B95" t="str">
        <f>IFERROR(VLOOKUP(Table6[[#This Row],[URL]],Table7[#All],2,FALSE),"-")</f>
        <v>-</v>
      </c>
      <c r="C95" s="2">
        <f t="shared" si="2"/>
        <v>94</v>
      </c>
      <c r="E95" t="s">
        <v>410</v>
      </c>
    </row>
    <row r="96" spans="1:5" x14ac:dyDescent="0.2">
      <c r="A96" t="s">
        <v>319</v>
      </c>
      <c r="B96" t="str">
        <f>IFERROR(VLOOKUP(Table6[[#This Row],[URL]],Table7[#All],2,FALSE),"-")</f>
        <v>-</v>
      </c>
      <c r="C96" s="2">
        <f t="shared" si="2"/>
        <v>95</v>
      </c>
      <c r="E96" t="s">
        <v>411</v>
      </c>
    </row>
    <row r="97" spans="1:5" x14ac:dyDescent="0.2">
      <c r="A97" t="s">
        <v>320</v>
      </c>
      <c r="B97" t="str">
        <f>IFERROR(VLOOKUP(Table6[[#This Row],[URL]],Table7[#All],2,FALSE),"-")</f>
        <v>-</v>
      </c>
      <c r="C97" s="2">
        <f t="shared" si="2"/>
        <v>96</v>
      </c>
      <c r="E97" t="s">
        <v>412</v>
      </c>
    </row>
    <row r="98" spans="1:5" x14ac:dyDescent="0.2">
      <c r="A98" t="s">
        <v>321</v>
      </c>
      <c r="B98" t="str">
        <f>IFERROR(VLOOKUP(Table6[[#This Row],[URL]],Table7[#All],2,FALSE),"-")</f>
        <v>-</v>
      </c>
      <c r="C98" s="2">
        <f t="shared" si="2"/>
        <v>97</v>
      </c>
      <c r="E98" t="s">
        <v>413</v>
      </c>
    </row>
    <row r="99" spans="1:5" x14ac:dyDescent="0.2">
      <c r="A99" t="s">
        <v>322</v>
      </c>
      <c r="B99" t="str">
        <f>IFERROR(VLOOKUP(Table6[[#This Row],[URL]],Table7[#All],2,FALSE),"-")</f>
        <v>-</v>
      </c>
      <c r="C99" s="2">
        <f t="shared" si="2"/>
        <v>98</v>
      </c>
      <c r="E99" t="s">
        <v>414</v>
      </c>
    </row>
    <row r="100" spans="1:5" x14ac:dyDescent="0.2">
      <c r="A100" t="s">
        <v>323</v>
      </c>
      <c r="B100" t="str">
        <f>IFERROR(VLOOKUP(Table6[[#This Row],[URL]],Table7[#All],2,FALSE),"-")</f>
        <v>-</v>
      </c>
      <c r="C100" s="2">
        <f t="shared" si="2"/>
        <v>99</v>
      </c>
      <c r="E100" t="s">
        <v>415</v>
      </c>
    </row>
    <row r="101" spans="1:5" x14ac:dyDescent="0.2">
      <c r="A101" t="s">
        <v>324</v>
      </c>
      <c r="B101" t="str">
        <f>IFERROR(VLOOKUP(Table6[[#This Row],[URL]],Table7[#All],2,FALSE),"-")</f>
        <v>-</v>
      </c>
      <c r="C101" s="2">
        <f t="shared" si="2"/>
        <v>100</v>
      </c>
      <c r="E101" t="s">
        <v>416</v>
      </c>
    </row>
    <row r="102" spans="1:5" x14ac:dyDescent="0.2">
      <c r="A102" t="s">
        <v>325</v>
      </c>
      <c r="B102" t="str">
        <f>IFERROR(VLOOKUP(Table6[[#This Row],[URL]],Table7[#All],2,FALSE),"-")</f>
        <v>-</v>
      </c>
      <c r="C102" s="2">
        <f t="shared" si="2"/>
        <v>101</v>
      </c>
      <c r="E102" t="s">
        <v>417</v>
      </c>
    </row>
    <row r="103" spans="1:5" x14ac:dyDescent="0.2">
      <c r="A103" t="s">
        <v>326</v>
      </c>
      <c r="B103" t="str">
        <f>IFERROR(VLOOKUP(Table6[[#This Row],[URL]],Table7[#All],2,FALSE),"-")</f>
        <v>-</v>
      </c>
      <c r="C103" s="2">
        <f t="shared" si="2"/>
        <v>102</v>
      </c>
      <c r="E103" t="s">
        <v>418</v>
      </c>
    </row>
    <row r="104" spans="1:5" x14ac:dyDescent="0.2">
      <c r="A104" t="s">
        <v>327</v>
      </c>
      <c r="B104" t="str">
        <f>IFERROR(VLOOKUP(Table6[[#This Row],[URL]],Table7[#All],2,FALSE),"-")</f>
        <v>-</v>
      </c>
      <c r="C104" s="2">
        <f t="shared" si="2"/>
        <v>103</v>
      </c>
      <c r="E104" t="s">
        <v>419</v>
      </c>
    </row>
    <row r="105" spans="1:5" x14ac:dyDescent="0.2">
      <c r="A105" t="s">
        <v>328</v>
      </c>
      <c r="B105" t="str">
        <f>IFERROR(VLOOKUP(Table6[[#This Row],[URL]],Table7[#All],2,FALSE),"-")</f>
        <v>-</v>
      </c>
      <c r="C105" s="2">
        <f t="shared" si="2"/>
        <v>104</v>
      </c>
      <c r="E105" t="s">
        <v>420</v>
      </c>
    </row>
    <row r="106" spans="1:5" x14ac:dyDescent="0.2">
      <c r="A106" t="s">
        <v>329</v>
      </c>
      <c r="B106" t="str">
        <f>IFERROR(VLOOKUP(Table6[[#This Row],[URL]],Table7[#All],2,FALSE),"-")</f>
        <v>-</v>
      </c>
      <c r="C106" s="2">
        <f t="shared" si="2"/>
        <v>105</v>
      </c>
      <c r="E106" t="s">
        <v>421</v>
      </c>
    </row>
    <row r="107" spans="1:5" x14ac:dyDescent="0.2">
      <c r="A107" t="s">
        <v>330</v>
      </c>
      <c r="B107" t="str">
        <f>IFERROR(VLOOKUP(Table6[[#This Row],[URL]],Table7[#All],2,FALSE),"-")</f>
        <v>-</v>
      </c>
      <c r="C107" s="2">
        <f t="shared" si="2"/>
        <v>106</v>
      </c>
      <c r="E107" t="s">
        <v>422</v>
      </c>
    </row>
    <row r="108" spans="1:5" x14ac:dyDescent="0.2">
      <c r="A108" t="s">
        <v>331</v>
      </c>
      <c r="B108" t="str">
        <f>IFERROR(VLOOKUP(Table6[[#This Row],[URL]],Table7[#All],2,FALSE),"-")</f>
        <v>-</v>
      </c>
      <c r="C108" s="2">
        <f t="shared" ref="C108:C135" si="3">ROW()-1</f>
        <v>107</v>
      </c>
      <c r="E108" t="s">
        <v>423</v>
      </c>
    </row>
    <row r="109" spans="1:5" x14ac:dyDescent="0.2">
      <c r="A109" t="s">
        <v>332</v>
      </c>
      <c r="B109" t="str">
        <f>IFERROR(VLOOKUP(Table6[[#This Row],[URL]],Table7[#All],2,FALSE),"-")</f>
        <v>-</v>
      </c>
      <c r="C109" s="2">
        <f t="shared" si="3"/>
        <v>108</v>
      </c>
      <c r="E109" t="s">
        <v>424</v>
      </c>
    </row>
    <row r="110" spans="1:5" x14ac:dyDescent="0.2">
      <c r="A110" t="s">
        <v>333</v>
      </c>
      <c r="B110" t="str">
        <f>IFERROR(VLOOKUP(Table6[[#This Row],[URL]],Table7[#All],2,FALSE),"-")</f>
        <v>-</v>
      </c>
      <c r="C110" s="2">
        <f t="shared" si="3"/>
        <v>109</v>
      </c>
      <c r="E110" t="s">
        <v>425</v>
      </c>
    </row>
    <row r="111" spans="1:5" x14ac:dyDescent="0.2">
      <c r="A111" t="s">
        <v>254</v>
      </c>
      <c r="B111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11" s="2">
        <f t="shared" si="3"/>
        <v>110</v>
      </c>
      <c r="E111" t="s">
        <v>426</v>
      </c>
    </row>
    <row r="112" spans="1:5" x14ac:dyDescent="0.2">
      <c r="A112" t="s">
        <v>334</v>
      </c>
      <c r="B112" t="str">
        <f>IFERROR(VLOOKUP(Table6[[#This Row],[URL]],Table7[#All],2,FALSE),"-")</f>
        <v>-</v>
      </c>
      <c r="C112" s="2">
        <f t="shared" si="3"/>
        <v>111</v>
      </c>
      <c r="E112" t="s">
        <v>427</v>
      </c>
    </row>
    <row r="113" spans="1:5" x14ac:dyDescent="0.2">
      <c r="A113" t="s">
        <v>246</v>
      </c>
      <c r="B113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13" s="2">
        <f t="shared" si="3"/>
        <v>112</v>
      </c>
      <c r="E113" t="s">
        <v>428</v>
      </c>
    </row>
    <row r="114" spans="1:5" x14ac:dyDescent="0.2">
      <c r="A114" t="s">
        <v>335</v>
      </c>
      <c r="B114" t="str">
        <f>IFERROR(VLOOKUP(Table6[[#This Row],[URL]],Table7[#All],2,FALSE),"-")</f>
        <v>-</v>
      </c>
      <c r="C114" s="2">
        <f t="shared" si="3"/>
        <v>113</v>
      </c>
      <c r="E114" t="s">
        <v>429</v>
      </c>
    </row>
    <row r="115" spans="1:5" x14ac:dyDescent="0.2">
      <c r="A115" t="s">
        <v>336</v>
      </c>
      <c r="B115" t="str">
        <f>IFERROR(VLOOKUP(Table6[[#This Row],[URL]],Table7[#All],2,FALSE),"-")</f>
        <v>-</v>
      </c>
      <c r="C115" s="2">
        <f t="shared" si="3"/>
        <v>114</v>
      </c>
      <c r="E115" t="s">
        <v>430</v>
      </c>
    </row>
    <row r="116" spans="1:5" x14ac:dyDescent="0.2">
      <c r="A116" t="s">
        <v>337</v>
      </c>
      <c r="B116" t="str">
        <f>IFERROR(VLOOKUP(Table6[[#This Row],[URL]],Table7[#All],2,FALSE),"-")</f>
        <v>-</v>
      </c>
      <c r="C116" s="2">
        <f t="shared" si="3"/>
        <v>115</v>
      </c>
      <c r="E116" t="s">
        <v>431</v>
      </c>
    </row>
    <row r="117" spans="1:5" x14ac:dyDescent="0.2">
      <c r="A117" t="s">
        <v>338</v>
      </c>
      <c r="B117" t="str">
        <f>IFERROR(VLOOKUP(Table6[[#This Row],[URL]],Table7[#All],2,FALSE),"-")</f>
        <v>-</v>
      </c>
      <c r="C117" s="2">
        <f t="shared" si="3"/>
        <v>116</v>
      </c>
      <c r="E117" t="s">
        <v>432</v>
      </c>
    </row>
    <row r="118" spans="1:5" x14ac:dyDescent="0.2">
      <c r="A118" t="s">
        <v>339</v>
      </c>
      <c r="B118" t="str">
        <f>IFERROR(VLOOKUP(Table6[[#This Row],[URL]],Table7[#All],2,FALSE),"-")</f>
        <v>-</v>
      </c>
      <c r="C118" s="2">
        <f t="shared" si="3"/>
        <v>117</v>
      </c>
      <c r="E118" t="s">
        <v>433</v>
      </c>
    </row>
    <row r="119" spans="1:5" x14ac:dyDescent="0.2">
      <c r="A119" t="s">
        <v>225</v>
      </c>
      <c r="B119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19" s="2">
        <f t="shared" si="3"/>
        <v>118</v>
      </c>
      <c r="E119" t="s">
        <v>434</v>
      </c>
    </row>
    <row r="120" spans="1:5" x14ac:dyDescent="0.2">
      <c r="A120" t="s">
        <v>221</v>
      </c>
      <c r="B120" t="str">
        <f>IFERROR(VLOOKUP(Table6[[#This Row],[URL]],Table7[#All],2,FALSE),"-")</f>
        <v>data:image/png;base64,iVBORw0KGgoAAAANSUhEUgAAABAAAAAQCAYAAAAf8/9hAAACcElEQVQ4jW2SX2jOURjHv8/znN87xszSYrWMwhCKJm6EcoGVCzFR5E+UuHLBLkbLbnAhRXHjT4qbTUmZuSISa3azEGKY/P9vmrx+5/u4eLd37/DUuXme8/l8T+ccAQAsuhYwpmQrVH8AvITmmm/4T5Vtf7kOjjpJkgOfj45tB8QFALCmc5q5XVXVcg3hplo4nSkuavt2vOrLADx6x+uqINIiKjVq1mNJcqwohLMCAJn1DxoU0qSqUDWoaVaD3VVLmhPVO7BQLCK7RFArZlBVqGmqZh0ybEt3VXBeEtFZankBJCdzNfuhqqamxYOznERULoYiQ7VopkI1by6QmKhpyeDMIKoQEYhIF4mGUJaVG70jdK2FsNlCskxNy/4Gcmk5sL9eiWPPk31yP9+Z3uiZr7965yaabAymy8WsQlSlAAIAB9AljvpHe6UNAIZMAQCr3abMxAwoal0wT4lyFzgE70HcSBNc6K6XnoHtQwSTGr1SAlaKYCEc48QhVHwQRzuIy4+n4h7qJBYyecHkJl+igoMOzB4idoe7O8k3jLE1pjwzsmh4x4NGyeYFk5t8iQInXTB+kPPcYgQjQRJOgoxfGP1KZHpq+OfeW1Ld5NUQnHdgTh5kDshBOcE/PfIj6BuCA/sBn+P0ghSCZB/IGBlHMlKcQ04BJ95Fs4fBPVYwekrGMJAEZ2ukHga9jx7nxzSuYow1JDP96XB4y/fjE58F0lal6c/1HrmTMU6geyfNd7w9NOp5/3XcLt3+4oyKLOXvuInkAic/gWgueAWXyt3f58Y0rQd54c2R8nP//A8AZduelmazXEGmpT973p7A9cXpH5OnVkzwtgTfAAAAAElFTkSuQmCC</v>
      </c>
      <c r="C120" s="2">
        <f t="shared" si="3"/>
        <v>119</v>
      </c>
      <c r="E120" t="s">
        <v>435</v>
      </c>
    </row>
    <row r="121" spans="1:5" x14ac:dyDescent="0.2">
      <c r="A121" t="s">
        <v>340</v>
      </c>
      <c r="B121" t="str">
        <f>IFERROR(VLOOKUP(Table6[[#This Row],[URL]],Table7[#All],2,FALSE),"-")</f>
        <v>-</v>
      </c>
      <c r="C121" s="2">
        <f t="shared" si="3"/>
        <v>120</v>
      </c>
      <c r="E121" t="s">
        <v>436</v>
      </c>
    </row>
    <row r="122" spans="1:5" x14ac:dyDescent="0.2">
      <c r="A122" t="s">
        <v>341</v>
      </c>
      <c r="B122" t="str">
        <f>IFERROR(VLOOKUP(Table6[[#This Row],[URL]],Table7[#All],2,FALSE),"-")</f>
        <v>-</v>
      </c>
      <c r="C122" s="2">
        <f t="shared" si="3"/>
        <v>121</v>
      </c>
      <c r="E122" t="s">
        <v>437</v>
      </c>
    </row>
    <row r="123" spans="1:5" x14ac:dyDescent="0.2">
      <c r="A123" t="s">
        <v>342</v>
      </c>
      <c r="B123" t="str">
        <f>IFERROR(VLOOKUP(Table6[[#This Row],[URL]],Table7[#All],2,FALSE),"-")</f>
        <v>-</v>
      </c>
      <c r="C123" s="2">
        <f t="shared" si="3"/>
        <v>122</v>
      </c>
      <c r="E123" t="s">
        <v>438</v>
      </c>
    </row>
    <row r="124" spans="1:5" x14ac:dyDescent="0.2">
      <c r="A124" t="s">
        <v>343</v>
      </c>
      <c r="B124" t="str">
        <f>IFERROR(VLOOKUP(Table6[[#This Row],[URL]],Table7[#All],2,FALSE),"-")</f>
        <v>-</v>
      </c>
      <c r="C124" s="2">
        <f t="shared" si="3"/>
        <v>123</v>
      </c>
      <c r="E124" t="s">
        <v>439</v>
      </c>
    </row>
    <row r="125" spans="1:5" x14ac:dyDescent="0.2">
      <c r="A125" t="s">
        <v>344</v>
      </c>
      <c r="B125" t="str">
        <f>IFERROR(VLOOKUP(Table6[[#This Row],[URL]],Table7[#All],2,FALSE),"-")</f>
        <v>-</v>
      </c>
      <c r="C125" s="2">
        <f t="shared" si="3"/>
        <v>124</v>
      </c>
      <c r="E125" t="s">
        <v>440</v>
      </c>
    </row>
    <row r="126" spans="1:5" x14ac:dyDescent="0.2">
      <c r="A126" t="s">
        <v>345</v>
      </c>
      <c r="B126" t="str">
        <f>IFERROR(VLOOKUP(Table6[[#This Row],[URL]],Table7[#All],2,FALSE),"-")</f>
        <v>-</v>
      </c>
      <c r="C126" s="2">
        <f t="shared" si="3"/>
        <v>125</v>
      </c>
      <c r="E126" t="s">
        <v>441</v>
      </c>
    </row>
    <row r="127" spans="1:5" x14ac:dyDescent="0.2">
      <c r="A127" t="s">
        <v>346</v>
      </c>
      <c r="B127" t="str">
        <f>IFERROR(VLOOKUP(Table6[[#This Row],[URL]],Table7[#All],2,FALSE),"-")</f>
        <v>-</v>
      </c>
      <c r="C127" s="2">
        <f t="shared" si="3"/>
        <v>126</v>
      </c>
      <c r="E127" t="s">
        <v>442</v>
      </c>
    </row>
    <row r="128" spans="1:5" x14ac:dyDescent="0.2">
      <c r="A128" t="s">
        <v>347</v>
      </c>
      <c r="B128" t="str">
        <f>IFERROR(VLOOKUP(Table6[[#This Row],[URL]],Table7[#All],2,FALSE),"-")</f>
        <v>-</v>
      </c>
      <c r="C128" s="2">
        <f t="shared" si="3"/>
        <v>127</v>
      </c>
      <c r="E128" t="s">
        <v>443</v>
      </c>
    </row>
    <row r="129" spans="1:5" x14ac:dyDescent="0.2">
      <c r="A129" t="s">
        <v>348</v>
      </c>
      <c r="B129" t="str">
        <f>IFERROR(VLOOKUP(Table6[[#This Row],[URL]],Table7[#All],2,FALSE),"-")</f>
        <v>-</v>
      </c>
      <c r="C129" s="2">
        <f t="shared" si="3"/>
        <v>128</v>
      </c>
      <c r="E129" t="s">
        <v>444</v>
      </c>
    </row>
    <row r="130" spans="1:5" x14ac:dyDescent="0.2">
      <c r="A130" t="s">
        <v>349</v>
      </c>
      <c r="B130" t="str">
        <f>IFERROR(VLOOKUP(Table6[[#This Row],[URL]],Table7[#All],2,FALSE),"-")</f>
        <v>-</v>
      </c>
      <c r="C130" s="2">
        <f t="shared" si="3"/>
        <v>129</v>
      </c>
      <c r="E130" t="s">
        <v>445</v>
      </c>
    </row>
    <row r="131" spans="1:5" x14ac:dyDescent="0.2">
      <c r="A131" t="s">
        <v>350</v>
      </c>
      <c r="B131" t="str">
        <f>IFERROR(VLOOKUP(Table6[[#This Row],[URL]],Table7[#All],2,FALSE),"-")</f>
        <v>-</v>
      </c>
      <c r="C131" s="2">
        <f t="shared" si="3"/>
        <v>130</v>
      </c>
      <c r="E131" t="s">
        <v>446</v>
      </c>
    </row>
    <row r="132" spans="1:5" x14ac:dyDescent="0.2">
      <c r="A132" t="s">
        <v>351</v>
      </c>
      <c r="B132" t="str">
        <f>IFERROR(VLOOKUP(Table6[[#This Row],[URL]],Table7[#All],2,FALSE),"-")</f>
        <v>-</v>
      </c>
      <c r="C132" s="2">
        <f t="shared" si="3"/>
        <v>131</v>
      </c>
      <c r="E132" t="s">
        <v>447</v>
      </c>
    </row>
    <row r="133" spans="1:5" x14ac:dyDescent="0.2">
      <c r="A133" t="s">
        <v>352</v>
      </c>
      <c r="B133" t="str">
        <f>IFERROR(VLOOKUP(Table6[[#This Row],[URL]],Table7[#All],2,FALSE),"-")</f>
        <v>-</v>
      </c>
      <c r="C133" s="2">
        <f t="shared" si="3"/>
        <v>132</v>
      </c>
      <c r="E133" t="s">
        <v>448</v>
      </c>
    </row>
    <row r="134" spans="1:5" x14ac:dyDescent="0.2">
      <c r="A134" t="s">
        <v>353</v>
      </c>
      <c r="B134" t="str">
        <f>IFERROR(VLOOKUP(Table6[[#This Row],[URL]],Table7[#All],2,FALSE),"-")</f>
        <v>-</v>
      </c>
      <c r="C134" s="2">
        <f t="shared" si="3"/>
        <v>133</v>
      </c>
      <c r="E134" t="s">
        <v>449</v>
      </c>
    </row>
    <row r="135" spans="1:5" x14ac:dyDescent="0.2">
      <c r="A135" t="s">
        <v>354</v>
      </c>
      <c r="B135" t="str">
        <f>IFERROR(VLOOKUP(Table6[[#This Row],[URL]],Table7[#All],2,FALSE),"-")</f>
        <v>-</v>
      </c>
      <c r="C135" s="2">
        <f t="shared" si="3"/>
        <v>134</v>
      </c>
      <c r="E135" t="s">
        <v>450</v>
      </c>
    </row>
  </sheetData>
  <conditionalFormatting sqref="A2:A135">
    <cfRule type="duplicateValues" dxfId="63" priority="1"/>
    <cfRule type="duplicateValues" dxfId="62" priority="43"/>
  </conditionalFormatting>
  <conditionalFormatting sqref="E2:E135">
    <cfRule type="duplicateValues" dxfId="61" priority="45"/>
  </conditionalFormatting>
  <pageMargins left="0.7" right="0.7" top="0.75" bottom="0.75" header="0.3" footer="0.3"/>
  <pageSetup orientation="portrait" horizontalDpi="90" verticalDpi="90" r:id="rId1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5"/>
  <sheetViews>
    <sheetView workbookViewId="0">
      <selection activeCell="G23" sqref="G23"/>
    </sheetView>
  </sheetViews>
  <sheetFormatPr defaultRowHeight="14.25" x14ac:dyDescent="0.2"/>
  <cols>
    <col min="1" max="1" width="35.625" customWidth="1"/>
    <col min="2" max="2" width="7.25" customWidth="1"/>
    <col min="3" max="3" width="8.5" customWidth="1"/>
    <col min="4" max="5" width="11.625" bestFit="1" customWidth="1"/>
    <col min="6" max="6" width="8.125" bestFit="1" customWidth="1"/>
    <col min="7" max="7" width="7.75" bestFit="1" customWidth="1"/>
    <col min="8" max="8" width="10.625" bestFit="1" customWidth="1"/>
    <col min="9" max="9" width="7.75" bestFit="1" customWidth="1"/>
    <col min="10" max="10" width="7" bestFit="1" customWidth="1"/>
    <col min="11" max="11" width="11.125" bestFit="1" customWidth="1"/>
    <col min="12" max="12" width="17.75" bestFit="1" customWidth="1"/>
    <col min="13" max="13" width="9.875" bestFit="1" customWidth="1"/>
  </cols>
  <sheetData>
    <row r="1" spans="1:13" x14ac:dyDescent="0.2">
      <c r="A1" t="s">
        <v>55</v>
      </c>
      <c r="B1" t="s">
        <v>517</v>
      </c>
      <c r="C1" t="s">
        <v>518</v>
      </c>
      <c r="D1" t="s">
        <v>519</v>
      </c>
      <c r="E1" t="s">
        <v>690</v>
      </c>
      <c r="F1" t="s">
        <v>520</v>
      </c>
      <c r="G1" t="s">
        <v>521</v>
      </c>
      <c r="H1" t="s">
        <v>522</v>
      </c>
      <c r="I1" t="s">
        <v>523</v>
      </c>
      <c r="J1" t="s">
        <v>524</v>
      </c>
      <c r="K1" t="s">
        <v>525</v>
      </c>
      <c r="L1" t="s">
        <v>20</v>
      </c>
      <c r="M1" t="s">
        <v>45</v>
      </c>
    </row>
    <row r="2" spans="1:13" x14ac:dyDescent="0.2">
      <c r="A2" t="s">
        <v>526</v>
      </c>
      <c r="B2" s="11">
        <v>13890</v>
      </c>
      <c r="C2" s="11">
        <v>1886</v>
      </c>
      <c r="D2" s="11">
        <v>56718007</v>
      </c>
      <c r="E2" s="11"/>
      <c r="F2" s="11">
        <v>11862</v>
      </c>
      <c r="G2" s="11">
        <v>1708</v>
      </c>
      <c r="H2" s="11">
        <v>63531844</v>
      </c>
      <c r="I2" s="11">
        <f>IFERROR(Table8[[#This Row],[A.Files]]-Table8[[#This Row],[Files]],"-")</f>
        <v>-2028</v>
      </c>
      <c r="J2" s="11">
        <f>IFERROR(Table8[[#This Row],[A.Dirs]]-Table8[[#This Row],[Folders]],"-")</f>
        <v>-178</v>
      </c>
      <c r="K2" s="11">
        <f>IFERROR(Table8[[#This Row],[A.Size]]-Table8[[#This Row],[Size]],"-")</f>
        <v>6813837</v>
      </c>
      <c r="L2" s="11"/>
      <c r="M2" s="12">
        <v>44656.40221064815</v>
      </c>
    </row>
    <row r="3" spans="1:13" x14ac:dyDescent="0.2">
      <c r="A3" t="s">
        <v>553</v>
      </c>
      <c r="B3" s="11">
        <v>4756</v>
      </c>
      <c r="C3" s="11">
        <v>621</v>
      </c>
      <c r="D3" s="11">
        <v>18584323</v>
      </c>
      <c r="E3" s="11"/>
      <c r="F3" s="11"/>
      <c r="G3" s="11"/>
      <c r="H3" s="11"/>
      <c r="I3" s="11">
        <f>IFERROR(Table8[[#This Row],[A.Files]]-Table8[[#This Row],[Files]],"-")</f>
        <v>-4756</v>
      </c>
      <c r="J3" s="11">
        <f>IFERROR(Table8[[#This Row],[A.Dirs]]-Table8[[#This Row],[Folders]],"-")</f>
        <v>-621</v>
      </c>
      <c r="K3" s="11">
        <f>IFERROR(Table8[[#This Row],[A.Size]]-Table8[[#This Row],[Size]],"-")</f>
        <v>-18584323</v>
      </c>
      <c r="L3" s="11" t="s">
        <v>552</v>
      </c>
      <c r="M3" s="12">
        <v>44657.402211805558</v>
      </c>
    </row>
    <row r="4" spans="1:13" x14ac:dyDescent="0.2">
      <c r="A4" t="s">
        <v>689</v>
      </c>
      <c r="B4" s="11">
        <v>71221</v>
      </c>
      <c r="C4" s="11">
        <v>5402</v>
      </c>
      <c r="D4" s="11">
        <v>293282388</v>
      </c>
      <c r="E4" s="11">
        <v>391622656</v>
      </c>
      <c r="F4" s="11"/>
      <c r="G4" s="11"/>
      <c r="H4" s="11"/>
      <c r="I4" s="11">
        <f>IFERROR(Table8[[#This Row],[A.Files]]-Table8[[#This Row],[Files]],"-")</f>
        <v>-71221</v>
      </c>
      <c r="J4" s="11">
        <f>IFERROR(Table8[[#This Row],[A.Dirs]]-Table8[[#This Row],[Folders]],"-")</f>
        <v>-5402</v>
      </c>
      <c r="K4" s="11">
        <f>IFERROR(Table8[[#This Row],[A.Size]]-Table8[[#This Row],[Size]],"-")</f>
        <v>-293282388</v>
      </c>
      <c r="L4" s="11"/>
      <c r="M4" s="12">
        <f t="shared" ref="M4:M5" ca="1" si="0">NOW()</f>
        <v>44979.503706249998</v>
      </c>
    </row>
    <row r="5" spans="1:13" x14ac:dyDescent="0.2">
      <c r="B5" s="11"/>
      <c r="C5" s="11"/>
      <c r="D5" s="11"/>
      <c r="E5" s="11"/>
      <c r="F5" s="11"/>
      <c r="G5" s="11"/>
      <c r="H5" s="11"/>
      <c r="I5" s="11">
        <f>IFERROR(Table8[[#This Row],[A.Files]]-Table8[[#This Row],[Files]],"-")</f>
        <v>0</v>
      </c>
      <c r="J5" s="11">
        <f>IFERROR(Table8[[#This Row],[A.Dirs]]-Table8[[#This Row],[Folders]],"-")</f>
        <v>0</v>
      </c>
      <c r="K5" s="11">
        <f>IFERROR(Table8[[#This Row],[A.Size]]-Table8[[#This Row],[Size]],"-")</f>
        <v>0</v>
      </c>
      <c r="L5" s="11"/>
      <c r="M5" s="12">
        <f t="shared" ca="1" si="0"/>
        <v>44979.503706249998</v>
      </c>
    </row>
  </sheetData>
  <pageMargins left="0.7" right="0.7" top="0.75" bottom="0.75" header="0.3" footer="0.3"/>
  <pageSetup orientation="portrait" horizontalDpi="90" verticalDpi="90" r:id="rId1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5"/>
  <sheetViews>
    <sheetView workbookViewId="0">
      <selection activeCell="H19" sqref="F1:H19"/>
    </sheetView>
  </sheetViews>
  <sheetFormatPr defaultRowHeight="14.25" x14ac:dyDescent="0.2"/>
  <cols>
    <col min="1" max="1" width="13.375" customWidth="1"/>
    <col min="2" max="2" width="10.625" customWidth="1"/>
    <col min="3" max="3" width="8.375" customWidth="1"/>
    <col min="4" max="4" width="7.625" customWidth="1"/>
    <col min="6" max="6" width="9.375" bestFit="1" customWidth="1"/>
    <col min="7" max="7" width="15.25" bestFit="1" customWidth="1"/>
    <col min="8" max="8" width="8.875" bestFit="1" customWidth="1"/>
  </cols>
  <sheetData>
    <row r="1" spans="1:4" x14ac:dyDescent="0.2">
      <c r="A1" t="s">
        <v>587</v>
      </c>
      <c r="B1" t="s">
        <v>588</v>
      </c>
      <c r="C1" t="s">
        <v>593</v>
      </c>
      <c r="D1" t="s">
        <v>594</v>
      </c>
    </row>
    <row r="2" spans="1:4" x14ac:dyDescent="0.2">
      <c r="A2" s="3" t="s">
        <v>592</v>
      </c>
      <c r="B2" s="11">
        <v>865000</v>
      </c>
      <c r="C2" s="17">
        <f>IFERROR($B$2/Table9[[#This Row],[Total]],"-")</f>
        <v>1</v>
      </c>
      <c r="D2" s="17">
        <f>IFERROR(Table9[[#This Row],[Total]]/$B$5,"-")</f>
        <v>9.8295454545454554E-3</v>
      </c>
    </row>
    <row r="3" spans="1:4" x14ac:dyDescent="0.2">
      <c r="A3" s="3" t="s">
        <v>591</v>
      </c>
      <c r="B3" s="11">
        <v>10000000</v>
      </c>
      <c r="C3" s="17">
        <f>IFERROR($B$2/Table9[[#This Row],[Total]],"-")</f>
        <v>8.6499999999999994E-2</v>
      </c>
      <c r="D3" s="17">
        <f>IFERROR(Table9[[#This Row],[Total]]/$B$5,"-")</f>
        <v>0.11363636363636363</v>
      </c>
    </row>
    <row r="4" spans="1:4" x14ac:dyDescent="0.2">
      <c r="A4" s="3" t="s">
        <v>590</v>
      </c>
      <c r="B4" s="11">
        <v>41000000</v>
      </c>
      <c r="C4" s="17">
        <f>IFERROR($B$2/Table9[[#This Row],[Total]],"-")</f>
        <v>2.1097560975609757E-2</v>
      </c>
      <c r="D4" s="17">
        <f>IFERROR(Table9[[#This Row],[Total]]/$B$5,"-")</f>
        <v>0.46590909090909088</v>
      </c>
    </row>
    <row r="5" spans="1:4" x14ac:dyDescent="0.2">
      <c r="A5" s="3" t="s">
        <v>589</v>
      </c>
      <c r="B5" s="11">
        <v>88000000</v>
      </c>
      <c r="C5" s="17">
        <f>IFERROR($B$2/Table9[[#This Row],[Total]],"-")</f>
        <v>9.8295454545454554E-3</v>
      </c>
      <c r="D5" s="17">
        <f>IFERROR(Table9[[#This Row],[Total]]/$B$5,"-")</f>
        <v>1</v>
      </c>
    </row>
  </sheetData>
  <pageMargins left="0.7" right="0.7" top="0.75" bottom="0.75" header="0.3" footer="0.3"/>
  <pageSetup orientation="portrait" r:id="rId1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36"/>
  <sheetViews>
    <sheetView zoomScale="90" zoomScaleNormal="90" workbookViewId="0">
      <selection activeCell="J24" sqref="J24"/>
    </sheetView>
  </sheetViews>
  <sheetFormatPr defaultColWidth="7.5" defaultRowHeight="13.5" customHeight="1" x14ac:dyDescent="0.2"/>
  <cols>
    <col min="1" max="1" width="7.375" customWidth="1"/>
    <col min="2" max="2" width="4.25" bestFit="1" customWidth="1"/>
    <col min="3" max="3" width="9.5" bestFit="1" customWidth="1"/>
    <col min="4" max="4" width="5.375" bestFit="1" customWidth="1"/>
    <col min="5" max="5" width="55.5" customWidth="1"/>
    <col min="6" max="6" width="10" customWidth="1"/>
    <col min="7" max="7" width="11.75" customWidth="1"/>
    <col min="8" max="8" width="8.875" bestFit="1" customWidth="1"/>
    <col min="9" max="9" width="15.5" bestFit="1" customWidth="1"/>
    <col min="10" max="10" width="6.625" bestFit="1" customWidth="1"/>
    <col min="11" max="11" width="23.375" bestFit="1" customWidth="1"/>
  </cols>
  <sheetData>
    <row r="1" spans="1:11" ht="13.5" customHeight="1" x14ac:dyDescent="0.25">
      <c r="A1" s="41" t="s">
        <v>627</v>
      </c>
      <c r="B1" s="41"/>
      <c r="C1" s="41"/>
      <c r="D1" s="41"/>
      <c r="E1" s="41"/>
    </row>
    <row r="2" spans="1:11" ht="13.5" customHeight="1" x14ac:dyDescent="0.2">
      <c r="A2" t="s">
        <v>629</v>
      </c>
      <c r="B2" t="s">
        <v>678</v>
      </c>
      <c r="C2" t="s">
        <v>628</v>
      </c>
      <c r="D2" t="s">
        <v>632</v>
      </c>
      <c r="E2" t="s">
        <v>55</v>
      </c>
    </row>
    <row r="3" spans="1:11" ht="13.5" customHeight="1" x14ac:dyDescent="0.2">
      <c r="A3" s="27">
        <v>1</v>
      </c>
      <c r="B3" s="27"/>
      <c r="C3" t="s">
        <v>651</v>
      </c>
      <c r="D3" s="3">
        <v>3</v>
      </c>
      <c r="E3" s="23" t="s">
        <v>650</v>
      </c>
    </row>
    <row r="4" spans="1:11" ht="13.5" customHeight="1" x14ac:dyDescent="0.2">
      <c r="A4" s="27">
        <v>1</v>
      </c>
      <c r="B4" s="27"/>
      <c r="C4" t="s">
        <v>648</v>
      </c>
      <c r="D4" s="3">
        <v>0</v>
      </c>
      <c r="E4" s="23" t="s">
        <v>649</v>
      </c>
    </row>
    <row r="5" spans="1:11" ht="13.5" customHeight="1" x14ac:dyDescent="0.2">
      <c r="A5" s="22">
        <v>14</v>
      </c>
      <c r="B5" s="22" t="s">
        <v>680</v>
      </c>
      <c r="C5" t="s">
        <v>643</v>
      </c>
      <c r="D5" s="3">
        <v>3</v>
      </c>
      <c r="E5" s="23" t="s">
        <v>644</v>
      </c>
    </row>
    <row r="6" spans="1:11" ht="13.5" customHeight="1" x14ac:dyDescent="0.2">
      <c r="A6" s="22">
        <v>14</v>
      </c>
      <c r="B6" s="22" t="s">
        <v>680</v>
      </c>
      <c r="C6" t="s">
        <v>638</v>
      </c>
      <c r="D6" s="3">
        <v>5</v>
      </c>
      <c r="E6" s="23" t="s">
        <v>637</v>
      </c>
    </row>
    <row r="7" spans="1:11" ht="13.5" customHeight="1" x14ac:dyDescent="0.2">
      <c r="A7" s="27">
        <v>1</v>
      </c>
      <c r="B7" s="27"/>
      <c r="C7" t="s">
        <v>654</v>
      </c>
      <c r="D7" s="3">
        <v>0</v>
      </c>
      <c r="E7" s="23" t="s">
        <v>655</v>
      </c>
      <c r="G7" t="s">
        <v>672</v>
      </c>
      <c r="H7" t="s">
        <v>619</v>
      </c>
      <c r="I7" t="s">
        <v>617</v>
      </c>
      <c r="J7" t="s">
        <v>20</v>
      </c>
      <c r="K7" t="s">
        <v>618</v>
      </c>
    </row>
    <row r="8" spans="1:11" ht="13.5" customHeight="1" x14ac:dyDescent="0.2">
      <c r="A8" s="27">
        <v>1</v>
      </c>
      <c r="B8" s="27"/>
      <c r="C8" t="s">
        <v>646</v>
      </c>
      <c r="D8" s="3">
        <v>5</v>
      </c>
      <c r="E8" s="23" t="s">
        <v>647</v>
      </c>
      <c r="G8">
        <v>1</v>
      </c>
      <c r="H8" s="18" t="s">
        <v>625</v>
      </c>
      <c r="I8" s="21" t="s">
        <v>671</v>
      </c>
      <c r="K8" t="s">
        <v>673</v>
      </c>
    </row>
    <row r="9" spans="1:11" ht="13.5" customHeight="1" x14ac:dyDescent="0.2">
      <c r="A9" s="27">
        <v>1</v>
      </c>
      <c r="B9" s="27" t="s">
        <v>679</v>
      </c>
      <c r="C9" t="s">
        <v>653</v>
      </c>
      <c r="D9" s="3">
        <v>3</v>
      </c>
      <c r="E9" s="23" t="s">
        <v>652</v>
      </c>
      <c r="G9">
        <v>1</v>
      </c>
      <c r="H9" s="20" t="s">
        <v>622</v>
      </c>
      <c r="I9" s="21" t="s">
        <v>671</v>
      </c>
      <c r="K9" t="s">
        <v>621</v>
      </c>
    </row>
    <row r="10" spans="1:11" ht="13.5" customHeight="1" x14ac:dyDescent="0.2">
      <c r="A10" s="22">
        <v>14</v>
      </c>
      <c r="B10" s="22" t="s">
        <v>680</v>
      </c>
      <c r="C10" t="s">
        <v>641</v>
      </c>
      <c r="D10" s="3">
        <v>3</v>
      </c>
      <c r="E10" s="23" t="s">
        <v>642</v>
      </c>
      <c r="G10">
        <v>1</v>
      </c>
      <c r="H10" s="19" t="s">
        <v>624</v>
      </c>
      <c r="I10" s="21" t="s">
        <v>671</v>
      </c>
      <c r="K10" t="s">
        <v>674</v>
      </c>
    </row>
    <row r="11" spans="1:11" ht="13.5" customHeight="1" x14ac:dyDescent="0.2">
      <c r="A11" s="21">
        <v>13</v>
      </c>
      <c r="B11" s="21"/>
      <c r="C11" t="s">
        <v>633</v>
      </c>
      <c r="D11" s="3">
        <v>2</v>
      </c>
      <c r="E11" s="23" t="s">
        <v>634</v>
      </c>
      <c r="G11">
        <v>2</v>
      </c>
      <c r="H11" s="18" t="s">
        <v>625</v>
      </c>
      <c r="I11" s="22" t="s">
        <v>620</v>
      </c>
      <c r="K11" t="s">
        <v>623</v>
      </c>
    </row>
    <row r="12" spans="1:11" ht="13.5" customHeight="1" x14ac:dyDescent="0.2">
      <c r="A12" s="22">
        <v>14</v>
      </c>
      <c r="B12" s="22" t="s">
        <v>679</v>
      </c>
      <c r="C12" t="s">
        <v>631</v>
      </c>
      <c r="D12" s="3">
        <v>3</v>
      </c>
      <c r="E12" s="23" t="s">
        <v>630</v>
      </c>
      <c r="G12">
        <v>2</v>
      </c>
      <c r="H12" s="18" t="s">
        <v>625</v>
      </c>
      <c r="I12" s="22" t="s">
        <v>620</v>
      </c>
      <c r="K12" t="s">
        <v>677</v>
      </c>
    </row>
    <row r="13" spans="1:11" ht="13.5" customHeight="1" x14ac:dyDescent="0.2">
      <c r="A13" s="22">
        <v>14</v>
      </c>
      <c r="B13" s="22" t="s">
        <v>679</v>
      </c>
      <c r="C13" t="s">
        <v>640</v>
      </c>
      <c r="D13" s="3">
        <v>3</v>
      </c>
      <c r="E13" s="23" t="s">
        <v>639</v>
      </c>
      <c r="G13">
        <v>2</v>
      </c>
      <c r="H13" s="18" t="s">
        <v>625</v>
      </c>
      <c r="I13" s="22" t="s">
        <v>620</v>
      </c>
      <c r="K13" t="s">
        <v>676</v>
      </c>
    </row>
    <row r="14" spans="1:11" ht="13.5" customHeight="1" x14ac:dyDescent="0.2">
      <c r="A14" s="21">
        <v>13</v>
      </c>
      <c r="B14" s="21"/>
      <c r="C14" t="s">
        <v>635</v>
      </c>
      <c r="D14" s="3">
        <v>3</v>
      </c>
      <c r="E14" s="23" t="s">
        <v>636</v>
      </c>
      <c r="G14">
        <v>3</v>
      </c>
      <c r="H14" s="19" t="s">
        <v>624</v>
      </c>
      <c r="I14" s="27" t="s">
        <v>674</v>
      </c>
      <c r="K14" t="s">
        <v>673</v>
      </c>
    </row>
    <row r="15" spans="1:11" ht="13.5" customHeight="1" x14ac:dyDescent="0.2">
      <c r="A15" s="3" t="s">
        <v>588</v>
      </c>
      <c r="B15" s="25"/>
      <c r="C15" s="3">
        <f>SUBTOTAL(103,Table11[Story])</f>
        <v>12</v>
      </c>
      <c r="D15" s="3">
        <f>SUBTOTAL(109,Table11[Pts])</f>
        <v>33</v>
      </c>
      <c r="E15" s="3">
        <f>SUBTOTAL(103,Table11[Name])</f>
        <v>12</v>
      </c>
      <c r="G15">
        <v>4</v>
      </c>
      <c r="H15" s="19" t="s">
        <v>626</v>
      </c>
      <c r="I15" s="26" t="s">
        <v>675</v>
      </c>
      <c r="K15" t="s">
        <v>673</v>
      </c>
    </row>
    <row r="19" spans="1:7" ht="13.5" customHeight="1" x14ac:dyDescent="0.25">
      <c r="A19" s="40" t="s">
        <v>645</v>
      </c>
      <c r="B19" s="40"/>
      <c r="C19" s="40"/>
      <c r="D19" s="40"/>
      <c r="E19" s="40"/>
      <c r="F19" s="40"/>
      <c r="G19" s="40"/>
    </row>
    <row r="20" spans="1:7" ht="13.5" customHeight="1" x14ac:dyDescent="0.2">
      <c r="A20" s="10" t="s">
        <v>629</v>
      </c>
      <c r="B20" t="s">
        <v>678</v>
      </c>
      <c r="C20" t="s">
        <v>628</v>
      </c>
      <c r="D20" t="s">
        <v>632</v>
      </c>
      <c r="E20" t="s">
        <v>55</v>
      </c>
      <c r="F20" t="s">
        <v>20</v>
      </c>
      <c r="G20" t="s">
        <v>670</v>
      </c>
    </row>
    <row r="21" spans="1:7" ht="13.5" customHeight="1" x14ac:dyDescent="0.2">
      <c r="A21" s="29">
        <v>-13</v>
      </c>
      <c r="B21" s="29"/>
      <c r="C21" s="31" t="s">
        <v>633</v>
      </c>
      <c r="D21" s="32">
        <v>2</v>
      </c>
      <c r="E21" s="32" t="s">
        <v>684</v>
      </c>
      <c r="F21" s="1"/>
      <c r="G21" s="33">
        <v>44684.477864236113</v>
      </c>
    </row>
    <row r="22" spans="1:7" ht="13.5" customHeight="1" x14ac:dyDescent="0.2">
      <c r="A22" s="29">
        <v>-13</v>
      </c>
      <c r="B22" s="29"/>
      <c r="C22" s="31" t="s">
        <v>635</v>
      </c>
      <c r="D22" s="32">
        <v>3</v>
      </c>
      <c r="E22" s="32" t="s">
        <v>660</v>
      </c>
      <c r="F22" s="1"/>
      <c r="G22" s="33">
        <v>44684.477864236113</v>
      </c>
    </row>
    <row r="23" spans="1:7" ht="13.5" customHeight="1" x14ac:dyDescent="0.2">
      <c r="A23" s="29">
        <v>-13</v>
      </c>
      <c r="B23" s="29"/>
      <c r="C23" s="31" t="s">
        <v>651</v>
      </c>
      <c r="D23" s="32">
        <v>3</v>
      </c>
      <c r="E23" s="32" t="s">
        <v>656</v>
      </c>
      <c r="F23" s="1"/>
      <c r="G23" s="33">
        <v>44684.477864236113</v>
      </c>
    </row>
    <row r="24" spans="1:7" ht="13.5" customHeight="1" x14ac:dyDescent="0.2">
      <c r="A24" s="29">
        <v>-13</v>
      </c>
      <c r="B24" s="29"/>
      <c r="C24" s="31" t="s">
        <v>646</v>
      </c>
      <c r="D24" s="32">
        <v>5</v>
      </c>
      <c r="E24" s="32" t="s">
        <v>664</v>
      </c>
      <c r="F24" s="1"/>
      <c r="G24" s="33">
        <v>44684.477864236113</v>
      </c>
    </row>
    <row r="25" spans="1:7" ht="13.5" customHeight="1" x14ac:dyDescent="0.2">
      <c r="A25" s="27">
        <v>1</v>
      </c>
      <c r="B25" s="27"/>
      <c r="C25" s="10" t="s">
        <v>648</v>
      </c>
      <c r="D25">
        <v>0</v>
      </c>
      <c r="E25" t="s">
        <v>668</v>
      </c>
      <c r="G25" s="24">
        <v>44712.445337037039</v>
      </c>
    </row>
    <row r="26" spans="1:7" ht="13.5" customHeight="1" x14ac:dyDescent="0.2">
      <c r="A26" s="27">
        <v>1</v>
      </c>
      <c r="B26" s="27"/>
      <c r="C26" s="10" t="s">
        <v>654</v>
      </c>
      <c r="D26">
        <v>0</v>
      </c>
      <c r="E26" t="s">
        <v>669</v>
      </c>
      <c r="G26" s="24">
        <v>44712.445337037039</v>
      </c>
    </row>
    <row r="27" spans="1:7" ht="13.5" customHeight="1" x14ac:dyDescent="0.2">
      <c r="A27" s="22">
        <v>14</v>
      </c>
      <c r="B27" s="22"/>
      <c r="C27" s="10" t="s">
        <v>653</v>
      </c>
      <c r="D27">
        <v>3</v>
      </c>
      <c r="E27" t="s">
        <v>661</v>
      </c>
      <c r="G27" s="24">
        <v>44684.477864236113</v>
      </c>
    </row>
    <row r="28" spans="1:7" ht="13.5" customHeight="1" x14ac:dyDescent="0.2">
      <c r="A28" s="22">
        <v>14</v>
      </c>
      <c r="B28" s="22"/>
      <c r="C28" s="10" t="s">
        <v>631</v>
      </c>
      <c r="D28">
        <v>3</v>
      </c>
      <c r="E28" t="s">
        <v>662</v>
      </c>
      <c r="G28" s="24">
        <v>44698.478215509262</v>
      </c>
    </row>
    <row r="29" spans="1:7" ht="13.5" customHeight="1" x14ac:dyDescent="0.2">
      <c r="A29" s="22">
        <v>14</v>
      </c>
      <c r="B29" s="22"/>
      <c r="C29" s="10" t="s">
        <v>640</v>
      </c>
      <c r="D29">
        <v>3</v>
      </c>
      <c r="E29" t="s">
        <v>663</v>
      </c>
      <c r="G29" s="24">
        <v>44698.478107523151</v>
      </c>
    </row>
    <row r="30" spans="1:7" ht="13.5" customHeight="1" x14ac:dyDescent="0.2">
      <c r="A30" s="22">
        <v>14</v>
      </c>
      <c r="B30" s="22"/>
      <c r="C30" s="30" t="s">
        <v>638</v>
      </c>
      <c r="D30" s="3">
        <v>5</v>
      </c>
      <c r="E30" s="3" t="s">
        <v>665</v>
      </c>
      <c r="F30" s="3" t="s">
        <v>682</v>
      </c>
      <c r="G30" s="24">
        <v>44698.478107523151</v>
      </c>
    </row>
    <row r="31" spans="1:7" ht="13.5" customHeight="1" x14ac:dyDescent="0.2">
      <c r="A31" s="22">
        <v>14</v>
      </c>
      <c r="B31" s="22"/>
      <c r="C31" s="30" t="s">
        <v>641</v>
      </c>
      <c r="D31" s="3">
        <v>3</v>
      </c>
      <c r="E31" s="3" t="s">
        <v>666</v>
      </c>
      <c r="F31" s="3"/>
      <c r="G31" s="24">
        <v>44698.478107523151</v>
      </c>
    </row>
    <row r="32" spans="1:7" ht="13.5" customHeight="1" x14ac:dyDescent="0.2">
      <c r="A32" s="22">
        <v>14</v>
      </c>
      <c r="B32" s="22"/>
      <c r="C32" s="10" t="s">
        <v>643</v>
      </c>
      <c r="D32">
        <v>3</v>
      </c>
      <c r="E32" t="s">
        <v>667</v>
      </c>
      <c r="G32" s="24">
        <v>44698.478107523151</v>
      </c>
    </row>
    <row r="33" spans="1:7" ht="13.5" customHeight="1" x14ac:dyDescent="0.2">
      <c r="C33" s="30" t="s">
        <v>641</v>
      </c>
      <c r="E33" t="s">
        <v>681</v>
      </c>
      <c r="G33" s="24">
        <f ca="1">NOW()+1</f>
        <v>44980.503706249998</v>
      </c>
    </row>
    <row r="34" spans="1:7" ht="13.5" customHeight="1" x14ac:dyDescent="0.2">
      <c r="B34" s="28"/>
      <c r="C34" s="30" t="s">
        <v>638</v>
      </c>
      <c r="E34" t="s">
        <v>683</v>
      </c>
      <c r="G34" s="24">
        <f ca="1">NOW()+1</f>
        <v>44980.503706249998</v>
      </c>
    </row>
    <row r="35" spans="1:7" ht="13.5" customHeight="1" x14ac:dyDescent="0.2">
      <c r="B35" s="28"/>
      <c r="C35" s="10"/>
      <c r="G35" s="24">
        <f ca="1">NOW()+1</f>
        <v>44980.503706249998</v>
      </c>
    </row>
    <row r="36" spans="1:7" ht="13.5" customHeight="1" x14ac:dyDescent="0.2">
      <c r="A36" s="3" t="s">
        <v>588</v>
      </c>
      <c r="B36" s="3"/>
      <c r="C36" s="3">
        <f>SUBTOTAL(103,Table12[Story])</f>
        <v>14</v>
      </c>
      <c r="D36" s="3">
        <f>SUBTOTAL(109,Table12[Pts])</f>
        <v>33</v>
      </c>
      <c r="E36" s="3">
        <f>SUBTOTAL(103,Table12[Name])</f>
        <v>14</v>
      </c>
      <c r="F36" s="3"/>
      <c r="G36" s="3"/>
    </row>
  </sheetData>
  <mergeCells count="2">
    <mergeCell ref="A19:G19"/>
    <mergeCell ref="A1:E1"/>
  </mergeCells>
  <conditionalFormatting sqref="D3:D14 C16">
    <cfRule type="colorScale" priority="51">
      <colorScale>
        <cfvo type="min"/>
        <cfvo type="max"/>
        <color rgb="FFFCFCFF"/>
        <color rgb="FFF8696B"/>
      </colorScale>
    </cfRule>
  </conditionalFormatting>
  <conditionalFormatting sqref="D21:D35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G35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06dbc50a-7c40-497c-8ead-392c4a2b388e" origin="userSelected">
  <element uid="id_classification_generalbusiness" value=""/>
  <element uid="3a0f620a-74f7-4504-a030-448d9ea0e08a" value=""/>
  <element uid="4ccf64bc-f240-4d04-9210-66ba0df04095" value=""/>
</sisl>
</file>

<file path=customXml/itemProps1.xml><?xml version="1.0" encoding="utf-8"?>
<ds:datastoreItem xmlns:ds="http://schemas.openxmlformats.org/officeDocument/2006/customXml" ds:itemID="{32F531D3-EF53-4F45-8878-B865262BBBB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WORDS</vt:lpstr>
      <vt:lpstr>PEOPLE</vt:lpstr>
      <vt:lpstr>REQS</vt:lpstr>
      <vt:lpstr>TRAIN</vt:lpstr>
      <vt:lpstr>BOOKS</vt:lpstr>
      <vt:lpstr>TRACK</vt:lpstr>
      <vt:lpstr>TEMP</vt:lpstr>
      <vt:lpstr>JIRA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2023-02-22T21:51:29Z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0b699e44-71e5-470b-9e1e-117d77691478</vt:lpwstr>
  </property>
  <property fmtid="{D5CDD505-2E9C-101B-9397-08002B2CF9AE}" pid="3" name="bjSaver">
    <vt:lpwstr>1Ny5Vgp/314uNQxLdUGtxAQK+cPKvuYl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policy="06dbc50a-7c40-497c-8ead-392c4a2b388e" origin="userSelected" xmlns="http://www.boldonj</vt:lpwstr>
  </property>
  <property fmtid="{D5CDD505-2E9C-101B-9397-08002B2CF9AE}" pid="5" name="bjDocumentLabelXML-0">
    <vt:lpwstr>ames.com/2008/01/sie/internal/label"&gt;&lt;element uid="id_classification_generalbusiness" value="" /&gt;&lt;element uid="3a0f620a-74f7-4504-a030-448d9ea0e08a" value="" /&gt;&lt;element uid="4ccf64bc-f240-4d04-9210-66ba0df04095" value="" /&gt;&lt;/sisl&gt;</vt:lpwstr>
  </property>
  <property fmtid="{D5CDD505-2E9C-101B-9397-08002B2CF9AE}" pid="6" name="bjDocumentSecurityLabel">
    <vt:lpwstr>Internal</vt:lpwstr>
  </property>
  <property fmtid="{D5CDD505-2E9C-101B-9397-08002B2CF9AE}" pid="7" name="bjESIDataClassification">
    <vt:lpwstr>XYZZYInternalfwo[qei34890ty@^C@#%^11dc45</vt:lpwstr>
  </property>
  <property fmtid="{D5CDD505-2E9C-101B-9397-08002B2CF9AE}" pid="8" name="bjLeftFooterLabel-first">
    <vt:lpwstr>&amp;"Arial,Regular"&amp;10&amp;K000000Data Class: &amp;B&amp;K0066A4Internal
&amp;B&amp;"Arial,Regular"&amp;12&amp;K000000 </vt:lpwstr>
  </property>
  <property fmtid="{D5CDD505-2E9C-101B-9397-08002B2CF9AE}" pid="9" name="bjLeftFooterLabel-even">
    <vt:lpwstr>&amp;"Arial,Regular"&amp;10&amp;K000000Data Class: &amp;B&amp;K0066A4Internal
&amp;B&amp;"Arial,Regular"&amp;12&amp;K000000 </vt:lpwstr>
  </property>
  <property fmtid="{D5CDD505-2E9C-101B-9397-08002B2CF9AE}" pid="10" name="bjLeftFooterLabel">
    <vt:lpwstr>&amp;"Arial,Regular"&amp;10&amp;K000000Data Class: &amp;B&amp;K0066A4Internal
&amp;B&amp;"Arial,Regular"&amp;12&amp;K000000 </vt:lpwstr>
  </property>
  <property fmtid="{D5CDD505-2E9C-101B-9397-08002B2CF9AE}" pid="11" name="bjClsUserRVM">
    <vt:lpwstr>[]</vt:lpwstr>
  </property>
</Properties>
</file>